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Wesselektro-werk\Gemeente Heerlen\Solido OHC datacenters\Bestek\"/>
    </mc:Choice>
  </mc:AlternateContent>
  <xr:revisionPtr revIDLastSave="0" documentId="13_ncr:1_{9603A44A-350B-4E00-A014-99D5664667B6}" xr6:coauthVersionLast="47" xr6:coauthVersionMax="47" xr10:uidLastSave="{00000000-0000-0000-0000-000000000000}"/>
  <bookViews>
    <workbookView xWindow="-120" yWindow="-120" windowWidth="29040" windowHeight="15720" tabRatio="642" xr2:uid="{00000000-000D-0000-FFFF-FFFF00000000}"/>
  </bookViews>
  <sheets>
    <sheet name="Leeswijzer" sheetId="13" r:id="rId1"/>
    <sheet name="Aanneemsom-W" sheetId="1" r:id="rId2"/>
    <sheet name="Tarieven-W" sheetId="3" r:id="rId3"/>
    <sheet name="Tarieven-WOa" sheetId="14" r:id="rId4"/>
    <sheet name="Raming-WInsp" sheetId="15" r:id="rId5"/>
    <sheet name="Cluster 1" sheetId="2" r:id="rId6"/>
    <sheet name="Cluster 2" sheetId="4" state="hidden" r:id="rId7"/>
    <sheet name="FBCO-W (Lc)" sheetId="16" r:id="rId8"/>
  </sheets>
  <definedNames>
    <definedName name="_xlnm.Print_Area" localSheetId="2">'Tarieven-W'!$A$1:$G$66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I15" i="4"/>
  <c r="H15" i="4"/>
  <c r="G15" i="4"/>
  <c r="F15" i="4"/>
  <c r="G3" i="1" l="1"/>
  <c r="G2" i="1"/>
  <c r="B3" i="1"/>
  <c r="B4" i="1"/>
  <c r="B2" i="1"/>
  <c r="F5" i="4" l="1"/>
  <c r="E5" i="4"/>
  <c r="G53" i="1" l="1"/>
  <c r="L29" i="4" l="1"/>
  <c r="L28" i="4"/>
  <c r="L27" i="4"/>
  <c r="L26" i="4"/>
  <c r="L25" i="4"/>
  <c r="L24" i="4"/>
  <c r="L23" i="4"/>
  <c r="L22" i="4"/>
  <c r="L21" i="4"/>
  <c r="L20" i="4"/>
  <c r="L19" i="4"/>
  <c r="L18" i="4"/>
  <c r="L17" i="4"/>
  <c r="L16" i="4"/>
  <c r="L17" i="2"/>
  <c r="L16" i="2"/>
  <c r="L29" i="2"/>
  <c r="L28" i="2"/>
  <c r="L27" i="2"/>
  <c r="L26" i="2"/>
  <c r="L25" i="2"/>
  <c r="L24" i="2"/>
  <c r="L23" i="2"/>
  <c r="L22" i="2"/>
  <c r="L21" i="2"/>
  <c r="L20" i="2"/>
  <c r="L19" i="2"/>
  <c r="L18" i="2"/>
  <c r="I17" i="16" l="1"/>
  <c r="G17" i="16"/>
  <c r="I3" i="16" l="1"/>
  <c r="I2" i="16"/>
  <c r="I4" i="16"/>
  <c r="H3" i="16"/>
  <c r="H2" i="16"/>
  <c r="B2" i="16"/>
  <c r="B4" i="16"/>
  <c r="B3" i="16"/>
  <c r="B6" i="16"/>
  <c r="A3" i="16"/>
  <c r="A4" i="16"/>
  <c r="A5" i="16"/>
  <c r="A2" i="16"/>
  <c r="B1" i="16"/>
  <c r="A1" i="16"/>
  <c r="F17" i="16"/>
  <c r="J17" i="16"/>
  <c r="F18" i="16"/>
  <c r="G18" i="16"/>
  <c r="I18" i="16"/>
  <c r="J18" i="16"/>
  <c r="F19" i="16"/>
  <c r="G19" i="16"/>
  <c r="I19" i="16"/>
  <c r="J19" i="16"/>
  <c r="F20" i="16"/>
  <c r="G20" i="16"/>
  <c r="I20" i="16"/>
  <c r="J20" i="16"/>
  <c r="F21" i="16"/>
  <c r="G21" i="16"/>
  <c r="I21" i="16"/>
  <c r="J21" i="16"/>
  <c r="F22" i="16"/>
  <c r="G22" i="16"/>
  <c r="I22" i="16"/>
  <c r="J22" i="16"/>
  <c r="F23" i="16"/>
  <c r="G23" i="16"/>
  <c r="I23" i="16"/>
  <c r="J23" i="16"/>
  <c r="F24" i="16"/>
  <c r="G24" i="16"/>
  <c r="I24" i="16"/>
  <c r="J24" i="16"/>
  <c r="F25" i="16"/>
  <c r="G25" i="16"/>
  <c r="I25" i="16"/>
  <c r="J25" i="16"/>
  <c r="F26" i="16"/>
  <c r="G26" i="16"/>
  <c r="I26" i="16"/>
  <c r="J26" i="16"/>
  <c r="F27" i="16"/>
  <c r="G27" i="16"/>
  <c r="I27" i="16"/>
  <c r="J27" i="16"/>
  <c r="F28" i="16"/>
  <c r="G28" i="16"/>
  <c r="I28" i="16"/>
  <c r="J28" i="16"/>
  <c r="F29" i="16"/>
  <c r="G29" i="16"/>
  <c r="I29" i="16"/>
  <c r="J29" i="16"/>
  <c r="F30" i="16"/>
  <c r="G30" i="16"/>
  <c r="I30" i="16"/>
  <c r="J30" i="16"/>
  <c r="F31" i="16"/>
  <c r="G31" i="16"/>
  <c r="I31" i="16"/>
  <c r="J31" i="16"/>
  <c r="F32" i="16"/>
  <c r="G32" i="16"/>
  <c r="I32" i="16"/>
  <c r="J32" i="16"/>
  <c r="F33" i="16"/>
  <c r="G33" i="16"/>
  <c r="I33" i="16"/>
  <c r="J33" i="16"/>
  <c r="F34" i="16"/>
  <c r="G34" i="16"/>
  <c r="I34" i="16"/>
  <c r="J34" i="16"/>
  <c r="F35" i="16"/>
  <c r="G35" i="16"/>
  <c r="I35" i="16"/>
  <c r="J35" i="16"/>
  <c r="F36" i="16"/>
  <c r="G36" i="16"/>
  <c r="I36" i="16"/>
  <c r="J36" i="16"/>
  <c r="F37" i="16"/>
  <c r="G37" i="16"/>
  <c r="I37" i="16"/>
  <c r="J37" i="16"/>
  <c r="F38" i="16"/>
  <c r="G38" i="16"/>
  <c r="I38" i="16"/>
  <c r="J38" i="16"/>
  <c r="F39" i="16"/>
  <c r="G39" i="16"/>
  <c r="I39" i="16"/>
  <c r="J39" i="16"/>
  <c r="F40" i="16"/>
  <c r="G40" i="16"/>
  <c r="I40" i="16"/>
  <c r="J40" i="16"/>
  <c r="F41" i="16"/>
  <c r="G41" i="16"/>
  <c r="I41" i="16"/>
  <c r="J41" i="16"/>
  <c r="F42" i="16"/>
  <c r="G42" i="16"/>
  <c r="I42" i="16"/>
  <c r="J42" i="16"/>
  <c r="F43" i="16"/>
  <c r="G43" i="16"/>
  <c r="I43" i="16"/>
  <c r="J43" i="16"/>
  <c r="F44" i="16"/>
  <c r="G44" i="16"/>
  <c r="I44" i="16"/>
  <c r="J44" i="16"/>
  <c r="F45" i="16"/>
  <c r="G45" i="16"/>
  <c r="I45" i="16"/>
  <c r="J45" i="16"/>
  <c r="F46" i="16"/>
  <c r="G46" i="16"/>
  <c r="I46" i="16"/>
  <c r="J46" i="16"/>
  <c r="F47" i="16"/>
  <c r="G47" i="16"/>
  <c r="I47" i="16"/>
  <c r="J47" i="16"/>
  <c r="F48" i="16"/>
  <c r="G48" i="16"/>
  <c r="I48" i="16"/>
  <c r="J48" i="16"/>
  <c r="F49" i="16"/>
  <c r="G49" i="16"/>
  <c r="I49" i="16"/>
  <c r="J49" i="16"/>
  <c r="F50" i="16"/>
  <c r="G50" i="16"/>
  <c r="I50" i="16"/>
  <c r="J50" i="16"/>
  <c r="F51" i="16"/>
  <c r="G51" i="16"/>
  <c r="I51" i="16"/>
  <c r="J51" i="16"/>
  <c r="F52" i="16"/>
  <c r="G52" i="16"/>
  <c r="I52" i="16"/>
  <c r="J52" i="16"/>
  <c r="F53" i="16"/>
  <c r="G53" i="16"/>
  <c r="I53" i="16"/>
  <c r="J53" i="16"/>
  <c r="F54" i="16"/>
  <c r="G54" i="16"/>
  <c r="I54" i="16"/>
  <c r="J54" i="16"/>
  <c r="F55" i="16"/>
  <c r="G55" i="16"/>
  <c r="I55" i="16"/>
  <c r="J55" i="16"/>
  <c r="F56" i="16"/>
  <c r="G56" i="16"/>
  <c r="I56" i="16"/>
  <c r="J56" i="16"/>
  <c r="F57" i="16"/>
  <c r="G57" i="16"/>
  <c r="I57" i="16"/>
  <c r="J57" i="16"/>
  <c r="F58" i="16"/>
  <c r="G58" i="16"/>
  <c r="I58" i="16"/>
  <c r="J58" i="16"/>
  <c r="F59" i="16"/>
  <c r="J59" i="16" l="1"/>
  <c r="I18" i="3"/>
  <c r="I17" i="3"/>
  <c r="I20" i="3"/>
  <c r="H25" i="1" l="1"/>
  <c r="G20" i="15" l="1"/>
  <c r="G21" i="15"/>
  <c r="G22" i="15"/>
  <c r="G23" i="15"/>
  <c r="G24" i="15"/>
  <c r="G25" i="15"/>
  <c r="G26" i="15"/>
  <c r="G27" i="15"/>
  <c r="G28" i="15"/>
  <c r="G29" i="15"/>
  <c r="G30" i="15"/>
  <c r="G31" i="15"/>
  <c r="G32" i="15"/>
  <c r="G33" i="15"/>
  <c r="G34" i="15"/>
  <c r="G35" i="15"/>
  <c r="G36" i="15"/>
  <c r="G37" i="15"/>
  <c r="G38" i="15"/>
  <c r="K30" i="14"/>
  <c r="L30" i="14"/>
  <c r="K31" i="14"/>
  <c r="L31" i="14"/>
  <c r="K32" i="14"/>
  <c r="L32" i="14"/>
  <c r="K33" i="14"/>
  <c r="L33" i="14"/>
  <c r="K34" i="14"/>
  <c r="L34" i="14"/>
  <c r="K35" i="14"/>
  <c r="L35" i="14"/>
  <c r="K36" i="14"/>
  <c r="L36" i="14"/>
  <c r="K37" i="14"/>
  <c r="L37" i="14"/>
  <c r="K38" i="14"/>
  <c r="L38" i="14"/>
  <c r="K39" i="14"/>
  <c r="L39" i="14"/>
  <c r="G14" i="15" l="1"/>
  <c r="G15" i="15"/>
  <c r="G16" i="15"/>
  <c r="G17" i="15"/>
  <c r="G18" i="15"/>
  <c r="G19"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K19" i="14" l="1"/>
  <c r="L19" i="14"/>
  <c r="K20" i="14"/>
  <c r="L20" i="14"/>
  <c r="K21" i="14"/>
  <c r="L21" i="14"/>
  <c r="K22" i="14"/>
  <c r="L22" i="14"/>
  <c r="K23" i="14"/>
  <c r="L23" i="14"/>
  <c r="K24" i="14"/>
  <c r="L24" i="14"/>
  <c r="K25" i="14"/>
  <c r="L25" i="14"/>
  <c r="K26" i="14"/>
  <c r="L26" i="14"/>
  <c r="K27" i="14"/>
  <c r="L27" i="14"/>
  <c r="K28" i="14"/>
  <c r="L28" i="14"/>
  <c r="K29" i="14"/>
  <c r="L29" i="14"/>
  <c r="K40" i="14"/>
  <c r="L40" i="14"/>
  <c r="K41" i="14"/>
  <c r="L41" i="14"/>
  <c r="K42" i="14"/>
  <c r="L42" i="14"/>
  <c r="K43" i="14"/>
  <c r="L43" i="14"/>
  <c r="K44" i="14"/>
  <c r="L44" i="14"/>
  <c r="K45" i="14"/>
  <c r="L45" i="14"/>
  <c r="K46" i="14"/>
  <c r="L46" i="14"/>
  <c r="K47" i="14"/>
  <c r="L47" i="14"/>
  <c r="K48" i="14"/>
  <c r="L48" i="14"/>
  <c r="K49" i="14"/>
  <c r="L49" i="14"/>
  <c r="K50" i="14"/>
  <c r="L50" i="14"/>
  <c r="K51" i="14"/>
  <c r="L51" i="14"/>
  <c r="K52" i="14"/>
  <c r="L52" i="14"/>
  <c r="K53" i="14"/>
  <c r="L53" i="14"/>
  <c r="K54" i="14"/>
  <c r="L54" i="14"/>
  <c r="K55" i="14"/>
  <c r="L55" i="14"/>
  <c r="K56" i="14"/>
  <c r="L56" i="14"/>
  <c r="K57" i="14"/>
  <c r="L57" i="14"/>
  <c r="K58" i="14"/>
  <c r="L58" i="14"/>
  <c r="K59" i="14"/>
  <c r="L59" i="14"/>
  <c r="K60" i="14"/>
  <c r="L60" i="14"/>
  <c r="G13" i="15" l="1"/>
  <c r="F4" i="15"/>
  <c r="F3" i="15"/>
  <c r="F2" i="15"/>
  <c r="F5" i="15"/>
  <c r="E3" i="15"/>
  <c r="E2" i="15"/>
  <c r="E5" i="15"/>
  <c r="B7" i="15"/>
  <c r="A5" i="15"/>
  <c r="B4" i="15"/>
  <c r="A4" i="15"/>
  <c r="B3" i="15"/>
  <c r="A3" i="15"/>
  <c r="B2" i="15"/>
  <c r="A2" i="15"/>
  <c r="B1" i="15"/>
  <c r="A1" i="15"/>
  <c r="K18" i="14"/>
  <c r="L18" i="14"/>
  <c r="G17" i="14"/>
  <c r="F17" i="14"/>
  <c r="D15" i="14"/>
  <c r="I5" i="14"/>
  <c r="I2" i="14"/>
  <c r="I3" i="14"/>
  <c r="I4" i="14"/>
  <c r="H3" i="14"/>
  <c r="H2" i="14"/>
  <c r="H5" i="14"/>
  <c r="B7" i="14"/>
  <c r="A5" i="14"/>
  <c r="B4" i="14"/>
  <c r="A4" i="14"/>
  <c r="B3" i="14"/>
  <c r="A3" i="14"/>
  <c r="B2" i="14"/>
  <c r="A2" i="14"/>
  <c r="B1" i="14"/>
  <c r="A1" i="14"/>
  <c r="B16" i="1" l="1"/>
  <c r="I1023" i="4" l="1"/>
  <c r="I1022" i="4"/>
  <c r="I1023" i="2"/>
  <c r="I1022" i="2"/>
  <c r="I989" i="4"/>
  <c r="I988" i="4"/>
  <c r="I989" i="2"/>
  <c r="I988" i="2"/>
  <c r="I955" i="4"/>
  <c r="I954" i="4"/>
  <c r="I955" i="2"/>
  <c r="I954" i="2"/>
  <c r="I921" i="4"/>
  <c r="I920" i="4"/>
  <c r="I921" i="2"/>
  <c r="I920" i="2"/>
  <c r="I887" i="4"/>
  <c r="I886" i="4"/>
  <c r="I887" i="2"/>
  <c r="I886" i="2"/>
  <c r="I853" i="4"/>
  <c r="I852" i="4"/>
  <c r="I853" i="2"/>
  <c r="I852" i="2"/>
  <c r="I819" i="4"/>
  <c r="I818" i="4"/>
  <c r="I819" i="2"/>
  <c r="I818" i="2"/>
  <c r="I785" i="4"/>
  <c r="I784" i="4"/>
  <c r="I785" i="2"/>
  <c r="I784" i="2"/>
  <c r="I751" i="4"/>
  <c r="I750" i="4"/>
  <c r="I751" i="2"/>
  <c r="I750" i="2"/>
  <c r="I717" i="4"/>
  <c r="I716" i="4"/>
  <c r="I717" i="2"/>
  <c r="I716" i="2"/>
  <c r="I683" i="4"/>
  <c r="I682" i="4"/>
  <c r="I683" i="2"/>
  <c r="I682" i="2"/>
  <c r="I649" i="4"/>
  <c r="I648" i="4"/>
  <c r="I649" i="2"/>
  <c r="I648" i="2"/>
  <c r="I615" i="4"/>
  <c r="I614" i="4"/>
  <c r="I615" i="2"/>
  <c r="I614" i="2"/>
  <c r="I581" i="4"/>
  <c r="I580" i="4"/>
  <c r="I581" i="2"/>
  <c r="I580" i="2"/>
  <c r="I547" i="4"/>
  <c r="I546" i="4"/>
  <c r="I547" i="2"/>
  <c r="I546" i="2"/>
  <c r="I513" i="4"/>
  <c r="I512" i="4"/>
  <c r="I513" i="2"/>
  <c r="I512" i="2"/>
  <c r="I479" i="4"/>
  <c r="I478" i="4"/>
  <c r="I479" i="2"/>
  <c r="I478" i="2"/>
  <c r="I445" i="4"/>
  <c r="I444" i="4"/>
  <c r="I445" i="2"/>
  <c r="I444" i="2"/>
  <c r="I411" i="4"/>
  <c r="I410" i="4"/>
  <c r="I411" i="2"/>
  <c r="I410" i="2"/>
  <c r="I377" i="4"/>
  <c r="I376" i="4"/>
  <c r="I377" i="2"/>
  <c r="I376" i="2"/>
  <c r="I343" i="4"/>
  <c r="I342" i="4"/>
  <c r="I343" i="2"/>
  <c r="I342" i="2"/>
  <c r="I309" i="4"/>
  <c r="I308" i="4"/>
  <c r="I309" i="2"/>
  <c r="I308" i="2"/>
  <c r="I275" i="4"/>
  <c r="I274" i="4"/>
  <c r="I275" i="2"/>
  <c r="I274" i="2"/>
  <c r="I241" i="4"/>
  <c r="I240" i="4"/>
  <c r="I241" i="2"/>
  <c r="I240" i="2"/>
  <c r="I207" i="4"/>
  <c r="I206" i="4"/>
  <c r="I207" i="2"/>
  <c r="I206" i="2"/>
  <c r="I173" i="4"/>
  <c r="I172" i="4"/>
  <c r="I173" i="2"/>
  <c r="I172" i="2"/>
  <c r="I139" i="4"/>
  <c r="I138" i="4"/>
  <c r="I139" i="2"/>
  <c r="I138" i="2"/>
  <c r="I105" i="4"/>
  <c r="I104" i="4"/>
  <c r="I105" i="2"/>
  <c r="I104" i="2"/>
  <c r="I71" i="4"/>
  <c r="I70" i="4"/>
  <c r="I71" i="2"/>
  <c r="I70" i="2"/>
  <c r="I37" i="4"/>
  <c r="I36" i="4"/>
  <c r="I37" i="2"/>
  <c r="I36" i="2"/>
  <c r="I3" i="4"/>
  <c r="I3" i="2"/>
  <c r="I2" i="4"/>
  <c r="I2" i="2"/>
  <c r="F3" i="3"/>
  <c r="F2" i="3"/>
  <c r="I35" i="3" l="1"/>
  <c r="I19" i="3"/>
  <c r="A4" i="3" l="1"/>
  <c r="A4" i="13"/>
  <c r="K37" i="1" l="1"/>
  <c r="F5" i="2" l="1"/>
  <c r="E5" i="2"/>
  <c r="J13" i="4" l="1"/>
  <c r="J13" i="2"/>
  <c r="F50" i="3" l="1"/>
  <c r="F46" i="3"/>
  <c r="F42" i="3"/>
  <c r="F38" i="3"/>
  <c r="B5" i="4" l="1"/>
  <c r="B5" i="2"/>
  <c r="A22" i="1" l="1"/>
  <c r="A21" i="1"/>
  <c r="J3" i="3" l="1"/>
  <c r="I3" i="3"/>
  <c r="G5" i="3"/>
  <c r="F5" i="3"/>
  <c r="J1032" i="4"/>
  <c r="J1032" i="2"/>
  <c r="J998" i="4"/>
  <c r="J998" i="2"/>
  <c r="J964" i="4"/>
  <c r="J964" i="2"/>
  <c r="J930" i="4"/>
  <c r="J930" i="2"/>
  <c r="J896" i="4"/>
  <c r="J896" i="2"/>
  <c r="J862" i="4"/>
  <c r="J862" i="2"/>
  <c r="J828" i="4"/>
  <c r="J828" i="2"/>
  <c r="J794" i="4"/>
  <c r="J794" i="2"/>
  <c r="J760" i="4"/>
  <c r="J760" i="2"/>
  <c r="J726" i="4"/>
  <c r="J726" i="2"/>
  <c r="J692" i="4"/>
  <c r="J692" i="2"/>
  <c r="J658" i="4"/>
  <c r="J658" i="2"/>
  <c r="J624" i="4"/>
  <c r="J624" i="2"/>
  <c r="J590" i="4"/>
  <c r="J590" i="2"/>
  <c r="J556" i="4"/>
  <c r="J556" i="2"/>
  <c r="J522" i="4"/>
  <c r="J522" i="2"/>
  <c r="J488" i="4"/>
  <c r="J488" i="2"/>
  <c r="J454" i="4"/>
  <c r="J454" i="2"/>
  <c r="J420" i="4"/>
  <c r="J420" i="2"/>
  <c r="J386" i="4"/>
  <c r="J386" i="2"/>
  <c r="J352" i="4"/>
  <c r="J352" i="2"/>
  <c r="J318" i="4"/>
  <c r="J318" i="2"/>
  <c r="J284" i="4"/>
  <c r="J284" i="2"/>
  <c r="J250" i="4"/>
  <c r="J250" i="2"/>
  <c r="J216" i="4"/>
  <c r="J216" i="2"/>
  <c r="J182" i="4"/>
  <c r="J182" i="2"/>
  <c r="J148" i="4"/>
  <c r="J148" i="2"/>
  <c r="J114" i="4"/>
  <c r="J114" i="2"/>
  <c r="J80" i="4"/>
  <c r="J80" i="2"/>
  <c r="J46" i="4"/>
  <c r="J46" i="2"/>
  <c r="K23" i="3"/>
  <c r="K22" i="3"/>
  <c r="K31" i="1"/>
  <c r="J31" i="1"/>
  <c r="N1049" i="4"/>
  <c r="M1049" i="4"/>
  <c r="L1049" i="4"/>
  <c r="P1049" i="4" s="1"/>
  <c r="N1048" i="4"/>
  <c r="M1048" i="4"/>
  <c r="L1048" i="4"/>
  <c r="N1047" i="4"/>
  <c r="M1047" i="4"/>
  <c r="L1047" i="4"/>
  <c r="N1046" i="4"/>
  <c r="M1046" i="4"/>
  <c r="P1046" i="4" s="1"/>
  <c r="L1046" i="4"/>
  <c r="N1045" i="4"/>
  <c r="M1045" i="4"/>
  <c r="L1045" i="4"/>
  <c r="N1044" i="4"/>
  <c r="M1044" i="4"/>
  <c r="L1044" i="4"/>
  <c r="P1044" i="4" s="1"/>
  <c r="N1043" i="4"/>
  <c r="P1043" i="4" s="1"/>
  <c r="M1043" i="4"/>
  <c r="L1043" i="4"/>
  <c r="N1042" i="4"/>
  <c r="M1042" i="4"/>
  <c r="L1042" i="4"/>
  <c r="N1041" i="4"/>
  <c r="M1041" i="4"/>
  <c r="L1041" i="4"/>
  <c r="P1041" i="4" s="1"/>
  <c r="N1040" i="4"/>
  <c r="M1040" i="4"/>
  <c r="L1040" i="4"/>
  <c r="N1039" i="4"/>
  <c r="M1039" i="4"/>
  <c r="L1039" i="4"/>
  <c r="P1039" i="4" s="1"/>
  <c r="N1038" i="4"/>
  <c r="M1038" i="4"/>
  <c r="P1038" i="4" s="1"/>
  <c r="L1038" i="4"/>
  <c r="N1037" i="4"/>
  <c r="M1037" i="4"/>
  <c r="L1037" i="4"/>
  <c r="N1036" i="4"/>
  <c r="M1036" i="4"/>
  <c r="L1036" i="4"/>
  <c r="P1036" i="4" s="1"/>
  <c r="N1049" i="2"/>
  <c r="P1049" i="2" s="1"/>
  <c r="M1049" i="2"/>
  <c r="L1049" i="2"/>
  <c r="N1048" i="2"/>
  <c r="M1048" i="2"/>
  <c r="L1048" i="2"/>
  <c r="N1047" i="2"/>
  <c r="M1047" i="2"/>
  <c r="L1047" i="2"/>
  <c r="P1047" i="2" s="1"/>
  <c r="N1046" i="2"/>
  <c r="M1046" i="2"/>
  <c r="L1046" i="2"/>
  <c r="N1045" i="2"/>
  <c r="M1045" i="2"/>
  <c r="L1045" i="2"/>
  <c r="N1044" i="2"/>
  <c r="M1044" i="2"/>
  <c r="P1044" i="2" s="1"/>
  <c r="L1044" i="2"/>
  <c r="N1043" i="2"/>
  <c r="M1043" i="2"/>
  <c r="L1043" i="2"/>
  <c r="N1042" i="2"/>
  <c r="M1042" i="2"/>
  <c r="L1042" i="2"/>
  <c r="P1042" i="2" s="1"/>
  <c r="N1041" i="2"/>
  <c r="P1041" i="2" s="1"/>
  <c r="M1041" i="2"/>
  <c r="L1041" i="2"/>
  <c r="N1040" i="2"/>
  <c r="M1040" i="2"/>
  <c r="L1040" i="2"/>
  <c r="N1039" i="2"/>
  <c r="M1039" i="2"/>
  <c r="L1039" i="2"/>
  <c r="P1039" i="2" s="1"/>
  <c r="N1038" i="2"/>
  <c r="M1038" i="2"/>
  <c r="L1038" i="2"/>
  <c r="N1037" i="2"/>
  <c r="M1037" i="2"/>
  <c r="L1037" i="2"/>
  <c r="N1036" i="2"/>
  <c r="M1036" i="2"/>
  <c r="P1036" i="2" s="1"/>
  <c r="L1036" i="2"/>
  <c r="N1015" i="4"/>
  <c r="M1015" i="4"/>
  <c r="L1015" i="4"/>
  <c r="N1014" i="4"/>
  <c r="M1014" i="4"/>
  <c r="L1014" i="4"/>
  <c r="P1014" i="4" s="1"/>
  <c r="N1013" i="4"/>
  <c r="P1013" i="4" s="1"/>
  <c r="M1013" i="4"/>
  <c r="L1013" i="4"/>
  <c r="N1012" i="4"/>
  <c r="M1012" i="4"/>
  <c r="L1012" i="4"/>
  <c r="N1011" i="4"/>
  <c r="M1011" i="4"/>
  <c r="L1011" i="4"/>
  <c r="P1011" i="4" s="1"/>
  <c r="N1010" i="4"/>
  <c r="M1010" i="4"/>
  <c r="L1010" i="4"/>
  <c r="N1009" i="4"/>
  <c r="M1009" i="4"/>
  <c r="L1009" i="4"/>
  <c r="N1008" i="4"/>
  <c r="M1008" i="4"/>
  <c r="P1008" i="4" s="1"/>
  <c r="L1008" i="4"/>
  <c r="N1007" i="4"/>
  <c r="M1007" i="4"/>
  <c r="L1007" i="4"/>
  <c r="N1006" i="4"/>
  <c r="M1006" i="4"/>
  <c r="L1006" i="4"/>
  <c r="P1006" i="4" s="1"/>
  <c r="N1005" i="4"/>
  <c r="P1005" i="4" s="1"/>
  <c r="M1005" i="4"/>
  <c r="L1005" i="4"/>
  <c r="N1004" i="4"/>
  <c r="M1004" i="4"/>
  <c r="L1004" i="4"/>
  <c r="N1003" i="4"/>
  <c r="M1003" i="4"/>
  <c r="L1003" i="4"/>
  <c r="P1003" i="4" s="1"/>
  <c r="N1002" i="4"/>
  <c r="M1002" i="4"/>
  <c r="L1002" i="4"/>
  <c r="N1015" i="2"/>
  <c r="M1015" i="2"/>
  <c r="L1015" i="2"/>
  <c r="N1014" i="2"/>
  <c r="M1014" i="2"/>
  <c r="P1014" i="2" s="1"/>
  <c r="L1014" i="2"/>
  <c r="N1013" i="2"/>
  <c r="M1013" i="2"/>
  <c r="L1013" i="2"/>
  <c r="P1013" i="2" s="1"/>
  <c r="N1012" i="2"/>
  <c r="M1012" i="2"/>
  <c r="L1012" i="2"/>
  <c r="N1011" i="2"/>
  <c r="P1011" i="2" s="1"/>
  <c r="M1011" i="2"/>
  <c r="L1011" i="2"/>
  <c r="N1010" i="2"/>
  <c r="M1010" i="2"/>
  <c r="L1010" i="2"/>
  <c r="N1009" i="2"/>
  <c r="M1009" i="2"/>
  <c r="L1009" i="2"/>
  <c r="P1009" i="2" s="1"/>
  <c r="N1008" i="2"/>
  <c r="M1008" i="2"/>
  <c r="L1008" i="2"/>
  <c r="P1008" i="2" s="1"/>
  <c r="N1007" i="2"/>
  <c r="M1007" i="2"/>
  <c r="L1007" i="2"/>
  <c r="N1006" i="2"/>
  <c r="M1006" i="2"/>
  <c r="P1006" i="2" s="1"/>
  <c r="L1006" i="2"/>
  <c r="N1005" i="2"/>
  <c r="M1005" i="2"/>
  <c r="L1005" i="2"/>
  <c r="N1004" i="2"/>
  <c r="M1004" i="2"/>
  <c r="L1004" i="2"/>
  <c r="P1004" i="2" s="1"/>
  <c r="N1003" i="2"/>
  <c r="P1003" i="2" s="1"/>
  <c r="M1003" i="2"/>
  <c r="L1003" i="2"/>
  <c r="N1002" i="2"/>
  <c r="M1002" i="2"/>
  <c r="L1002" i="2"/>
  <c r="N981" i="4"/>
  <c r="M981" i="4"/>
  <c r="L981" i="4"/>
  <c r="N980" i="4"/>
  <c r="M980" i="4"/>
  <c r="L980" i="4"/>
  <c r="N979" i="4"/>
  <c r="M979" i="4"/>
  <c r="L979" i="4"/>
  <c r="P979" i="4" s="1"/>
  <c r="N978" i="4"/>
  <c r="M978" i="4"/>
  <c r="P978" i="4" s="1"/>
  <c r="L978" i="4"/>
  <c r="N977" i="4"/>
  <c r="M977" i="4"/>
  <c r="L977" i="4"/>
  <c r="N976" i="4"/>
  <c r="M976" i="4"/>
  <c r="L976" i="4"/>
  <c r="P976" i="4" s="1"/>
  <c r="N975" i="4"/>
  <c r="P975" i="4" s="1"/>
  <c r="M975" i="4"/>
  <c r="L975" i="4"/>
  <c r="N974" i="4"/>
  <c r="M974" i="4"/>
  <c r="L974" i="4"/>
  <c r="N973" i="4"/>
  <c r="M973" i="4"/>
  <c r="L973" i="4"/>
  <c r="P973" i="4" s="1"/>
  <c r="N972" i="4"/>
  <c r="M972" i="4"/>
  <c r="L972" i="4"/>
  <c r="N971" i="4"/>
  <c r="M971" i="4"/>
  <c r="L971" i="4"/>
  <c r="N970" i="4"/>
  <c r="M970" i="4"/>
  <c r="P970" i="4" s="1"/>
  <c r="L970" i="4"/>
  <c r="N969" i="4"/>
  <c r="M969" i="4"/>
  <c r="L969" i="4"/>
  <c r="N968" i="4"/>
  <c r="M968" i="4"/>
  <c r="L968" i="4"/>
  <c r="P968" i="4" s="1"/>
  <c r="N981" i="2"/>
  <c r="P981" i="2" s="1"/>
  <c r="M981" i="2"/>
  <c r="L981" i="2"/>
  <c r="N980" i="2"/>
  <c r="M980" i="2"/>
  <c r="L980" i="2"/>
  <c r="P980" i="2" s="1"/>
  <c r="N979" i="2"/>
  <c r="M979" i="2"/>
  <c r="L979" i="2"/>
  <c r="P979" i="2" s="1"/>
  <c r="N978" i="2"/>
  <c r="M978" i="2"/>
  <c r="L978" i="2"/>
  <c r="N977" i="2"/>
  <c r="M977" i="2"/>
  <c r="L977" i="2"/>
  <c r="N976" i="2"/>
  <c r="M976" i="2"/>
  <c r="P976" i="2" s="1"/>
  <c r="L976" i="2"/>
  <c r="N975" i="2"/>
  <c r="M975" i="2"/>
  <c r="L975" i="2"/>
  <c r="N974" i="2"/>
  <c r="M974" i="2"/>
  <c r="L974" i="2"/>
  <c r="P974" i="2" s="1"/>
  <c r="N973" i="2"/>
  <c r="P973" i="2" s="1"/>
  <c r="M973" i="2"/>
  <c r="L973" i="2"/>
  <c r="N972" i="2"/>
  <c r="M972" i="2"/>
  <c r="L972" i="2"/>
  <c r="N971" i="2"/>
  <c r="M971" i="2"/>
  <c r="L971" i="2"/>
  <c r="P971" i="2" s="1"/>
  <c r="N970" i="2"/>
  <c r="M970" i="2"/>
  <c r="L970" i="2"/>
  <c r="N969" i="2"/>
  <c r="M969" i="2"/>
  <c r="L969" i="2"/>
  <c r="N968" i="2"/>
  <c r="M968" i="2"/>
  <c r="P968" i="2" s="1"/>
  <c r="L968" i="2"/>
  <c r="N947" i="4"/>
  <c r="M947" i="4"/>
  <c r="L947" i="4"/>
  <c r="N946" i="4"/>
  <c r="M946" i="4"/>
  <c r="L946" i="4"/>
  <c r="P946" i="4" s="1"/>
  <c r="N945" i="4"/>
  <c r="P945" i="4" s="1"/>
  <c r="M945" i="4"/>
  <c r="L945" i="4"/>
  <c r="N944" i="4"/>
  <c r="M944" i="4"/>
  <c r="L944" i="4"/>
  <c r="N943" i="4"/>
  <c r="M943" i="4"/>
  <c r="L943" i="4"/>
  <c r="P943" i="4" s="1"/>
  <c r="N942" i="4"/>
  <c r="M942" i="4"/>
  <c r="L942" i="4"/>
  <c r="N941" i="4"/>
  <c r="M941" i="4"/>
  <c r="L941" i="4"/>
  <c r="N940" i="4"/>
  <c r="M940" i="4"/>
  <c r="P940" i="4" s="1"/>
  <c r="L940" i="4"/>
  <c r="N939" i="4"/>
  <c r="M939" i="4"/>
  <c r="L939" i="4"/>
  <c r="N938" i="4"/>
  <c r="M938" i="4"/>
  <c r="L938" i="4"/>
  <c r="P938" i="4" s="1"/>
  <c r="N937" i="4"/>
  <c r="P937" i="4" s="1"/>
  <c r="M937" i="4"/>
  <c r="L937" i="4"/>
  <c r="N936" i="4"/>
  <c r="M936" i="4"/>
  <c r="L936" i="4"/>
  <c r="N935" i="4"/>
  <c r="M935" i="4"/>
  <c r="L935" i="4"/>
  <c r="P935" i="4" s="1"/>
  <c r="N934" i="4"/>
  <c r="M934" i="4"/>
  <c r="L934" i="4"/>
  <c r="N947" i="2"/>
  <c r="M947" i="2"/>
  <c r="L947" i="2"/>
  <c r="N946" i="2"/>
  <c r="M946" i="2"/>
  <c r="P946" i="2" s="1"/>
  <c r="L946" i="2"/>
  <c r="N945" i="2"/>
  <c r="M945" i="2"/>
  <c r="L945" i="2"/>
  <c r="P945" i="2" s="1"/>
  <c r="N944" i="2"/>
  <c r="M944" i="2"/>
  <c r="L944" i="2"/>
  <c r="N943" i="2"/>
  <c r="P943" i="2" s="1"/>
  <c r="M943" i="2"/>
  <c r="L943" i="2"/>
  <c r="N942" i="2"/>
  <c r="P942" i="2" s="1"/>
  <c r="M942" i="2"/>
  <c r="L942" i="2"/>
  <c r="N941" i="2"/>
  <c r="M941" i="2"/>
  <c r="L941" i="2"/>
  <c r="P941" i="2" s="1"/>
  <c r="N940" i="2"/>
  <c r="M940" i="2"/>
  <c r="L940" i="2"/>
  <c r="N939" i="2"/>
  <c r="M939" i="2"/>
  <c r="L939" i="2"/>
  <c r="N938" i="2"/>
  <c r="M938" i="2"/>
  <c r="P938" i="2" s="1"/>
  <c r="L938" i="2"/>
  <c r="N937" i="2"/>
  <c r="M937" i="2"/>
  <c r="L937" i="2"/>
  <c r="N936" i="2"/>
  <c r="M936" i="2"/>
  <c r="L936" i="2"/>
  <c r="P936" i="2" s="1"/>
  <c r="N935" i="2"/>
  <c r="P935" i="2" s="1"/>
  <c r="M935" i="2"/>
  <c r="L935" i="2"/>
  <c r="N934" i="2"/>
  <c r="M934" i="2"/>
  <c r="L934" i="2"/>
  <c r="N913" i="4"/>
  <c r="M913" i="4"/>
  <c r="L913" i="4"/>
  <c r="P913" i="4" s="1"/>
  <c r="N912" i="4"/>
  <c r="M912" i="4"/>
  <c r="L912" i="4"/>
  <c r="N911" i="4"/>
  <c r="M911" i="4"/>
  <c r="L911" i="4"/>
  <c r="P911" i="4" s="1"/>
  <c r="N910" i="4"/>
  <c r="M910" i="4"/>
  <c r="P910" i="4" s="1"/>
  <c r="L910" i="4"/>
  <c r="N909" i="4"/>
  <c r="M909" i="4"/>
  <c r="L909" i="4"/>
  <c r="N908" i="4"/>
  <c r="M908" i="4"/>
  <c r="L908" i="4"/>
  <c r="P908" i="4" s="1"/>
  <c r="N907" i="4"/>
  <c r="P907" i="4" s="1"/>
  <c r="M907" i="4"/>
  <c r="L907" i="4"/>
  <c r="N906" i="4"/>
  <c r="M906" i="4"/>
  <c r="L906" i="4"/>
  <c r="N905" i="4"/>
  <c r="M905" i="4"/>
  <c r="L905" i="4"/>
  <c r="P905" i="4" s="1"/>
  <c r="N904" i="4"/>
  <c r="M904" i="4"/>
  <c r="L904" i="4"/>
  <c r="N903" i="4"/>
  <c r="M903" i="4"/>
  <c r="L903" i="4"/>
  <c r="P903" i="4" s="1"/>
  <c r="N902" i="4"/>
  <c r="M902" i="4"/>
  <c r="P902" i="4" s="1"/>
  <c r="L902" i="4"/>
  <c r="N901" i="4"/>
  <c r="M901" i="4"/>
  <c r="L901" i="4"/>
  <c r="N900" i="4"/>
  <c r="M900" i="4"/>
  <c r="L900" i="4"/>
  <c r="P900" i="4" s="1"/>
  <c r="N913" i="2"/>
  <c r="P913" i="2" s="1"/>
  <c r="M913" i="2"/>
  <c r="L913" i="2"/>
  <c r="N912" i="2"/>
  <c r="M912" i="2"/>
  <c r="L912" i="2"/>
  <c r="N911" i="2"/>
  <c r="M911" i="2"/>
  <c r="L911" i="2"/>
  <c r="P911" i="2" s="1"/>
  <c r="N910" i="2"/>
  <c r="M910" i="2"/>
  <c r="L910" i="2"/>
  <c r="N909" i="2"/>
  <c r="M909" i="2"/>
  <c r="L909" i="2"/>
  <c r="N908" i="2"/>
  <c r="M908" i="2"/>
  <c r="P908" i="2" s="1"/>
  <c r="L908" i="2"/>
  <c r="N907" i="2"/>
  <c r="M907" i="2"/>
  <c r="L907" i="2"/>
  <c r="N906" i="2"/>
  <c r="M906" i="2"/>
  <c r="L906" i="2"/>
  <c r="P906" i="2" s="1"/>
  <c r="N905" i="2"/>
  <c r="P905" i="2" s="1"/>
  <c r="M905" i="2"/>
  <c r="L905" i="2"/>
  <c r="N904" i="2"/>
  <c r="P904" i="2" s="1"/>
  <c r="M904" i="2"/>
  <c r="L904" i="2"/>
  <c r="N903" i="2"/>
  <c r="M903" i="2"/>
  <c r="L903" i="2"/>
  <c r="P903" i="2" s="1"/>
  <c r="N902" i="2"/>
  <c r="M902" i="2"/>
  <c r="L902" i="2"/>
  <c r="N901" i="2"/>
  <c r="M901" i="2"/>
  <c r="L901" i="2"/>
  <c r="N900" i="2"/>
  <c r="M900" i="2"/>
  <c r="P900" i="2" s="1"/>
  <c r="L900" i="2"/>
  <c r="N879" i="4"/>
  <c r="M879" i="4"/>
  <c r="L879" i="4"/>
  <c r="N878" i="4"/>
  <c r="M878" i="4"/>
  <c r="L878" i="4"/>
  <c r="P878" i="4" s="1"/>
  <c r="N877" i="4"/>
  <c r="P877" i="4" s="1"/>
  <c r="M877" i="4"/>
  <c r="L877" i="4"/>
  <c r="N876" i="4"/>
  <c r="M876" i="4"/>
  <c r="L876" i="4"/>
  <c r="N875" i="4"/>
  <c r="M875" i="4"/>
  <c r="L875" i="4"/>
  <c r="P875" i="4" s="1"/>
  <c r="N874" i="4"/>
  <c r="M874" i="4"/>
  <c r="L874" i="4"/>
  <c r="N873" i="4"/>
  <c r="M873" i="4"/>
  <c r="L873" i="4"/>
  <c r="N872" i="4"/>
  <c r="M872" i="4"/>
  <c r="P872" i="4" s="1"/>
  <c r="L872" i="4"/>
  <c r="N871" i="4"/>
  <c r="M871" i="4"/>
  <c r="L871" i="4"/>
  <c r="N870" i="4"/>
  <c r="M870" i="4"/>
  <c r="L870" i="4"/>
  <c r="P870" i="4" s="1"/>
  <c r="N869" i="4"/>
  <c r="P869" i="4" s="1"/>
  <c r="M869" i="4"/>
  <c r="L869" i="4"/>
  <c r="N868" i="4"/>
  <c r="M868" i="4"/>
  <c r="L868" i="4"/>
  <c r="N867" i="4"/>
  <c r="M867" i="4"/>
  <c r="L867" i="4"/>
  <c r="N866" i="4"/>
  <c r="M866" i="4"/>
  <c r="L866" i="4"/>
  <c r="N879" i="2"/>
  <c r="M879" i="2"/>
  <c r="L879" i="2"/>
  <c r="N878" i="2"/>
  <c r="M878" i="2"/>
  <c r="P878" i="2" s="1"/>
  <c r="L878" i="2"/>
  <c r="N877" i="2"/>
  <c r="M877" i="2"/>
  <c r="L877" i="2"/>
  <c r="N876" i="2"/>
  <c r="M876" i="2"/>
  <c r="L876" i="2"/>
  <c r="N875" i="2"/>
  <c r="P875" i="2" s="1"/>
  <c r="M875" i="2"/>
  <c r="L875" i="2"/>
  <c r="N874" i="2"/>
  <c r="M874" i="2"/>
  <c r="L874" i="2"/>
  <c r="N873" i="2"/>
  <c r="M873" i="2"/>
  <c r="L873" i="2"/>
  <c r="P873" i="2" s="1"/>
  <c r="N872" i="2"/>
  <c r="M872" i="2"/>
  <c r="L872" i="2"/>
  <c r="P872" i="2" s="1"/>
  <c r="N871" i="2"/>
  <c r="M871" i="2"/>
  <c r="L871" i="2"/>
  <c r="N870" i="2"/>
  <c r="M870" i="2"/>
  <c r="P870" i="2" s="1"/>
  <c r="L870" i="2"/>
  <c r="N869" i="2"/>
  <c r="M869" i="2"/>
  <c r="L869" i="2"/>
  <c r="N868" i="2"/>
  <c r="M868" i="2"/>
  <c r="L868" i="2"/>
  <c r="P868" i="2" s="1"/>
  <c r="N867" i="2"/>
  <c r="P867" i="2" s="1"/>
  <c r="M867" i="2"/>
  <c r="L867" i="2"/>
  <c r="N866" i="2"/>
  <c r="M866" i="2"/>
  <c r="L866" i="2"/>
  <c r="N845" i="4"/>
  <c r="M845" i="4"/>
  <c r="L845" i="4"/>
  <c r="P845" i="4" s="1"/>
  <c r="N844" i="4"/>
  <c r="M844" i="4"/>
  <c r="L844" i="4"/>
  <c r="N843" i="4"/>
  <c r="M843" i="4"/>
  <c r="L843" i="4"/>
  <c r="P843" i="4" s="1"/>
  <c r="N842" i="4"/>
  <c r="M842" i="4"/>
  <c r="P842" i="4" s="1"/>
  <c r="L842" i="4"/>
  <c r="N841" i="4"/>
  <c r="M841" i="4"/>
  <c r="L841" i="4"/>
  <c r="N840" i="4"/>
  <c r="M840" i="4"/>
  <c r="L840" i="4"/>
  <c r="P840" i="4" s="1"/>
  <c r="N839" i="4"/>
  <c r="M839" i="4"/>
  <c r="L839" i="4"/>
  <c r="N838" i="4"/>
  <c r="M838" i="4"/>
  <c r="L838" i="4"/>
  <c r="N837" i="4"/>
  <c r="M837" i="4"/>
  <c r="L837" i="4"/>
  <c r="P837" i="4" s="1"/>
  <c r="N836" i="4"/>
  <c r="M836" i="4"/>
  <c r="L836" i="4"/>
  <c r="N835" i="4"/>
  <c r="M835" i="4"/>
  <c r="L835" i="4"/>
  <c r="P835" i="4" s="1"/>
  <c r="N834" i="4"/>
  <c r="M834" i="4"/>
  <c r="P834" i="4" s="1"/>
  <c r="L834" i="4"/>
  <c r="N833" i="4"/>
  <c r="M833" i="4"/>
  <c r="L833" i="4"/>
  <c r="N832" i="4"/>
  <c r="M832" i="4"/>
  <c r="L832" i="4"/>
  <c r="P832" i="4" s="1"/>
  <c r="N845" i="2"/>
  <c r="P845" i="2" s="1"/>
  <c r="M845" i="2"/>
  <c r="L845" i="2"/>
  <c r="N844" i="2"/>
  <c r="M844" i="2"/>
  <c r="L844" i="2"/>
  <c r="N843" i="2"/>
  <c r="M843" i="2"/>
  <c r="L843" i="2"/>
  <c r="P843" i="2" s="1"/>
  <c r="N842" i="2"/>
  <c r="M842" i="2"/>
  <c r="L842" i="2"/>
  <c r="N841" i="2"/>
  <c r="M841" i="2"/>
  <c r="L841" i="2"/>
  <c r="N840" i="2"/>
  <c r="M840" i="2"/>
  <c r="P840" i="2" s="1"/>
  <c r="L840" i="2"/>
  <c r="N839" i="2"/>
  <c r="M839" i="2"/>
  <c r="L839" i="2"/>
  <c r="N838" i="2"/>
  <c r="M838" i="2"/>
  <c r="L838" i="2"/>
  <c r="P838" i="2" s="1"/>
  <c r="N837" i="2"/>
  <c r="P837" i="2" s="1"/>
  <c r="M837" i="2"/>
  <c r="L837" i="2"/>
  <c r="N836" i="2"/>
  <c r="M836" i="2"/>
  <c r="L836" i="2"/>
  <c r="N835" i="2"/>
  <c r="M835" i="2"/>
  <c r="L835" i="2"/>
  <c r="P835" i="2" s="1"/>
  <c r="N834" i="2"/>
  <c r="M834" i="2"/>
  <c r="L834" i="2"/>
  <c r="N833" i="2"/>
  <c r="M833" i="2"/>
  <c r="L833" i="2"/>
  <c r="N832" i="2"/>
  <c r="M832" i="2"/>
  <c r="P832" i="2" s="1"/>
  <c r="L832" i="2"/>
  <c r="N811" i="4"/>
  <c r="M811" i="4"/>
  <c r="L811" i="4"/>
  <c r="N810" i="4"/>
  <c r="M810" i="4"/>
  <c r="L810" i="4"/>
  <c r="P810" i="4" s="1"/>
  <c r="N809" i="4"/>
  <c r="P809" i="4" s="1"/>
  <c r="M809" i="4"/>
  <c r="L809" i="4"/>
  <c r="N808" i="4"/>
  <c r="M808" i="4"/>
  <c r="L808" i="4"/>
  <c r="N807" i="4"/>
  <c r="M807" i="4"/>
  <c r="L807" i="4"/>
  <c r="P807" i="4" s="1"/>
  <c r="N806" i="4"/>
  <c r="M806" i="4"/>
  <c r="L806" i="4"/>
  <c r="N805" i="4"/>
  <c r="M805" i="4"/>
  <c r="L805" i="4"/>
  <c r="N804" i="4"/>
  <c r="M804" i="4"/>
  <c r="P804" i="4" s="1"/>
  <c r="L804" i="4"/>
  <c r="N803" i="4"/>
  <c r="M803" i="4"/>
  <c r="L803" i="4"/>
  <c r="N802" i="4"/>
  <c r="M802" i="4"/>
  <c r="L802" i="4"/>
  <c r="P802" i="4" s="1"/>
  <c r="N801" i="4"/>
  <c r="P801" i="4" s="1"/>
  <c r="M801" i="4"/>
  <c r="L801" i="4"/>
  <c r="N800" i="4"/>
  <c r="M800" i="4"/>
  <c r="L800" i="4"/>
  <c r="N799" i="4"/>
  <c r="M799" i="4"/>
  <c r="L799" i="4"/>
  <c r="P799" i="4" s="1"/>
  <c r="N798" i="4"/>
  <c r="M798" i="4"/>
  <c r="L798" i="4"/>
  <c r="N811" i="2"/>
  <c r="M811" i="2"/>
  <c r="L811" i="2"/>
  <c r="N810" i="2"/>
  <c r="M810" i="2"/>
  <c r="P810" i="2" s="1"/>
  <c r="L810" i="2"/>
  <c r="N809" i="2"/>
  <c r="M809" i="2"/>
  <c r="L809" i="2"/>
  <c r="P809" i="2" s="1"/>
  <c r="N808" i="2"/>
  <c r="M808" i="2"/>
  <c r="L808" i="2"/>
  <c r="N807" i="2"/>
  <c r="P807" i="2" s="1"/>
  <c r="M807" i="2"/>
  <c r="L807" i="2"/>
  <c r="N806" i="2"/>
  <c r="M806" i="2"/>
  <c r="L806" i="2"/>
  <c r="N805" i="2"/>
  <c r="M805" i="2"/>
  <c r="L805" i="2"/>
  <c r="P805" i="2" s="1"/>
  <c r="N804" i="2"/>
  <c r="M804" i="2"/>
  <c r="L804" i="2"/>
  <c r="N803" i="2"/>
  <c r="M803" i="2"/>
  <c r="L803" i="2"/>
  <c r="N802" i="2"/>
  <c r="M802" i="2"/>
  <c r="P802" i="2" s="1"/>
  <c r="L802" i="2"/>
  <c r="N801" i="2"/>
  <c r="M801" i="2"/>
  <c r="L801" i="2"/>
  <c r="N800" i="2"/>
  <c r="M800" i="2"/>
  <c r="L800" i="2"/>
  <c r="P800" i="2" s="1"/>
  <c r="N799" i="2"/>
  <c r="P799" i="2" s="1"/>
  <c r="M799" i="2"/>
  <c r="L799" i="2"/>
  <c r="N798" i="2"/>
  <c r="M798" i="2"/>
  <c r="L798" i="2"/>
  <c r="N777" i="4"/>
  <c r="M777" i="4"/>
  <c r="L777" i="4"/>
  <c r="P777" i="4" s="1"/>
  <c r="N776" i="4"/>
  <c r="M776" i="4"/>
  <c r="L776" i="4"/>
  <c r="N775" i="4"/>
  <c r="M775" i="4"/>
  <c r="L775" i="4"/>
  <c r="P775" i="4" s="1"/>
  <c r="N774" i="4"/>
  <c r="M774" i="4"/>
  <c r="P774" i="4" s="1"/>
  <c r="L774" i="4"/>
  <c r="N773" i="4"/>
  <c r="M773" i="4"/>
  <c r="L773" i="4"/>
  <c r="N772" i="4"/>
  <c r="M772" i="4"/>
  <c r="L772" i="4"/>
  <c r="P772" i="4" s="1"/>
  <c r="N771" i="4"/>
  <c r="P771" i="4" s="1"/>
  <c r="M771" i="4"/>
  <c r="L771" i="4"/>
  <c r="N770" i="4"/>
  <c r="M770" i="4"/>
  <c r="L770" i="4"/>
  <c r="N769" i="4"/>
  <c r="M769" i="4"/>
  <c r="L769" i="4"/>
  <c r="N768" i="4"/>
  <c r="M768" i="4"/>
  <c r="L768" i="4"/>
  <c r="N767" i="4"/>
  <c r="M767" i="4"/>
  <c r="L767" i="4"/>
  <c r="P767" i="4" s="1"/>
  <c r="N766" i="4"/>
  <c r="M766" i="4"/>
  <c r="P766" i="4" s="1"/>
  <c r="L766" i="4"/>
  <c r="N765" i="4"/>
  <c r="M765" i="4"/>
  <c r="L765" i="4"/>
  <c r="N764" i="4"/>
  <c r="M764" i="4"/>
  <c r="L764" i="4"/>
  <c r="P764" i="4" s="1"/>
  <c r="N777" i="2"/>
  <c r="P777" i="2" s="1"/>
  <c r="M777" i="2"/>
  <c r="L777" i="2"/>
  <c r="N776" i="2"/>
  <c r="M776" i="2"/>
  <c r="L776" i="2"/>
  <c r="P776" i="2" s="1"/>
  <c r="N775" i="2"/>
  <c r="M775" i="2"/>
  <c r="L775" i="2"/>
  <c r="P775" i="2" s="1"/>
  <c r="N774" i="2"/>
  <c r="M774" i="2"/>
  <c r="L774" i="2"/>
  <c r="N773" i="2"/>
  <c r="M773" i="2"/>
  <c r="L773" i="2"/>
  <c r="N772" i="2"/>
  <c r="M772" i="2"/>
  <c r="P772" i="2" s="1"/>
  <c r="L772" i="2"/>
  <c r="N771" i="2"/>
  <c r="M771" i="2"/>
  <c r="L771" i="2"/>
  <c r="N770" i="2"/>
  <c r="M770" i="2"/>
  <c r="L770" i="2"/>
  <c r="P770" i="2" s="1"/>
  <c r="N769" i="2"/>
  <c r="P769" i="2" s="1"/>
  <c r="M769" i="2"/>
  <c r="L769" i="2"/>
  <c r="N768" i="2"/>
  <c r="M768" i="2"/>
  <c r="L768" i="2"/>
  <c r="N767" i="2"/>
  <c r="M767" i="2"/>
  <c r="L767" i="2"/>
  <c r="P767" i="2" s="1"/>
  <c r="N766" i="2"/>
  <c r="M766" i="2"/>
  <c r="L766" i="2"/>
  <c r="N765" i="2"/>
  <c r="M765" i="2"/>
  <c r="L765" i="2"/>
  <c r="N764" i="2"/>
  <c r="M764" i="2"/>
  <c r="P764" i="2" s="1"/>
  <c r="L764" i="2"/>
  <c r="N743" i="4"/>
  <c r="M743" i="4"/>
  <c r="L743" i="4"/>
  <c r="N742" i="4"/>
  <c r="M742" i="4"/>
  <c r="L742" i="4"/>
  <c r="P742" i="4" s="1"/>
  <c r="N741" i="4"/>
  <c r="P741" i="4" s="1"/>
  <c r="M741" i="4"/>
  <c r="L741" i="4"/>
  <c r="N740" i="4"/>
  <c r="M740" i="4"/>
  <c r="L740" i="4"/>
  <c r="N739" i="4"/>
  <c r="M739" i="4"/>
  <c r="L739" i="4"/>
  <c r="P739" i="4" s="1"/>
  <c r="N738" i="4"/>
  <c r="M738" i="4"/>
  <c r="L738" i="4"/>
  <c r="N737" i="4"/>
  <c r="M737" i="4"/>
  <c r="L737" i="4"/>
  <c r="N736" i="4"/>
  <c r="M736" i="4"/>
  <c r="P736" i="4" s="1"/>
  <c r="L736" i="4"/>
  <c r="N735" i="4"/>
  <c r="M735" i="4"/>
  <c r="L735" i="4"/>
  <c r="N734" i="4"/>
  <c r="M734" i="4"/>
  <c r="L734" i="4"/>
  <c r="P734" i="4" s="1"/>
  <c r="N733" i="4"/>
  <c r="P733" i="4" s="1"/>
  <c r="M733" i="4"/>
  <c r="L733" i="4"/>
  <c r="N732" i="4"/>
  <c r="M732" i="4"/>
  <c r="L732" i="4"/>
  <c r="N731" i="4"/>
  <c r="M731" i="4"/>
  <c r="L731" i="4"/>
  <c r="P731" i="4" s="1"/>
  <c r="N730" i="4"/>
  <c r="M730" i="4"/>
  <c r="L730" i="4"/>
  <c r="N743" i="2"/>
  <c r="M743" i="2"/>
  <c r="L743" i="2"/>
  <c r="N742" i="2"/>
  <c r="M742" i="2"/>
  <c r="P742" i="2" s="1"/>
  <c r="L742" i="2"/>
  <c r="N741" i="2"/>
  <c r="M741" i="2"/>
  <c r="L741" i="2"/>
  <c r="N740" i="2"/>
  <c r="M740" i="2"/>
  <c r="L740" i="2"/>
  <c r="N739" i="2"/>
  <c r="P739" i="2" s="1"/>
  <c r="M739" i="2"/>
  <c r="L739" i="2"/>
  <c r="N738" i="2"/>
  <c r="M738" i="2"/>
  <c r="P738" i="2" s="1"/>
  <c r="L738" i="2"/>
  <c r="N737" i="2"/>
  <c r="M737" i="2"/>
  <c r="L737" i="2"/>
  <c r="P737" i="2" s="1"/>
  <c r="N736" i="2"/>
  <c r="M736" i="2"/>
  <c r="L736" i="2"/>
  <c r="P736" i="2" s="1"/>
  <c r="N735" i="2"/>
  <c r="M735" i="2"/>
  <c r="L735" i="2"/>
  <c r="N734" i="2"/>
  <c r="M734" i="2"/>
  <c r="P734" i="2" s="1"/>
  <c r="L734" i="2"/>
  <c r="N733" i="2"/>
  <c r="M733" i="2"/>
  <c r="L733" i="2"/>
  <c r="N732" i="2"/>
  <c r="M732" i="2"/>
  <c r="L732" i="2"/>
  <c r="P732" i="2" s="1"/>
  <c r="N731" i="2"/>
  <c r="P731" i="2" s="1"/>
  <c r="M731" i="2"/>
  <c r="L731" i="2"/>
  <c r="N730" i="2"/>
  <c r="M730" i="2"/>
  <c r="L730" i="2"/>
  <c r="N709" i="4"/>
  <c r="M709" i="4"/>
  <c r="L709" i="4"/>
  <c r="P709" i="4" s="1"/>
  <c r="N708" i="4"/>
  <c r="M708" i="4"/>
  <c r="L708" i="4"/>
  <c r="N707" i="4"/>
  <c r="M707" i="4"/>
  <c r="L707" i="4"/>
  <c r="P707" i="4" s="1"/>
  <c r="N706" i="4"/>
  <c r="M706" i="4"/>
  <c r="P706" i="4" s="1"/>
  <c r="L706" i="4"/>
  <c r="N705" i="4"/>
  <c r="M705" i="4"/>
  <c r="L705" i="4"/>
  <c r="N704" i="4"/>
  <c r="M704" i="4"/>
  <c r="L704" i="4"/>
  <c r="P704" i="4" s="1"/>
  <c r="N703" i="4"/>
  <c r="M703" i="4"/>
  <c r="L703" i="4"/>
  <c r="N702" i="4"/>
  <c r="M702" i="4"/>
  <c r="L702" i="4"/>
  <c r="N701" i="4"/>
  <c r="M701" i="4"/>
  <c r="L701" i="4"/>
  <c r="P701" i="4" s="1"/>
  <c r="N700" i="4"/>
  <c r="M700" i="4"/>
  <c r="L700" i="4"/>
  <c r="N699" i="4"/>
  <c r="M699" i="4"/>
  <c r="L699" i="4"/>
  <c r="P699" i="4" s="1"/>
  <c r="N698" i="4"/>
  <c r="M698" i="4"/>
  <c r="P698" i="4" s="1"/>
  <c r="L698" i="4"/>
  <c r="N697" i="4"/>
  <c r="M697" i="4"/>
  <c r="L697" i="4"/>
  <c r="N696" i="4"/>
  <c r="M696" i="4"/>
  <c r="L696" i="4"/>
  <c r="P696" i="4" s="1"/>
  <c r="N709" i="2"/>
  <c r="P709" i="2" s="1"/>
  <c r="M709" i="2"/>
  <c r="L709" i="2"/>
  <c r="N708" i="2"/>
  <c r="M708" i="2"/>
  <c r="L708" i="2"/>
  <c r="N707" i="2"/>
  <c r="M707" i="2"/>
  <c r="L707" i="2"/>
  <c r="P707" i="2" s="1"/>
  <c r="N706" i="2"/>
  <c r="M706" i="2"/>
  <c r="L706" i="2"/>
  <c r="N705" i="2"/>
  <c r="M705" i="2"/>
  <c r="L705" i="2"/>
  <c r="N704" i="2"/>
  <c r="M704" i="2"/>
  <c r="P704" i="2" s="1"/>
  <c r="L704" i="2"/>
  <c r="N703" i="2"/>
  <c r="M703" i="2"/>
  <c r="L703" i="2"/>
  <c r="N702" i="2"/>
  <c r="M702" i="2"/>
  <c r="L702" i="2"/>
  <c r="P702" i="2" s="1"/>
  <c r="N701" i="2"/>
  <c r="P701" i="2" s="1"/>
  <c r="M701" i="2"/>
  <c r="L701" i="2"/>
  <c r="N700" i="2"/>
  <c r="P700" i="2" s="1"/>
  <c r="M700" i="2"/>
  <c r="L700" i="2"/>
  <c r="N699" i="2"/>
  <c r="M699" i="2"/>
  <c r="L699" i="2"/>
  <c r="P699" i="2" s="1"/>
  <c r="N698" i="2"/>
  <c r="M698" i="2"/>
  <c r="L698" i="2"/>
  <c r="N697" i="2"/>
  <c r="M697" i="2"/>
  <c r="L697" i="2"/>
  <c r="N696" i="2"/>
  <c r="M696" i="2"/>
  <c r="P696" i="2" s="1"/>
  <c r="L696" i="2"/>
  <c r="N675" i="4"/>
  <c r="M675" i="4"/>
  <c r="L675" i="4"/>
  <c r="N674" i="4"/>
  <c r="M674" i="4"/>
  <c r="L674" i="4"/>
  <c r="P674" i="4" s="1"/>
  <c r="N673" i="4"/>
  <c r="P673" i="4" s="1"/>
  <c r="M673" i="4"/>
  <c r="L673" i="4"/>
  <c r="N672" i="4"/>
  <c r="M672" i="4"/>
  <c r="L672" i="4"/>
  <c r="N671" i="4"/>
  <c r="M671" i="4"/>
  <c r="L671" i="4"/>
  <c r="P671" i="4" s="1"/>
  <c r="N670" i="4"/>
  <c r="M670" i="4"/>
  <c r="L670" i="4"/>
  <c r="N669" i="4"/>
  <c r="M669" i="4"/>
  <c r="L669" i="4"/>
  <c r="N668" i="4"/>
  <c r="M668" i="4"/>
  <c r="P668" i="4" s="1"/>
  <c r="L668" i="4"/>
  <c r="N667" i="4"/>
  <c r="M667" i="4"/>
  <c r="L667" i="4"/>
  <c r="N666" i="4"/>
  <c r="M666" i="4"/>
  <c r="L666" i="4"/>
  <c r="P666" i="4" s="1"/>
  <c r="N665" i="4"/>
  <c r="P665" i="4" s="1"/>
  <c r="M665" i="4"/>
  <c r="L665" i="4"/>
  <c r="N664" i="4"/>
  <c r="M664" i="4"/>
  <c r="L664" i="4"/>
  <c r="N663" i="4"/>
  <c r="M663" i="4"/>
  <c r="L663" i="4"/>
  <c r="N662" i="4"/>
  <c r="M662" i="4"/>
  <c r="L662" i="4"/>
  <c r="N675" i="2"/>
  <c r="M675" i="2"/>
  <c r="L675" i="2"/>
  <c r="N674" i="2"/>
  <c r="M674" i="2"/>
  <c r="P674" i="2" s="1"/>
  <c r="L674" i="2"/>
  <c r="N673" i="2"/>
  <c r="M673" i="2"/>
  <c r="L673" i="2"/>
  <c r="P673" i="2" s="1"/>
  <c r="N672" i="2"/>
  <c r="M672" i="2"/>
  <c r="L672" i="2"/>
  <c r="N671" i="2"/>
  <c r="P671" i="2" s="1"/>
  <c r="M671" i="2"/>
  <c r="L671" i="2"/>
  <c r="N670" i="2"/>
  <c r="M670" i="2"/>
  <c r="L670" i="2"/>
  <c r="N669" i="2"/>
  <c r="M669" i="2"/>
  <c r="L669" i="2"/>
  <c r="P669" i="2" s="1"/>
  <c r="N668" i="2"/>
  <c r="M668" i="2"/>
  <c r="L668" i="2"/>
  <c r="P668" i="2" s="1"/>
  <c r="N667" i="2"/>
  <c r="M667" i="2"/>
  <c r="L667" i="2"/>
  <c r="N666" i="2"/>
  <c r="M666" i="2"/>
  <c r="P666" i="2" s="1"/>
  <c r="L666" i="2"/>
  <c r="N665" i="2"/>
  <c r="M665" i="2"/>
  <c r="L665" i="2"/>
  <c r="N664" i="2"/>
  <c r="M664" i="2"/>
  <c r="L664" i="2"/>
  <c r="P664" i="2" s="1"/>
  <c r="N663" i="2"/>
  <c r="P663" i="2" s="1"/>
  <c r="M663" i="2"/>
  <c r="L663" i="2"/>
  <c r="N662" i="2"/>
  <c r="M662" i="2"/>
  <c r="L662" i="2"/>
  <c r="N641" i="4"/>
  <c r="M641" i="4"/>
  <c r="L641" i="4"/>
  <c r="P641" i="4" s="1"/>
  <c r="N640" i="4"/>
  <c r="M640" i="4"/>
  <c r="L640" i="4"/>
  <c r="N639" i="4"/>
  <c r="M639" i="4"/>
  <c r="L639" i="4"/>
  <c r="P639" i="4" s="1"/>
  <c r="N638" i="4"/>
  <c r="M638" i="4"/>
  <c r="P638" i="4" s="1"/>
  <c r="L638" i="4"/>
  <c r="N637" i="4"/>
  <c r="M637" i="4"/>
  <c r="L637" i="4"/>
  <c r="N636" i="4"/>
  <c r="M636" i="4"/>
  <c r="L636" i="4"/>
  <c r="P636" i="4" s="1"/>
  <c r="N635" i="4"/>
  <c r="P635" i="4" s="1"/>
  <c r="M635" i="4"/>
  <c r="L635" i="4"/>
  <c r="N634" i="4"/>
  <c r="M634" i="4"/>
  <c r="L634" i="4"/>
  <c r="N633" i="4"/>
  <c r="M633" i="4"/>
  <c r="L633" i="4"/>
  <c r="P633" i="4" s="1"/>
  <c r="N632" i="4"/>
  <c r="M632" i="4"/>
  <c r="L632" i="4"/>
  <c r="N631" i="4"/>
  <c r="M631" i="4"/>
  <c r="L631" i="4"/>
  <c r="P631" i="4" s="1"/>
  <c r="N630" i="4"/>
  <c r="M630" i="4"/>
  <c r="P630" i="4" s="1"/>
  <c r="L630" i="4"/>
  <c r="N629" i="4"/>
  <c r="M629" i="4"/>
  <c r="L629" i="4"/>
  <c r="N628" i="4"/>
  <c r="M628" i="4"/>
  <c r="L628" i="4"/>
  <c r="P628" i="4" s="1"/>
  <c r="N641" i="2"/>
  <c r="P641" i="2" s="1"/>
  <c r="M641" i="2"/>
  <c r="L641" i="2"/>
  <c r="N640" i="2"/>
  <c r="M640" i="2"/>
  <c r="L640" i="2"/>
  <c r="N639" i="2"/>
  <c r="M639" i="2"/>
  <c r="L639" i="2"/>
  <c r="P639" i="2" s="1"/>
  <c r="N638" i="2"/>
  <c r="M638" i="2"/>
  <c r="L638" i="2"/>
  <c r="N637" i="2"/>
  <c r="M637" i="2"/>
  <c r="L637" i="2"/>
  <c r="N636" i="2"/>
  <c r="M636" i="2"/>
  <c r="P636" i="2" s="1"/>
  <c r="L636" i="2"/>
  <c r="N635" i="2"/>
  <c r="M635" i="2"/>
  <c r="L635" i="2"/>
  <c r="N634" i="2"/>
  <c r="M634" i="2"/>
  <c r="L634" i="2"/>
  <c r="N633" i="2"/>
  <c r="P633" i="2" s="1"/>
  <c r="M633" i="2"/>
  <c r="L633" i="2"/>
  <c r="N632" i="2"/>
  <c r="M632" i="2"/>
  <c r="L632" i="2"/>
  <c r="N631" i="2"/>
  <c r="M631" i="2"/>
  <c r="L631" i="2"/>
  <c r="P631" i="2" s="1"/>
  <c r="N630" i="2"/>
  <c r="M630" i="2"/>
  <c r="L630" i="2"/>
  <c r="N629" i="2"/>
  <c r="M629" i="2"/>
  <c r="L629" i="2"/>
  <c r="N628" i="2"/>
  <c r="M628" i="2"/>
  <c r="P628" i="2" s="1"/>
  <c r="L628" i="2"/>
  <c r="N607" i="4"/>
  <c r="M607" i="4"/>
  <c r="L607" i="4"/>
  <c r="N606" i="4"/>
  <c r="M606" i="4"/>
  <c r="L606" i="4"/>
  <c r="P606" i="4" s="1"/>
  <c r="N605" i="4"/>
  <c r="P605" i="4" s="1"/>
  <c r="M605" i="4"/>
  <c r="L605" i="4"/>
  <c r="N604" i="4"/>
  <c r="M604" i="4"/>
  <c r="L604" i="4"/>
  <c r="N603" i="4"/>
  <c r="M603" i="4"/>
  <c r="L603" i="4"/>
  <c r="P603" i="4" s="1"/>
  <c r="N602" i="4"/>
  <c r="M602" i="4"/>
  <c r="L602" i="4"/>
  <c r="N601" i="4"/>
  <c r="M601" i="4"/>
  <c r="L601" i="4"/>
  <c r="N600" i="4"/>
  <c r="M600" i="4"/>
  <c r="P600" i="4" s="1"/>
  <c r="L600" i="4"/>
  <c r="N599" i="4"/>
  <c r="M599" i="4"/>
  <c r="L599" i="4"/>
  <c r="N598" i="4"/>
  <c r="M598" i="4"/>
  <c r="L598" i="4"/>
  <c r="P598" i="4" s="1"/>
  <c r="N597" i="4"/>
  <c r="P597" i="4" s="1"/>
  <c r="M597" i="4"/>
  <c r="L597" i="4"/>
  <c r="N596" i="4"/>
  <c r="M596" i="4"/>
  <c r="L596" i="4"/>
  <c r="N595" i="4"/>
  <c r="M595" i="4"/>
  <c r="L595" i="4"/>
  <c r="P595" i="4" s="1"/>
  <c r="N594" i="4"/>
  <c r="M594" i="4"/>
  <c r="L594" i="4"/>
  <c r="N607" i="2"/>
  <c r="M607" i="2"/>
  <c r="L607" i="2"/>
  <c r="N606" i="2"/>
  <c r="M606" i="2"/>
  <c r="P606" i="2" s="1"/>
  <c r="L606" i="2"/>
  <c r="N605" i="2"/>
  <c r="M605" i="2"/>
  <c r="L605" i="2"/>
  <c r="P605" i="2" s="1"/>
  <c r="N604" i="2"/>
  <c r="M604" i="2"/>
  <c r="L604" i="2"/>
  <c r="N603" i="2"/>
  <c r="P603" i="2" s="1"/>
  <c r="M603" i="2"/>
  <c r="L603" i="2"/>
  <c r="N602" i="2"/>
  <c r="P602" i="2" s="1"/>
  <c r="M602" i="2"/>
  <c r="L602" i="2"/>
  <c r="N601" i="2"/>
  <c r="M601" i="2"/>
  <c r="L601" i="2"/>
  <c r="P601" i="2" s="1"/>
  <c r="N600" i="2"/>
  <c r="M600" i="2"/>
  <c r="L600" i="2"/>
  <c r="P600" i="2" s="1"/>
  <c r="N599" i="2"/>
  <c r="M599" i="2"/>
  <c r="L599" i="2"/>
  <c r="N598" i="2"/>
  <c r="M598" i="2"/>
  <c r="P598" i="2" s="1"/>
  <c r="L598" i="2"/>
  <c r="N597" i="2"/>
  <c r="M597" i="2"/>
  <c r="L597" i="2"/>
  <c r="N596" i="2"/>
  <c r="M596" i="2"/>
  <c r="L596" i="2"/>
  <c r="P596" i="2" s="1"/>
  <c r="N595" i="2"/>
  <c r="P595" i="2" s="1"/>
  <c r="M595" i="2"/>
  <c r="L595" i="2"/>
  <c r="N594" i="2"/>
  <c r="M594" i="2"/>
  <c r="L594" i="2"/>
  <c r="N573" i="4"/>
  <c r="M573" i="4"/>
  <c r="L573" i="4"/>
  <c r="P573" i="4" s="1"/>
  <c r="N572" i="4"/>
  <c r="M572" i="4"/>
  <c r="L572" i="4"/>
  <c r="N571" i="4"/>
  <c r="M571" i="4"/>
  <c r="L571" i="4"/>
  <c r="P571" i="4" s="1"/>
  <c r="N570" i="4"/>
  <c r="M570" i="4"/>
  <c r="P570" i="4" s="1"/>
  <c r="L570" i="4"/>
  <c r="N569" i="4"/>
  <c r="M569" i="4"/>
  <c r="L569" i="4"/>
  <c r="N568" i="4"/>
  <c r="M568" i="4"/>
  <c r="L568" i="4"/>
  <c r="P568" i="4" s="1"/>
  <c r="N567" i="4"/>
  <c r="P567" i="4" s="1"/>
  <c r="M567" i="4"/>
  <c r="L567" i="4"/>
  <c r="N566" i="4"/>
  <c r="M566" i="4"/>
  <c r="L566" i="4"/>
  <c r="N565" i="4"/>
  <c r="M565" i="4"/>
  <c r="L565" i="4"/>
  <c r="P565" i="4" s="1"/>
  <c r="N564" i="4"/>
  <c r="M564" i="4"/>
  <c r="L564" i="4"/>
  <c r="N563" i="4"/>
  <c r="M563" i="4"/>
  <c r="L563" i="4"/>
  <c r="P563" i="4" s="1"/>
  <c r="N562" i="4"/>
  <c r="M562" i="4"/>
  <c r="P562" i="4" s="1"/>
  <c r="L562" i="4"/>
  <c r="N561" i="4"/>
  <c r="M561" i="4"/>
  <c r="L561" i="4"/>
  <c r="N560" i="4"/>
  <c r="M560" i="4"/>
  <c r="L560" i="4"/>
  <c r="N573" i="2"/>
  <c r="P573" i="2" s="1"/>
  <c r="M573" i="2"/>
  <c r="L573" i="2"/>
  <c r="N572" i="2"/>
  <c r="M572" i="2"/>
  <c r="L572" i="2"/>
  <c r="N571" i="2"/>
  <c r="M571" i="2"/>
  <c r="L571" i="2"/>
  <c r="P571" i="2" s="1"/>
  <c r="N570" i="2"/>
  <c r="M570" i="2"/>
  <c r="L570" i="2"/>
  <c r="N569" i="2"/>
  <c r="M569" i="2"/>
  <c r="L569" i="2"/>
  <c r="N568" i="2"/>
  <c r="M568" i="2"/>
  <c r="P568" i="2" s="1"/>
  <c r="L568" i="2"/>
  <c r="N567" i="2"/>
  <c r="M567" i="2"/>
  <c r="L567" i="2"/>
  <c r="N566" i="2"/>
  <c r="M566" i="2"/>
  <c r="L566" i="2"/>
  <c r="P566" i="2" s="1"/>
  <c r="N565" i="2"/>
  <c r="P565" i="2" s="1"/>
  <c r="M565" i="2"/>
  <c r="L565" i="2"/>
  <c r="N564" i="2"/>
  <c r="M564" i="2"/>
  <c r="L564" i="2"/>
  <c r="N563" i="2"/>
  <c r="M563" i="2"/>
  <c r="L563" i="2"/>
  <c r="P563" i="2" s="1"/>
  <c r="N562" i="2"/>
  <c r="M562" i="2"/>
  <c r="L562" i="2"/>
  <c r="P562" i="2" s="1"/>
  <c r="N561" i="2"/>
  <c r="M561" i="2"/>
  <c r="L561" i="2"/>
  <c r="N560" i="2"/>
  <c r="M560" i="2"/>
  <c r="P560" i="2" s="1"/>
  <c r="L560" i="2"/>
  <c r="N539" i="4"/>
  <c r="M539" i="4"/>
  <c r="L539" i="4"/>
  <c r="N538" i="4"/>
  <c r="M538" i="4"/>
  <c r="L538" i="4"/>
  <c r="P538" i="4" s="1"/>
  <c r="N537" i="4"/>
  <c r="P537" i="4" s="1"/>
  <c r="M537" i="4"/>
  <c r="L537" i="4"/>
  <c r="N536" i="4"/>
  <c r="M536" i="4"/>
  <c r="L536" i="4"/>
  <c r="N535" i="4"/>
  <c r="M535" i="4"/>
  <c r="L535" i="4"/>
  <c r="P535" i="4" s="1"/>
  <c r="N534" i="4"/>
  <c r="M534" i="4"/>
  <c r="L534" i="4"/>
  <c r="N533" i="4"/>
  <c r="M533" i="4"/>
  <c r="L533" i="4"/>
  <c r="N532" i="4"/>
  <c r="M532" i="4"/>
  <c r="P532" i="4" s="1"/>
  <c r="L532" i="4"/>
  <c r="N531" i="4"/>
  <c r="M531" i="4"/>
  <c r="L531" i="4"/>
  <c r="N530" i="4"/>
  <c r="M530" i="4"/>
  <c r="L530" i="4"/>
  <c r="N529" i="4"/>
  <c r="P529" i="4" s="1"/>
  <c r="M529" i="4"/>
  <c r="L529" i="4"/>
  <c r="N528" i="4"/>
  <c r="M528" i="4"/>
  <c r="L528" i="4"/>
  <c r="N527" i="4"/>
  <c r="M527" i="4"/>
  <c r="L527" i="4"/>
  <c r="P527" i="4" s="1"/>
  <c r="N526" i="4"/>
  <c r="M526" i="4"/>
  <c r="L526" i="4"/>
  <c r="N539" i="2"/>
  <c r="M539" i="2"/>
  <c r="L539" i="2"/>
  <c r="N538" i="2"/>
  <c r="M538" i="2"/>
  <c r="P538" i="2" s="1"/>
  <c r="L538" i="2"/>
  <c r="N537" i="2"/>
  <c r="M537" i="2"/>
  <c r="L537" i="2"/>
  <c r="P537" i="2" s="1"/>
  <c r="N536" i="2"/>
  <c r="M536" i="2"/>
  <c r="L536" i="2"/>
  <c r="N535" i="2"/>
  <c r="P535" i="2" s="1"/>
  <c r="M535" i="2"/>
  <c r="L535" i="2"/>
  <c r="N534" i="2"/>
  <c r="M534" i="2"/>
  <c r="P534" i="2" s="1"/>
  <c r="L534" i="2"/>
  <c r="N533" i="2"/>
  <c r="M533" i="2"/>
  <c r="L533" i="2"/>
  <c r="P533" i="2" s="1"/>
  <c r="N532" i="2"/>
  <c r="M532" i="2"/>
  <c r="L532" i="2"/>
  <c r="N531" i="2"/>
  <c r="M531" i="2"/>
  <c r="L531" i="2"/>
  <c r="N530" i="2"/>
  <c r="M530" i="2"/>
  <c r="P530" i="2" s="1"/>
  <c r="L530" i="2"/>
  <c r="N529" i="2"/>
  <c r="M529" i="2"/>
  <c r="L529" i="2"/>
  <c r="N528" i="2"/>
  <c r="M528" i="2"/>
  <c r="L528" i="2"/>
  <c r="P528" i="2" s="1"/>
  <c r="N527" i="2"/>
  <c r="P527" i="2" s="1"/>
  <c r="M527" i="2"/>
  <c r="L527" i="2"/>
  <c r="N526" i="2"/>
  <c r="M526" i="2"/>
  <c r="L526" i="2"/>
  <c r="N505" i="4"/>
  <c r="M505" i="4"/>
  <c r="L505" i="4"/>
  <c r="P505" i="4" s="1"/>
  <c r="N504" i="4"/>
  <c r="M504" i="4"/>
  <c r="L504" i="4"/>
  <c r="N503" i="4"/>
  <c r="M503" i="4"/>
  <c r="L503" i="4"/>
  <c r="P503" i="4" s="1"/>
  <c r="N502" i="4"/>
  <c r="M502" i="4"/>
  <c r="P502" i="4" s="1"/>
  <c r="L502" i="4"/>
  <c r="N501" i="4"/>
  <c r="M501" i="4"/>
  <c r="L501" i="4"/>
  <c r="N500" i="4"/>
  <c r="M500" i="4"/>
  <c r="L500" i="4"/>
  <c r="P500" i="4" s="1"/>
  <c r="N499" i="4"/>
  <c r="P499" i="4" s="1"/>
  <c r="M499" i="4"/>
  <c r="L499" i="4"/>
  <c r="N498" i="4"/>
  <c r="M498" i="4"/>
  <c r="L498" i="4"/>
  <c r="N497" i="4"/>
  <c r="M497" i="4"/>
  <c r="L497" i="4"/>
  <c r="P497" i="4" s="1"/>
  <c r="N496" i="4"/>
  <c r="M496" i="4"/>
  <c r="L496" i="4"/>
  <c r="N495" i="4"/>
  <c r="M495" i="4"/>
  <c r="L495" i="4"/>
  <c r="P495" i="4" s="1"/>
  <c r="N494" i="4"/>
  <c r="M494" i="4"/>
  <c r="P494" i="4" s="1"/>
  <c r="L494" i="4"/>
  <c r="N493" i="4"/>
  <c r="M493" i="4"/>
  <c r="L493" i="4"/>
  <c r="N492" i="4"/>
  <c r="M492" i="4"/>
  <c r="L492" i="4"/>
  <c r="P492" i="4" s="1"/>
  <c r="N505" i="2"/>
  <c r="P505" i="2" s="1"/>
  <c r="M505" i="2"/>
  <c r="L505" i="2"/>
  <c r="N504" i="2"/>
  <c r="M504" i="2"/>
  <c r="L504" i="2"/>
  <c r="N503" i="2"/>
  <c r="M503" i="2"/>
  <c r="L503" i="2"/>
  <c r="P503" i="2" s="1"/>
  <c r="N502" i="2"/>
  <c r="M502" i="2"/>
  <c r="L502" i="2"/>
  <c r="N501" i="2"/>
  <c r="M501" i="2"/>
  <c r="L501" i="2"/>
  <c r="N500" i="2"/>
  <c r="M500" i="2"/>
  <c r="P500" i="2" s="1"/>
  <c r="L500" i="2"/>
  <c r="N499" i="2"/>
  <c r="M499" i="2"/>
  <c r="L499" i="2"/>
  <c r="N498" i="2"/>
  <c r="M498" i="2"/>
  <c r="L498" i="2"/>
  <c r="P498" i="2" s="1"/>
  <c r="N497" i="2"/>
  <c r="P497" i="2" s="1"/>
  <c r="M497" i="2"/>
  <c r="L497" i="2"/>
  <c r="N496" i="2"/>
  <c r="M496" i="2"/>
  <c r="L496" i="2"/>
  <c r="N495" i="2"/>
  <c r="M495" i="2"/>
  <c r="L495" i="2"/>
  <c r="P495" i="2" s="1"/>
  <c r="N494" i="2"/>
  <c r="M494" i="2"/>
  <c r="L494" i="2"/>
  <c r="N493" i="2"/>
  <c r="M493" i="2"/>
  <c r="L493" i="2"/>
  <c r="N492" i="2"/>
  <c r="M492" i="2"/>
  <c r="P492" i="2" s="1"/>
  <c r="L492" i="2"/>
  <c r="N471" i="4"/>
  <c r="M471" i="4"/>
  <c r="L471" i="4"/>
  <c r="N470" i="4"/>
  <c r="M470" i="4"/>
  <c r="L470" i="4"/>
  <c r="P470" i="4" s="1"/>
  <c r="N469" i="4"/>
  <c r="P469" i="4" s="1"/>
  <c r="M469" i="4"/>
  <c r="L469" i="4"/>
  <c r="N468" i="4"/>
  <c r="M468" i="4"/>
  <c r="L468" i="4"/>
  <c r="N467" i="4"/>
  <c r="M467" i="4"/>
  <c r="L467" i="4"/>
  <c r="P467" i="4" s="1"/>
  <c r="N466" i="4"/>
  <c r="M466" i="4"/>
  <c r="L466" i="4"/>
  <c r="N465" i="4"/>
  <c r="M465" i="4"/>
  <c r="L465" i="4"/>
  <c r="N464" i="4"/>
  <c r="M464" i="4"/>
  <c r="P464" i="4" s="1"/>
  <c r="L464" i="4"/>
  <c r="N463" i="4"/>
  <c r="M463" i="4"/>
  <c r="L463" i="4"/>
  <c r="N462" i="4"/>
  <c r="M462" i="4"/>
  <c r="L462" i="4"/>
  <c r="P462" i="4" s="1"/>
  <c r="N461" i="4"/>
  <c r="P461" i="4" s="1"/>
  <c r="M461" i="4"/>
  <c r="L461" i="4"/>
  <c r="N460" i="4"/>
  <c r="M460" i="4"/>
  <c r="L460" i="4"/>
  <c r="N459" i="4"/>
  <c r="M459" i="4"/>
  <c r="L459" i="4"/>
  <c r="P459" i="4" s="1"/>
  <c r="N458" i="4"/>
  <c r="M458" i="4"/>
  <c r="L458" i="4"/>
  <c r="N471" i="2"/>
  <c r="M471" i="2"/>
  <c r="L471" i="2"/>
  <c r="N470" i="2"/>
  <c r="M470" i="2"/>
  <c r="P470" i="2" s="1"/>
  <c r="L470" i="2"/>
  <c r="N469" i="2"/>
  <c r="M469" i="2"/>
  <c r="L469" i="2"/>
  <c r="P469" i="2" s="1"/>
  <c r="N468" i="2"/>
  <c r="M468" i="2"/>
  <c r="L468" i="2"/>
  <c r="N467" i="2"/>
  <c r="P467" i="2" s="1"/>
  <c r="M467" i="2"/>
  <c r="L467" i="2"/>
  <c r="N466" i="2"/>
  <c r="M466" i="2"/>
  <c r="P466" i="2" s="1"/>
  <c r="L466" i="2"/>
  <c r="N465" i="2"/>
  <c r="M465" i="2"/>
  <c r="L465" i="2"/>
  <c r="P465" i="2" s="1"/>
  <c r="N464" i="2"/>
  <c r="M464" i="2"/>
  <c r="L464" i="2"/>
  <c r="N463" i="2"/>
  <c r="M463" i="2"/>
  <c r="L463" i="2"/>
  <c r="N462" i="2"/>
  <c r="M462" i="2"/>
  <c r="P462" i="2" s="1"/>
  <c r="L462" i="2"/>
  <c r="N461" i="2"/>
  <c r="M461" i="2"/>
  <c r="L461" i="2"/>
  <c r="N460" i="2"/>
  <c r="M460" i="2"/>
  <c r="L460" i="2"/>
  <c r="P460" i="2" s="1"/>
  <c r="N459" i="2"/>
  <c r="P459" i="2" s="1"/>
  <c r="M459" i="2"/>
  <c r="L459" i="2"/>
  <c r="N458" i="2"/>
  <c r="M458" i="2"/>
  <c r="L458" i="2"/>
  <c r="N437" i="4"/>
  <c r="M437" i="4"/>
  <c r="L437" i="4"/>
  <c r="P437" i="4" s="1"/>
  <c r="N436" i="4"/>
  <c r="M436" i="4"/>
  <c r="L436" i="4"/>
  <c r="N435" i="4"/>
  <c r="M435" i="4"/>
  <c r="L435" i="4"/>
  <c r="P435" i="4" s="1"/>
  <c r="N434" i="4"/>
  <c r="M434" i="4"/>
  <c r="P434" i="4" s="1"/>
  <c r="L434" i="4"/>
  <c r="N433" i="4"/>
  <c r="M433" i="4"/>
  <c r="L433" i="4"/>
  <c r="N432" i="4"/>
  <c r="M432" i="4"/>
  <c r="L432" i="4"/>
  <c r="N431" i="4"/>
  <c r="M431" i="4"/>
  <c r="L431" i="4"/>
  <c r="N430" i="4"/>
  <c r="M430" i="4"/>
  <c r="L430" i="4"/>
  <c r="N429" i="4"/>
  <c r="M429" i="4"/>
  <c r="L429" i="4"/>
  <c r="P429" i="4" s="1"/>
  <c r="N428" i="4"/>
  <c r="M428" i="4"/>
  <c r="L428" i="4"/>
  <c r="N427" i="4"/>
  <c r="M427" i="4"/>
  <c r="L427" i="4"/>
  <c r="P427" i="4" s="1"/>
  <c r="N426" i="4"/>
  <c r="M426" i="4"/>
  <c r="P426" i="4" s="1"/>
  <c r="L426" i="4"/>
  <c r="N425" i="4"/>
  <c r="M425" i="4"/>
  <c r="L425" i="4"/>
  <c r="N424" i="4"/>
  <c r="M424" i="4"/>
  <c r="L424" i="4"/>
  <c r="P424" i="4" s="1"/>
  <c r="N437" i="2"/>
  <c r="P437" i="2" s="1"/>
  <c r="M437" i="2"/>
  <c r="L437" i="2"/>
  <c r="N436" i="2"/>
  <c r="M436" i="2"/>
  <c r="L436" i="2"/>
  <c r="P436" i="2" s="1"/>
  <c r="N435" i="2"/>
  <c r="M435" i="2"/>
  <c r="L435" i="2"/>
  <c r="P435" i="2" s="1"/>
  <c r="N434" i="2"/>
  <c r="M434" i="2"/>
  <c r="L434" i="2"/>
  <c r="N433" i="2"/>
  <c r="M433" i="2"/>
  <c r="L433" i="2"/>
  <c r="N432" i="2"/>
  <c r="M432" i="2"/>
  <c r="P432" i="2" s="1"/>
  <c r="L432" i="2"/>
  <c r="N431" i="2"/>
  <c r="M431" i="2"/>
  <c r="L431" i="2"/>
  <c r="N430" i="2"/>
  <c r="M430" i="2"/>
  <c r="L430" i="2"/>
  <c r="P430" i="2" s="1"/>
  <c r="N429" i="2"/>
  <c r="P429" i="2" s="1"/>
  <c r="M429" i="2"/>
  <c r="L429" i="2"/>
  <c r="N428" i="2"/>
  <c r="M428" i="2"/>
  <c r="L428" i="2"/>
  <c r="N427" i="2"/>
  <c r="M427" i="2"/>
  <c r="L427" i="2"/>
  <c r="P427" i="2" s="1"/>
  <c r="N426" i="2"/>
  <c r="M426" i="2"/>
  <c r="L426" i="2"/>
  <c r="P426" i="2" s="1"/>
  <c r="N425" i="2"/>
  <c r="M425" i="2"/>
  <c r="L425" i="2"/>
  <c r="N424" i="2"/>
  <c r="M424" i="2"/>
  <c r="P424" i="2" s="1"/>
  <c r="L424" i="2"/>
  <c r="N403" i="4"/>
  <c r="M403" i="4"/>
  <c r="L403" i="4"/>
  <c r="N402" i="4"/>
  <c r="M402" i="4"/>
  <c r="L402" i="4"/>
  <c r="P402" i="4" s="1"/>
  <c r="N401" i="4"/>
  <c r="P401" i="4" s="1"/>
  <c r="M401" i="4"/>
  <c r="L401" i="4"/>
  <c r="N400" i="4"/>
  <c r="M400" i="4"/>
  <c r="L400" i="4"/>
  <c r="N399" i="4"/>
  <c r="M399" i="4"/>
  <c r="L399" i="4"/>
  <c r="P399" i="4" s="1"/>
  <c r="N398" i="4"/>
  <c r="M398" i="4"/>
  <c r="L398" i="4"/>
  <c r="N397" i="4"/>
  <c r="M397" i="4"/>
  <c r="L397" i="4"/>
  <c r="N396" i="4"/>
  <c r="M396" i="4"/>
  <c r="P396" i="4" s="1"/>
  <c r="L396" i="4"/>
  <c r="N395" i="4"/>
  <c r="M395" i="4"/>
  <c r="L395" i="4"/>
  <c r="N394" i="4"/>
  <c r="M394" i="4"/>
  <c r="L394" i="4"/>
  <c r="P394" i="4" s="1"/>
  <c r="N393" i="4"/>
  <c r="P393" i="4" s="1"/>
  <c r="M393" i="4"/>
  <c r="L393" i="4"/>
  <c r="N392" i="4"/>
  <c r="M392" i="4"/>
  <c r="L392" i="4"/>
  <c r="N391" i="4"/>
  <c r="M391" i="4"/>
  <c r="L391" i="4"/>
  <c r="P391" i="4" s="1"/>
  <c r="N390" i="4"/>
  <c r="M390" i="4"/>
  <c r="L390" i="4"/>
  <c r="N403" i="2"/>
  <c r="M403" i="2"/>
  <c r="L403" i="2"/>
  <c r="N402" i="2"/>
  <c r="M402" i="2"/>
  <c r="P402" i="2" s="1"/>
  <c r="L402" i="2"/>
  <c r="N401" i="2"/>
  <c r="M401" i="2"/>
  <c r="L401" i="2"/>
  <c r="N400" i="2"/>
  <c r="M400" i="2"/>
  <c r="L400" i="2"/>
  <c r="N399" i="2"/>
  <c r="P399" i="2" s="1"/>
  <c r="M399" i="2"/>
  <c r="L399" i="2"/>
  <c r="N398" i="2"/>
  <c r="M398" i="2"/>
  <c r="P398" i="2" s="1"/>
  <c r="L398" i="2"/>
  <c r="N397" i="2"/>
  <c r="M397" i="2"/>
  <c r="L397" i="2"/>
  <c r="P397" i="2" s="1"/>
  <c r="N396" i="2"/>
  <c r="M396" i="2"/>
  <c r="L396" i="2"/>
  <c r="P396" i="2" s="1"/>
  <c r="N395" i="2"/>
  <c r="M395" i="2"/>
  <c r="L395" i="2"/>
  <c r="N394" i="2"/>
  <c r="M394" i="2"/>
  <c r="P394" i="2" s="1"/>
  <c r="L394" i="2"/>
  <c r="N393" i="2"/>
  <c r="M393" i="2"/>
  <c r="P393" i="2" s="1"/>
  <c r="L393" i="2"/>
  <c r="N392" i="2"/>
  <c r="M392" i="2"/>
  <c r="L392" i="2"/>
  <c r="P392" i="2" s="1"/>
  <c r="N391" i="2"/>
  <c r="P391" i="2" s="1"/>
  <c r="M391" i="2"/>
  <c r="L391" i="2"/>
  <c r="N390" i="2"/>
  <c r="M390" i="2"/>
  <c r="L390" i="2"/>
  <c r="N369" i="4"/>
  <c r="M369" i="4"/>
  <c r="L369" i="4"/>
  <c r="P369" i="4" s="1"/>
  <c r="N368" i="4"/>
  <c r="M368" i="4"/>
  <c r="L368" i="4"/>
  <c r="N367" i="4"/>
  <c r="M367" i="4"/>
  <c r="L367" i="4"/>
  <c r="P367" i="4" s="1"/>
  <c r="N366" i="4"/>
  <c r="M366" i="4"/>
  <c r="P366" i="4" s="1"/>
  <c r="L366" i="4"/>
  <c r="N365" i="4"/>
  <c r="M365" i="4"/>
  <c r="L365" i="4"/>
  <c r="N364" i="4"/>
  <c r="M364" i="4"/>
  <c r="L364" i="4"/>
  <c r="P364" i="4" s="1"/>
  <c r="N363" i="4"/>
  <c r="P363" i="4" s="1"/>
  <c r="M363" i="4"/>
  <c r="L363" i="4"/>
  <c r="N362" i="4"/>
  <c r="M362" i="4"/>
  <c r="L362" i="4"/>
  <c r="N361" i="4"/>
  <c r="M361" i="4"/>
  <c r="L361" i="4"/>
  <c r="P361" i="4" s="1"/>
  <c r="N360" i="4"/>
  <c r="M360" i="4"/>
  <c r="L360" i="4"/>
  <c r="N359" i="4"/>
  <c r="M359" i="4"/>
  <c r="L359" i="4"/>
  <c r="P359" i="4" s="1"/>
  <c r="N358" i="4"/>
  <c r="M358" i="4"/>
  <c r="P358" i="4" s="1"/>
  <c r="L358" i="4"/>
  <c r="N357" i="4"/>
  <c r="M357" i="4"/>
  <c r="L357" i="4"/>
  <c r="N356" i="4"/>
  <c r="M356" i="4"/>
  <c r="L356" i="4"/>
  <c r="P356" i="4" s="1"/>
  <c r="N369" i="2"/>
  <c r="P369" i="2" s="1"/>
  <c r="M369" i="2"/>
  <c r="L369" i="2"/>
  <c r="N368" i="2"/>
  <c r="M368" i="2"/>
  <c r="L368" i="2"/>
  <c r="N367" i="2"/>
  <c r="M367" i="2"/>
  <c r="L367" i="2"/>
  <c r="P367" i="2" s="1"/>
  <c r="N366" i="2"/>
  <c r="M366" i="2"/>
  <c r="L366" i="2"/>
  <c r="N365" i="2"/>
  <c r="M365" i="2"/>
  <c r="L365" i="2"/>
  <c r="N364" i="2"/>
  <c r="M364" i="2"/>
  <c r="P364" i="2" s="1"/>
  <c r="L364" i="2"/>
  <c r="N363" i="2"/>
  <c r="M363" i="2"/>
  <c r="L363" i="2"/>
  <c r="N362" i="2"/>
  <c r="M362" i="2"/>
  <c r="L362" i="2"/>
  <c r="P362" i="2" s="1"/>
  <c r="N361" i="2"/>
  <c r="P361" i="2" s="1"/>
  <c r="M361" i="2"/>
  <c r="L361" i="2"/>
  <c r="N360" i="2"/>
  <c r="P360" i="2" s="1"/>
  <c r="M360" i="2"/>
  <c r="L360" i="2"/>
  <c r="N359" i="2"/>
  <c r="M359" i="2"/>
  <c r="L359" i="2"/>
  <c r="P359" i="2" s="1"/>
  <c r="N358" i="2"/>
  <c r="M358" i="2"/>
  <c r="L358" i="2"/>
  <c r="P358" i="2" s="1"/>
  <c r="N357" i="2"/>
  <c r="M357" i="2"/>
  <c r="L357" i="2"/>
  <c r="N356" i="2"/>
  <c r="M356" i="2"/>
  <c r="P356" i="2" s="1"/>
  <c r="L356" i="2"/>
  <c r="N335" i="4"/>
  <c r="M335" i="4"/>
  <c r="L335" i="4"/>
  <c r="N334" i="4"/>
  <c r="M334" i="4"/>
  <c r="L334" i="4"/>
  <c r="P334" i="4" s="1"/>
  <c r="N333" i="4"/>
  <c r="P333" i="4" s="1"/>
  <c r="M333" i="4"/>
  <c r="L333" i="4"/>
  <c r="N332" i="4"/>
  <c r="M332" i="4"/>
  <c r="L332" i="4"/>
  <c r="N331" i="4"/>
  <c r="M331" i="4"/>
  <c r="L331" i="4"/>
  <c r="P331" i="4" s="1"/>
  <c r="N330" i="4"/>
  <c r="M330" i="4"/>
  <c r="L330" i="4"/>
  <c r="N329" i="4"/>
  <c r="M329" i="4"/>
  <c r="L329" i="4"/>
  <c r="N328" i="4"/>
  <c r="M328" i="4"/>
  <c r="P328" i="4" s="1"/>
  <c r="L328" i="4"/>
  <c r="N327" i="4"/>
  <c r="M327" i="4"/>
  <c r="L327" i="4"/>
  <c r="N326" i="4"/>
  <c r="M326" i="4"/>
  <c r="L326" i="4"/>
  <c r="P326" i="4" s="1"/>
  <c r="N325" i="4"/>
  <c r="P325" i="4" s="1"/>
  <c r="M325" i="4"/>
  <c r="L325" i="4"/>
  <c r="N324" i="4"/>
  <c r="M324" i="4"/>
  <c r="L324" i="4"/>
  <c r="N323" i="4"/>
  <c r="M323" i="4"/>
  <c r="L323" i="4"/>
  <c r="P323" i="4" s="1"/>
  <c r="N322" i="4"/>
  <c r="M322" i="4"/>
  <c r="L322" i="4"/>
  <c r="N335" i="2"/>
  <c r="M335" i="2"/>
  <c r="L335" i="2"/>
  <c r="N334" i="2"/>
  <c r="M334" i="2"/>
  <c r="P334" i="2" s="1"/>
  <c r="L334" i="2"/>
  <c r="N333" i="2"/>
  <c r="M333" i="2"/>
  <c r="L333" i="2"/>
  <c r="P333" i="2" s="1"/>
  <c r="N332" i="2"/>
  <c r="M332" i="2"/>
  <c r="L332" i="2"/>
  <c r="N331" i="2"/>
  <c r="P331" i="2" s="1"/>
  <c r="M331" i="2"/>
  <c r="L331" i="2"/>
  <c r="N330" i="2"/>
  <c r="M330" i="2"/>
  <c r="P330" i="2" s="1"/>
  <c r="L330" i="2"/>
  <c r="N329" i="2"/>
  <c r="M329" i="2"/>
  <c r="L329" i="2"/>
  <c r="P329" i="2" s="1"/>
  <c r="N328" i="2"/>
  <c r="M328" i="2"/>
  <c r="L328" i="2"/>
  <c r="N327" i="2"/>
  <c r="M327" i="2"/>
  <c r="L327" i="2"/>
  <c r="N326" i="2"/>
  <c r="M326" i="2"/>
  <c r="P326" i="2" s="1"/>
  <c r="L326" i="2"/>
  <c r="N325" i="2"/>
  <c r="M325" i="2"/>
  <c r="L325" i="2"/>
  <c r="N324" i="2"/>
  <c r="M324" i="2"/>
  <c r="L324" i="2"/>
  <c r="P324" i="2" s="1"/>
  <c r="N323" i="2"/>
  <c r="P323" i="2" s="1"/>
  <c r="M323" i="2"/>
  <c r="L323" i="2"/>
  <c r="N322" i="2"/>
  <c r="M322" i="2"/>
  <c r="L322" i="2"/>
  <c r="N301" i="4"/>
  <c r="M301" i="4"/>
  <c r="L301" i="4"/>
  <c r="P301" i="4" s="1"/>
  <c r="N300" i="4"/>
  <c r="M300" i="4"/>
  <c r="L300" i="4"/>
  <c r="N299" i="4"/>
  <c r="M299" i="4"/>
  <c r="L299" i="4"/>
  <c r="N298" i="4"/>
  <c r="M298" i="4"/>
  <c r="P298" i="4" s="1"/>
  <c r="L298" i="4"/>
  <c r="N297" i="4"/>
  <c r="M297" i="4"/>
  <c r="L297" i="4"/>
  <c r="N296" i="4"/>
  <c r="M296" i="4"/>
  <c r="L296" i="4"/>
  <c r="P296" i="4" s="1"/>
  <c r="N295" i="4"/>
  <c r="P295" i="4" s="1"/>
  <c r="M295" i="4"/>
  <c r="L295" i="4"/>
  <c r="N294" i="4"/>
  <c r="M294" i="4"/>
  <c r="L294" i="4"/>
  <c r="N293" i="4"/>
  <c r="M293" i="4"/>
  <c r="L293" i="4"/>
  <c r="P293" i="4" s="1"/>
  <c r="N292" i="4"/>
  <c r="M292" i="4"/>
  <c r="L292" i="4"/>
  <c r="N291" i="4"/>
  <c r="M291" i="4"/>
  <c r="L291" i="4"/>
  <c r="P291" i="4" s="1"/>
  <c r="N290" i="4"/>
  <c r="M290" i="4"/>
  <c r="P290" i="4" s="1"/>
  <c r="L290" i="4"/>
  <c r="N289" i="4"/>
  <c r="M289" i="4"/>
  <c r="L289" i="4"/>
  <c r="N288" i="4"/>
  <c r="M288" i="4"/>
  <c r="L288" i="4"/>
  <c r="N301" i="2"/>
  <c r="P301" i="2" s="1"/>
  <c r="M301" i="2"/>
  <c r="L301" i="2"/>
  <c r="N300" i="2"/>
  <c r="M300" i="2"/>
  <c r="L300" i="2"/>
  <c r="P300" i="2" s="1"/>
  <c r="N299" i="2"/>
  <c r="M299" i="2"/>
  <c r="L299" i="2"/>
  <c r="P299" i="2" s="1"/>
  <c r="N298" i="2"/>
  <c r="P298" i="2" s="1"/>
  <c r="M298" i="2"/>
  <c r="L298" i="2"/>
  <c r="N297" i="2"/>
  <c r="M297" i="2"/>
  <c r="L297" i="2"/>
  <c r="N296" i="2"/>
  <c r="M296" i="2"/>
  <c r="P296" i="2" s="1"/>
  <c r="L296" i="2"/>
  <c r="N295" i="2"/>
  <c r="M295" i="2"/>
  <c r="L295" i="2"/>
  <c r="N294" i="2"/>
  <c r="M294" i="2"/>
  <c r="L294" i="2"/>
  <c r="P294" i="2" s="1"/>
  <c r="N293" i="2"/>
  <c r="P293" i="2" s="1"/>
  <c r="M293" i="2"/>
  <c r="L293" i="2"/>
  <c r="N292" i="2"/>
  <c r="M292" i="2"/>
  <c r="L292" i="2"/>
  <c r="N291" i="2"/>
  <c r="M291" i="2"/>
  <c r="L291" i="2"/>
  <c r="P291" i="2" s="1"/>
  <c r="N290" i="2"/>
  <c r="M290" i="2"/>
  <c r="L290" i="2"/>
  <c r="P290" i="2" s="1"/>
  <c r="N289" i="2"/>
  <c r="M289" i="2"/>
  <c r="L289" i="2"/>
  <c r="N288" i="2"/>
  <c r="M288" i="2"/>
  <c r="P288" i="2" s="1"/>
  <c r="L288" i="2"/>
  <c r="N267" i="4"/>
  <c r="M267" i="4"/>
  <c r="L267" i="4"/>
  <c r="N266" i="4"/>
  <c r="M266" i="4"/>
  <c r="L266" i="4"/>
  <c r="P266" i="4" s="1"/>
  <c r="N265" i="4"/>
  <c r="P265" i="4" s="1"/>
  <c r="M265" i="4"/>
  <c r="L265" i="4"/>
  <c r="N264" i="4"/>
  <c r="M264" i="4"/>
  <c r="L264" i="4"/>
  <c r="N263" i="4"/>
  <c r="M263" i="4"/>
  <c r="L263" i="4"/>
  <c r="P263" i="4" s="1"/>
  <c r="N262" i="4"/>
  <c r="M262" i="4"/>
  <c r="L262" i="4"/>
  <c r="N261" i="4"/>
  <c r="M261" i="4"/>
  <c r="L261" i="4"/>
  <c r="N260" i="4"/>
  <c r="M260" i="4"/>
  <c r="P260" i="4" s="1"/>
  <c r="L260" i="4"/>
  <c r="N259" i="4"/>
  <c r="M259" i="4"/>
  <c r="L259" i="4"/>
  <c r="N258" i="4"/>
  <c r="M258" i="4"/>
  <c r="L258" i="4"/>
  <c r="N257" i="4"/>
  <c r="P257" i="4" s="1"/>
  <c r="M257" i="4"/>
  <c r="L257" i="4"/>
  <c r="N256" i="4"/>
  <c r="M256" i="4"/>
  <c r="L256" i="4"/>
  <c r="N255" i="4"/>
  <c r="M255" i="4"/>
  <c r="L255" i="4"/>
  <c r="P255" i="4" s="1"/>
  <c r="N254" i="4"/>
  <c r="M254" i="4"/>
  <c r="L254" i="4"/>
  <c r="N267" i="2"/>
  <c r="M267" i="2"/>
  <c r="L267" i="2"/>
  <c r="N266" i="2"/>
  <c r="M266" i="2"/>
  <c r="P266" i="2" s="1"/>
  <c r="L266" i="2"/>
  <c r="N265" i="2"/>
  <c r="M265" i="2"/>
  <c r="L265" i="2"/>
  <c r="P265" i="2" s="1"/>
  <c r="N264" i="2"/>
  <c r="M264" i="2"/>
  <c r="L264" i="2"/>
  <c r="N263" i="2"/>
  <c r="P263" i="2" s="1"/>
  <c r="M263" i="2"/>
  <c r="L263" i="2"/>
  <c r="N262" i="2"/>
  <c r="M262" i="2"/>
  <c r="P262" i="2" s="1"/>
  <c r="L262" i="2"/>
  <c r="N261" i="2"/>
  <c r="M261" i="2"/>
  <c r="L261" i="2"/>
  <c r="P261" i="2" s="1"/>
  <c r="N260" i="2"/>
  <c r="M260" i="2"/>
  <c r="L260" i="2"/>
  <c r="N259" i="2"/>
  <c r="M259" i="2"/>
  <c r="L259" i="2"/>
  <c r="N258" i="2"/>
  <c r="M258" i="2"/>
  <c r="P258" i="2" s="1"/>
  <c r="L258" i="2"/>
  <c r="N257" i="2"/>
  <c r="M257" i="2"/>
  <c r="L257" i="2"/>
  <c r="N256" i="2"/>
  <c r="M256" i="2"/>
  <c r="L256" i="2"/>
  <c r="P256" i="2" s="1"/>
  <c r="N255" i="2"/>
  <c r="P255" i="2" s="1"/>
  <c r="M255" i="2"/>
  <c r="L255" i="2"/>
  <c r="N254" i="2"/>
  <c r="M254" i="2"/>
  <c r="L254" i="2"/>
  <c r="N233" i="4"/>
  <c r="M233" i="4"/>
  <c r="L233" i="4"/>
  <c r="P233" i="4" s="1"/>
  <c r="N232" i="4"/>
  <c r="M232" i="4"/>
  <c r="L232" i="4"/>
  <c r="N231" i="4"/>
  <c r="M231" i="4"/>
  <c r="L231" i="4"/>
  <c r="N230" i="4"/>
  <c r="M230" i="4"/>
  <c r="P230" i="4" s="1"/>
  <c r="L230" i="4"/>
  <c r="N229" i="4"/>
  <c r="M229" i="4"/>
  <c r="L229" i="4"/>
  <c r="N228" i="4"/>
  <c r="M228" i="4"/>
  <c r="L228" i="4"/>
  <c r="P228" i="4" s="1"/>
  <c r="N227" i="4"/>
  <c r="P227" i="4" s="1"/>
  <c r="M227" i="4"/>
  <c r="L227" i="4"/>
  <c r="N226" i="4"/>
  <c r="M226" i="4"/>
  <c r="L226" i="4"/>
  <c r="N225" i="4"/>
  <c r="M225" i="4"/>
  <c r="L225" i="4"/>
  <c r="P225" i="4" s="1"/>
  <c r="N224" i="4"/>
  <c r="M224" i="4"/>
  <c r="L224" i="4"/>
  <c r="N223" i="4"/>
  <c r="M223" i="4"/>
  <c r="L223" i="4"/>
  <c r="P223" i="4" s="1"/>
  <c r="N222" i="4"/>
  <c r="M222" i="4"/>
  <c r="P222" i="4" s="1"/>
  <c r="L222" i="4"/>
  <c r="N221" i="4"/>
  <c r="M221" i="4"/>
  <c r="L221" i="4"/>
  <c r="N220" i="4"/>
  <c r="M220" i="4"/>
  <c r="L220" i="4"/>
  <c r="P220" i="4" s="1"/>
  <c r="N233" i="2"/>
  <c r="P233" i="2" s="1"/>
  <c r="M233" i="2"/>
  <c r="L233" i="2"/>
  <c r="N232" i="2"/>
  <c r="M232" i="2"/>
  <c r="L232" i="2"/>
  <c r="P232" i="2" s="1"/>
  <c r="N231" i="2"/>
  <c r="M231" i="2"/>
  <c r="L231" i="2"/>
  <c r="P231" i="2" s="1"/>
  <c r="N230" i="2"/>
  <c r="M230" i="2"/>
  <c r="L230" i="2"/>
  <c r="N229" i="2"/>
  <c r="M229" i="2"/>
  <c r="L229" i="2"/>
  <c r="N228" i="2"/>
  <c r="M228" i="2"/>
  <c r="P228" i="2" s="1"/>
  <c r="L228" i="2"/>
  <c r="N227" i="2"/>
  <c r="M227" i="2"/>
  <c r="L227" i="2"/>
  <c r="N226" i="2"/>
  <c r="M226" i="2"/>
  <c r="L226" i="2"/>
  <c r="P226" i="2" s="1"/>
  <c r="N225" i="2"/>
  <c r="P225" i="2" s="1"/>
  <c r="M225" i="2"/>
  <c r="L225" i="2"/>
  <c r="N224" i="2"/>
  <c r="M224" i="2"/>
  <c r="L224" i="2"/>
  <c r="N223" i="2"/>
  <c r="M223" i="2"/>
  <c r="L223" i="2"/>
  <c r="P223" i="2" s="1"/>
  <c r="N222" i="2"/>
  <c r="M222" i="2"/>
  <c r="L222" i="2"/>
  <c r="P222" i="2" s="1"/>
  <c r="N221" i="2"/>
  <c r="M221" i="2"/>
  <c r="L221" i="2"/>
  <c r="N220" i="2"/>
  <c r="M220" i="2"/>
  <c r="P220" i="2" s="1"/>
  <c r="L220" i="2"/>
  <c r="N199" i="4"/>
  <c r="M199" i="4"/>
  <c r="L199" i="4"/>
  <c r="N198" i="4"/>
  <c r="M198" i="4"/>
  <c r="L198" i="4"/>
  <c r="P198" i="4" s="1"/>
  <c r="N197" i="4"/>
  <c r="P197" i="4" s="1"/>
  <c r="M197" i="4"/>
  <c r="L197" i="4"/>
  <c r="N196" i="4"/>
  <c r="M196" i="4"/>
  <c r="L196" i="4"/>
  <c r="N195" i="4"/>
  <c r="M195" i="4"/>
  <c r="L195" i="4"/>
  <c r="P195" i="4" s="1"/>
  <c r="N194" i="4"/>
  <c r="M194" i="4"/>
  <c r="L194" i="4"/>
  <c r="N193" i="4"/>
  <c r="M193" i="4"/>
  <c r="L193" i="4"/>
  <c r="N192" i="4"/>
  <c r="M192" i="4"/>
  <c r="P192" i="4" s="1"/>
  <c r="L192" i="4"/>
  <c r="N191" i="4"/>
  <c r="M191" i="4"/>
  <c r="L191" i="4"/>
  <c r="N190" i="4"/>
  <c r="M190" i="4"/>
  <c r="L190" i="4"/>
  <c r="P190" i="4" s="1"/>
  <c r="N189" i="4"/>
  <c r="P189" i="4" s="1"/>
  <c r="M189" i="4"/>
  <c r="L189" i="4"/>
  <c r="N188" i="4"/>
  <c r="M188" i="4"/>
  <c r="L188" i="4"/>
  <c r="N187" i="4"/>
  <c r="M187" i="4"/>
  <c r="L187" i="4"/>
  <c r="P187" i="4" s="1"/>
  <c r="N186" i="4"/>
  <c r="M186" i="4"/>
  <c r="L186" i="4"/>
  <c r="N199" i="2"/>
  <c r="M199" i="2"/>
  <c r="P199" i="2" s="1"/>
  <c r="L199" i="2"/>
  <c r="N198" i="2"/>
  <c r="M198" i="2"/>
  <c r="P198" i="2" s="1"/>
  <c r="L198" i="2"/>
  <c r="N197" i="2"/>
  <c r="M197" i="2"/>
  <c r="L197" i="2"/>
  <c r="N196" i="2"/>
  <c r="M196" i="2"/>
  <c r="L196" i="2"/>
  <c r="N195" i="2"/>
  <c r="P195" i="2" s="1"/>
  <c r="M195" i="2"/>
  <c r="L195" i="2"/>
  <c r="N194" i="2"/>
  <c r="M194" i="2"/>
  <c r="P194" i="2" s="1"/>
  <c r="L194" i="2"/>
  <c r="N193" i="2"/>
  <c r="M193" i="2"/>
  <c r="L193" i="2"/>
  <c r="P193" i="2" s="1"/>
  <c r="N192" i="2"/>
  <c r="M192" i="2"/>
  <c r="L192" i="2"/>
  <c r="P192" i="2" s="1"/>
  <c r="N191" i="2"/>
  <c r="M191" i="2"/>
  <c r="L191" i="2"/>
  <c r="N190" i="2"/>
  <c r="M190" i="2"/>
  <c r="P190" i="2" s="1"/>
  <c r="L190" i="2"/>
  <c r="N189" i="2"/>
  <c r="M189" i="2"/>
  <c r="L189" i="2"/>
  <c r="N188" i="2"/>
  <c r="M188" i="2"/>
  <c r="L188" i="2"/>
  <c r="P188" i="2" s="1"/>
  <c r="N187" i="2"/>
  <c r="P187" i="2" s="1"/>
  <c r="M187" i="2"/>
  <c r="L187" i="2"/>
  <c r="N186" i="2"/>
  <c r="M186" i="2"/>
  <c r="L186" i="2"/>
  <c r="N165" i="4"/>
  <c r="M165" i="4"/>
  <c r="L165" i="4"/>
  <c r="P165" i="4" s="1"/>
  <c r="N164" i="4"/>
  <c r="M164" i="4"/>
  <c r="L164" i="4"/>
  <c r="N163" i="4"/>
  <c r="M163" i="4"/>
  <c r="L163" i="4"/>
  <c r="P163" i="4" s="1"/>
  <c r="N162" i="4"/>
  <c r="M162" i="4"/>
  <c r="P162" i="4" s="1"/>
  <c r="L162" i="4"/>
  <c r="N161" i="4"/>
  <c r="M161" i="4"/>
  <c r="L161" i="4"/>
  <c r="N160" i="4"/>
  <c r="M160" i="4"/>
  <c r="L160" i="4"/>
  <c r="P160" i="4" s="1"/>
  <c r="N159" i="4"/>
  <c r="M159" i="4"/>
  <c r="L159" i="4"/>
  <c r="N158" i="4"/>
  <c r="M158" i="4"/>
  <c r="L158" i="4"/>
  <c r="N157" i="4"/>
  <c r="M157" i="4"/>
  <c r="L157" i="4"/>
  <c r="P157" i="4" s="1"/>
  <c r="N156" i="4"/>
  <c r="M156" i="4"/>
  <c r="L156" i="4"/>
  <c r="N155" i="4"/>
  <c r="M155" i="4"/>
  <c r="L155" i="4"/>
  <c r="N154" i="4"/>
  <c r="M154" i="4"/>
  <c r="P154" i="4" s="1"/>
  <c r="L154" i="4"/>
  <c r="N153" i="4"/>
  <c r="M153" i="4"/>
  <c r="L153" i="4"/>
  <c r="N152" i="4"/>
  <c r="M152" i="4"/>
  <c r="L152" i="4"/>
  <c r="P152" i="4" s="1"/>
  <c r="N165" i="2"/>
  <c r="P165" i="2" s="1"/>
  <c r="M165" i="2"/>
  <c r="L165" i="2"/>
  <c r="N164" i="2"/>
  <c r="M164" i="2"/>
  <c r="L164" i="2"/>
  <c r="N163" i="2"/>
  <c r="M163" i="2"/>
  <c r="L163" i="2"/>
  <c r="P163" i="2" s="1"/>
  <c r="N162" i="2"/>
  <c r="M162" i="2"/>
  <c r="L162" i="2"/>
  <c r="N161" i="2"/>
  <c r="M161" i="2"/>
  <c r="P161" i="2" s="1"/>
  <c r="L161" i="2"/>
  <c r="N160" i="2"/>
  <c r="M160" i="2"/>
  <c r="P160" i="2" s="1"/>
  <c r="L160" i="2"/>
  <c r="N159" i="2"/>
  <c r="M159" i="2"/>
  <c r="L159" i="2"/>
  <c r="N158" i="2"/>
  <c r="M158" i="2"/>
  <c r="L158" i="2"/>
  <c r="P158" i="2" s="1"/>
  <c r="N157" i="2"/>
  <c r="P157" i="2" s="1"/>
  <c r="M157" i="2"/>
  <c r="L157" i="2"/>
  <c r="N156" i="2"/>
  <c r="M156" i="2"/>
  <c r="L156" i="2"/>
  <c r="N155" i="2"/>
  <c r="M155" i="2"/>
  <c r="L155" i="2"/>
  <c r="P155" i="2" s="1"/>
  <c r="N154" i="2"/>
  <c r="M154" i="2"/>
  <c r="L154" i="2"/>
  <c r="P154" i="2" s="1"/>
  <c r="N153" i="2"/>
  <c r="M153" i="2"/>
  <c r="L153" i="2"/>
  <c r="N152" i="2"/>
  <c r="M152" i="2"/>
  <c r="P152" i="2" s="1"/>
  <c r="L152" i="2"/>
  <c r="N131" i="4"/>
  <c r="M131" i="4"/>
  <c r="L131" i="4"/>
  <c r="N130" i="4"/>
  <c r="M130" i="4"/>
  <c r="L130" i="4"/>
  <c r="P130" i="4" s="1"/>
  <c r="N129" i="4"/>
  <c r="P129" i="4" s="1"/>
  <c r="M129" i="4"/>
  <c r="L129" i="4"/>
  <c r="N128" i="4"/>
  <c r="M128" i="4"/>
  <c r="L128" i="4"/>
  <c r="N127" i="4"/>
  <c r="M127" i="4"/>
  <c r="L127" i="4"/>
  <c r="P127" i="4" s="1"/>
  <c r="N126" i="4"/>
  <c r="M126" i="4"/>
  <c r="L126" i="4"/>
  <c r="N125" i="4"/>
  <c r="M125" i="4"/>
  <c r="L125" i="4"/>
  <c r="N124" i="4"/>
  <c r="M124" i="4"/>
  <c r="L124" i="4"/>
  <c r="N123" i="4"/>
  <c r="M123" i="4"/>
  <c r="L123" i="4"/>
  <c r="N122" i="4"/>
  <c r="M122" i="4"/>
  <c r="L122" i="4"/>
  <c r="P122" i="4" s="1"/>
  <c r="N121" i="4"/>
  <c r="P121" i="4" s="1"/>
  <c r="M121" i="4"/>
  <c r="L121" i="4"/>
  <c r="N120" i="4"/>
  <c r="M120" i="4"/>
  <c r="L120" i="4"/>
  <c r="N119" i="4"/>
  <c r="M119" i="4"/>
  <c r="L119" i="4"/>
  <c r="P119" i="4" s="1"/>
  <c r="N118" i="4"/>
  <c r="M118" i="4"/>
  <c r="L118" i="4"/>
  <c r="N131" i="2"/>
  <c r="M131" i="2"/>
  <c r="L131" i="2"/>
  <c r="N130" i="2"/>
  <c r="M130" i="2"/>
  <c r="P130" i="2" s="1"/>
  <c r="L130" i="2"/>
  <c r="N129" i="2"/>
  <c r="M129" i="2"/>
  <c r="L129" i="2"/>
  <c r="N128" i="2"/>
  <c r="M128" i="2"/>
  <c r="L128" i="2"/>
  <c r="N127" i="2"/>
  <c r="P127" i="2" s="1"/>
  <c r="M127" i="2"/>
  <c r="L127" i="2"/>
  <c r="N126" i="2"/>
  <c r="P126" i="2" s="1"/>
  <c r="M126" i="2"/>
  <c r="L126" i="2"/>
  <c r="N125" i="2"/>
  <c r="M125" i="2"/>
  <c r="L125" i="2"/>
  <c r="P125" i="2" s="1"/>
  <c r="N124" i="2"/>
  <c r="M124" i="2"/>
  <c r="L124" i="2"/>
  <c r="P124" i="2" s="1"/>
  <c r="N123" i="2"/>
  <c r="M123" i="2"/>
  <c r="L123" i="2"/>
  <c r="N122" i="2"/>
  <c r="M122" i="2"/>
  <c r="P122" i="2" s="1"/>
  <c r="L122" i="2"/>
  <c r="N121" i="2"/>
  <c r="M121" i="2"/>
  <c r="L121" i="2"/>
  <c r="N120" i="2"/>
  <c r="M120" i="2"/>
  <c r="L120" i="2"/>
  <c r="P120" i="2" s="1"/>
  <c r="N119" i="2"/>
  <c r="P119" i="2" s="1"/>
  <c r="M119" i="2"/>
  <c r="L119" i="2"/>
  <c r="N118" i="2"/>
  <c r="M118" i="2"/>
  <c r="L118" i="2"/>
  <c r="N97" i="4"/>
  <c r="M97" i="4"/>
  <c r="L97" i="4"/>
  <c r="P97" i="4" s="1"/>
  <c r="N96" i="4"/>
  <c r="M96" i="4"/>
  <c r="L96" i="4"/>
  <c r="N95" i="4"/>
  <c r="M95" i="4"/>
  <c r="L95" i="4"/>
  <c r="N94" i="4"/>
  <c r="M94" i="4"/>
  <c r="P94" i="4" s="1"/>
  <c r="L94" i="4"/>
  <c r="N93" i="4"/>
  <c r="M93" i="4"/>
  <c r="L93" i="4"/>
  <c r="N92" i="4"/>
  <c r="M92" i="4"/>
  <c r="L92" i="4"/>
  <c r="P92" i="4" s="1"/>
  <c r="N91" i="4"/>
  <c r="P91" i="4" s="1"/>
  <c r="M91" i="4"/>
  <c r="L91" i="4"/>
  <c r="N90" i="4"/>
  <c r="M90" i="4"/>
  <c r="L90" i="4"/>
  <c r="N89" i="4"/>
  <c r="M89" i="4"/>
  <c r="L89" i="4"/>
  <c r="P89" i="4" s="1"/>
  <c r="N88" i="4"/>
  <c r="M88" i="4"/>
  <c r="L88" i="4"/>
  <c r="N87" i="4"/>
  <c r="M87" i="4"/>
  <c r="L87" i="4"/>
  <c r="P87" i="4" s="1"/>
  <c r="N86" i="4"/>
  <c r="M86" i="4"/>
  <c r="P86" i="4" s="1"/>
  <c r="L86" i="4"/>
  <c r="N85" i="4"/>
  <c r="M85" i="4"/>
  <c r="L85" i="4"/>
  <c r="N84" i="4"/>
  <c r="M84" i="4"/>
  <c r="L84" i="4"/>
  <c r="P84" i="4" s="1"/>
  <c r="N97" i="2"/>
  <c r="M97" i="2"/>
  <c r="L97" i="2"/>
  <c r="N96" i="2"/>
  <c r="M96" i="2"/>
  <c r="L96" i="2"/>
  <c r="P96" i="2" s="1"/>
  <c r="N95" i="2"/>
  <c r="M95" i="2"/>
  <c r="L95" i="2"/>
  <c r="P95" i="2" s="1"/>
  <c r="N94" i="2"/>
  <c r="M94" i="2"/>
  <c r="L94" i="2"/>
  <c r="N93" i="2"/>
  <c r="M93" i="2"/>
  <c r="L93" i="2"/>
  <c r="N92" i="2"/>
  <c r="M92" i="2"/>
  <c r="P92" i="2" s="1"/>
  <c r="L92" i="2"/>
  <c r="N91" i="2"/>
  <c r="M91" i="2"/>
  <c r="L91" i="2"/>
  <c r="P91" i="2" s="1"/>
  <c r="N90" i="2"/>
  <c r="M90" i="2"/>
  <c r="L90" i="2"/>
  <c r="P90" i="2" s="1"/>
  <c r="N89" i="2"/>
  <c r="P89" i="2" s="1"/>
  <c r="M89" i="2"/>
  <c r="L89" i="2"/>
  <c r="N88" i="2"/>
  <c r="M88" i="2"/>
  <c r="L88" i="2"/>
  <c r="P88" i="2" s="1"/>
  <c r="N87" i="2"/>
  <c r="M87" i="2"/>
  <c r="L87" i="2"/>
  <c r="P87" i="2" s="1"/>
  <c r="N86" i="2"/>
  <c r="M86" i="2"/>
  <c r="L86" i="2"/>
  <c r="N85" i="2"/>
  <c r="M85" i="2"/>
  <c r="L85" i="2"/>
  <c r="N84" i="2"/>
  <c r="M84" i="2"/>
  <c r="P84" i="2" s="1"/>
  <c r="L84" i="2"/>
  <c r="M63" i="4"/>
  <c r="N63" i="4"/>
  <c r="M63" i="2"/>
  <c r="N63" i="2"/>
  <c r="L63" i="4"/>
  <c r="P63" i="4" s="1"/>
  <c r="L63" i="2"/>
  <c r="M62" i="4"/>
  <c r="P62" i="4" s="1"/>
  <c r="N62" i="4"/>
  <c r="M62" i="2"/>
  <c r="N62" i="2"/>
  <c r="L62" i="4"/>
  <c r="L62" i="2"/>
  <c r="M61" i="4"/>
  <c r="P61" i="4" s="1"/>
  <c r="N61" i="4"/>
  <c r="M61" i="2"/>
  <c r="P61" i="2" s="1"/>
  <c r="N61" i="2"/>
  <c r="L61" i="4"/>
  <c r="L61" i="2"/>
  <c r="M60" i="4"/>
  <c r="N60" i="4"/>
  <c r="M60" i="2"/>
  <c r="N60" i="2"/>
  <c r="L60" i="4"/>
  <c r="P60" i="4" s="1"/>
  <c r="L60" i="2"/>
  <c r="M59" i="4"/>
  <c r="N59" i="4"/>
  <c r="M59" i="2"/>
  <c r="N59" i="2"/>
  <c r="P59" i="2" s="1"/>
  <c r="L59" i="4"/>
  <c r="P59" i="4" s="1"/>
  <c r="L59" i="2"/>
  <c r="M58" i="4"/>
  <c r="N58" i="4"/>
  <c r="M58" i="2"/>
  <c r="N58" i="2"/>
  <c r="L58" i="4"/>
  <c r="L58" i="2"/>
  <c r="M57" i="4"/>
  <c r="P57" i="4" s="1"/>
  <c r="N57" i="4"/>
  <c r="M57" i="2"/>
  <c r="P57" i="2" s="1"/>
  <c r="N57" i="2"/>
  <c r="L57" i="4"/>
  <c r="L57" i="2"/>
  <c r="M56" i="4"/>
  <c r="N56" i="4"/>
  <c r="M56" i="2"/>
  <c r="N56" i="2"/>
  <c r="L56" i="4"/>
  <c r="P56" i="4" s="1"/>
  <c r="L56" i="2"/>
  <c r="M55" i="4"/>
  <c r="N55" i="4"/>
  <c r="M55" i="2"/>
  <c r="N55" i="2"/>
  <c r="L55" i="4"/>
  <c r="P55" i="4" s="1"/>
  <c r="L55" i="2"/>
  <c r="P55" i="2" s="1"/>
  <c r="M54" i="4"/>
  <c r="P54" i="4" s="1"/>
  <c r="N54" i="4"/>
  <c r="M54" i="2"/>
  <c r="N54" i="2"/>
  <c r="L54" i="4"/>
  <c r="L54" i="2"/>
  <c r="M53" i="4"/>
  <c r="P53" i="4" s="1"/>
  <c r="N53" i="4"/>
  <c r="M53" i="2"/>
  <c r="P53" i="2" s="1"/>
  <c r="N53" i="2"/>
  <c r="L53" i="4"/>
  <c r="L53" i="2"/>
  <c r="M52" i="4"/>
  <c r="N52" i="4"/>
  <c r="M52" i="2"/>
  <c r="N52" i="2"/>
  <c r="P52" i="2" s="1"/>
  <c r="L52" i="4"/>
  <c r="P52" i="4" s="1"/>
  <c r="L52" i="2"/>
  <c r="M51" i="4"/>
  <c r="N51" i="4"/>
  <c r="M51" i="2"/>
  <c r="N51" i="2"/>
  <c r="L51" i="4"/>
  <c r="L51" i="2"/>
  <c r="M50" i="4"/>
  <c r="N50" i="4"/>
  <c r="M50" i="2"/>
  <c r="N50" i="2"/>
  <c r="L50" i="4"/>
  <c r="L50" i="2"/>
  <c r="P50" i="2" s="1"/>
  <c r="O14" i="4"/>
  <c r="N14" i="4"/>
  <c r="M14" i="4"/>
  <c r="L14" i="4"/>
  <c r="O14" i="2"/>
  <c r="N14" i="2"/>
  <c r="M14" i="2"/>
  <c r="L14" i="2"/>
  <c r="P1048" i="4"/>
  <c r="P1047" i="4"/>
  <c r="P1045" i="4"/>
  <c r="P1042" i="4"/>
  <c r="P1040" i="4"/>
  <c r="P1037" i="4"/>
  <c r="P1027" i="4"/>
  <c r="P1046" i="2"/>
  <c r="P1040" i="2"/>
  <c r="P1038" i="2"/>
  <c r="P1027" i="2"/>
  <c r="P1015" i="4"/>
  <c r="P1012" i="4"/>
  <c r="P1010" i="4"/>
  <c r="P1007" i="4"/>
  <c r="P1004" i="4"/>
  <c r="P1002" i="4"/>
  <c r="P993" i="4"/>
  <c r="P1010" i="2"/>
  <c r="P993" i="2"/>
  <c r="P981" i="4"/>
  <c r="P980" i="4"/>
  <c r="P977" i="4"/>
  <c r="P974" i="4"/>
  <c r="P972" i="4"/>
  <c r="P971" i="4"/>
  <c r="P969" i="4"/>
  <c r="P959" i="4"/>
  <c r="P959" i="2"/>
  <c r="P947" i="4"/>
  <c r="P944" i="4"/>
  <c r="P942" i="4"/>
  <c r="P939" i="4"/>
  <c r="P936" i="4"/>
  <c r="P934" i="4"/>
  <c r="P925" i="4"/>
  <c r="P940" i="2"/>
  <c r="P925" i="2"/>
  <c r="P912" i="4"/>
  <c r="P909" i="4"/>
  <c r="P906" i="4"/>
  <c r="P904" i="4"/>
  <c r="P901" i="4"/>
  <c r="P891" i="4"/>
  <c r="P891" i="2"/>
  <c r="P879" i="4"/>
  <c r="P876" i="4"/>
  <c r="P874" i="4"/>
  <c r="P871" i="4"/>
  <c r="P868" i="4"/>
  <c r="P867" i="4"/>
  <c r="P866" i="4"/>
  <c r="P857" i="4"/>
  <c r="P874" i="2"/>
  <c r="P857" i="2"/>
  <c r="P844" i="4"/>
  <c r="P841" i="4"/>
  <c r="P838" i="4"/>
  <c r="P836" i="4"/>
  <c r="P833" i="4"/>
  <c r="P823" i="4"/>
  <c r="P842" i="2"/>
  <c r="P836" i="2"/>
  <c r="P823" i="2"/>
  <c r="P811" i="4"/>
  <c r="P808" i="4"/>
  <c r="P806" i="4"/>
  <c r="P803" i="4"/>
  <c r="P800" i="4"/>
  <c r="P798" i="4"/>
  <c r="P789" i="4"/>
  <c r="P806" i="2"/>
  <c r="P804" i="2"/>
  <c r="P789" i="2"/>
  <c r="P776" i="4"/>
  <c r="P773" i="4"/>
  <c r="P770" i="4"/>
  <c r="P769" i="4"/>
  <c r="P768" i="4"/>
  <c r="P765" i="4"/>
  <c r="P755" i="4"/>
  <c r="P774" i="2"/>
  <c r="P755" i="2"/>
  <c r="P743" i="4"/>
  <c r="P740" i="4"/>
  <c r="P738" i="4"/>
  <c r="P735" i="4"/>
  <c r="P732" i="4"/>
  <c r="P730" i="4"/>
  <c r="P721" i="4"/>
  <c r="P741" i="2"/>
  <c r="P740" i="2"/>
  <c r="P721" i="2"/>
  <c r="P708" i="4"/>
  <c r="P705" i="4"/>
  <c r="P702" i="4"/>
  <c r="P700" i="4"/>
  <c r="P697" i="4"/>
  <c r="P687" i="4"/>
  <c r="P698" i="2"/>
  <c r="P687" i="2"/>
  <c r="P675" i="4"/>
  <c r="P672" i="4"/>
  <c r="P670" i="4"/>
  <c r="P667" i="4"/>
  <c r="P664" i="4"/>
  <c r="P663" i="4"/>
  <c r="P662" i="4"/>
  <c r="P653" i="4"/>
  <c r="P670" i="2"/>
  <c r="P653" i="2"/>
  <c r="P640" i="4"/>
  <c r="P637" i="4"/>
  <c r="P634" i="4"/>
  <c r="P632" i="4"/>
  <c r="P629" i="4"/>
  <c r="P619" i="4"/>
  <c r="P638" i="2"/>
  <c r="P634" i="2"/>
  <c r="P619" i="2"/>
  <c r="P607" i="4"/>
  <c r="P604" i="4"/>
  <c r="P602" i="4"/>
  <c r="P599" i="4"/>
  <c r="P596" i="4"/>
  <c r="P594" i="4"/>
  <c r="P585" i="4"/>
  <c r="P594" i="2"/>
  <c r="P585" i="2"/>
  <c r="P572" i="4"/>
  <c r="P569" i="4"/>
  <c r="P566" i="4"/>
  <c r="P564" i="4"/>
  <c r="P561" i="4"/>
  <c r="P560" i="4"/>
  <c r="P551" i="4"/>
  <c r="P572" i="2"/>
  <c r="P551" i="2"/>
  <c r="P539" i="4"/>
  <c r="P536" i="4"/>
  <c r="P534" i="4"/>
  <c r="P531" i="4"/>
  <c r="P530" i="4"/>
  <c r="P528" i="4"/>
  <c r="P526" i="4"/>
  <c r="P517" i="4"/>
  <c r="P532" i="2"/>
  <c r="P529" i="2"/>
  <c r="P517" i="2"/>
  <c r="P504" i="4"/>
  <c r="P501" i="4"/>
  <c r="P498" i="4"/>
  <c r="P496" i="4"/>
  <c r="P493" i="4"/>
  <c r="P483" i="4"/>
  <c r="P496" i="2"/>
  <c r="P483" i="2"/>
  <c r="P471" i="4"/>
  <c r="P468" i="4"/>
  <c r="P466" i="4"/>
  <c r="P463" i="4"/>
  <c r="P460" i="4"/>
  <c r="P458" i="4"/>
  <c r="P449" i="4"/>
  <c r="P464" i="2"/>
  <c r="P449" i="2"/>
  <c r="P436" i="4"/>
  <c r="P433" i="4"/>
  <c r="P432" i="4"/>
  <c r="P430" i="4"/>
  <c r="P428" i="4"/>
  <c r="P425" i="4"/>
  <c r="P415" i="4"/>
  <c r="P415" i="2"/>
  <c r="P403" i="4"/>
  <c r="P400" i="4"/>
  <c r="P398" i="4"/>
  <c r="P395" i="4"/>
  <c r="P392" i="4"/>
  <c r="P390" i="4"/>
  <c r="P381" i="4"/>
  <c r="P401" i="2"/>
  <c r="P381" i="2"/>
  <c r="P368" i="4"/>
  <c r="P365" i="4"/>
  <c r="P362" i="4"/>
  <c r="P360" i="4"/>
  <c r="P357" i="4"/>
  <c r="P347" i="4"/>
  <c r="P347" i="2"/>
  <c r="P335" i="4"/>
  <c r="P332" i="4"/>
  <c r="P330" i="4"/>
  <c r="P327" i="4"/>
  <c r="P324" i="4"/>
  <c r="P322" i="4"/>
  <c r="P313" i="4"/>
  <c r="P328" i="2"/>
  <c r="P313" i="2"/>
  <c r="P300" i="4"/>
  <c r="P299" i="4"/>
  <c r="P297" i="4"/>
  <c r="P294" i="4"/>
  <c r="P292" i="4"/>
  <c r="P289" i="4"/>
  <c r="P288" i="4"/>
  <c r="P279" i="4"/>
  <c r="P279" i="2"/>
  <c r="P267" i="4"/>
  <c r="P264" i="4"/>
  <c r="P262" i="4"/>
  <c r="P259" i="4"/>
  <c r="P258" i="4"/>
  <c r="P256" i="4"/>
  <c r="P254" i="4"/>
  <c r="P245" i="4"/>
  <c r="P260" i="2"/>
  <c r="P245" i="2"/>
  <c r="P232" i="4"/>
  <c r="P231" i="4"/>
  <c r="P229" i="4"/>
  <c r="P226" i="4"/>
  <c r="P224" i="4"/>
  <c r="P221" i="4"/>
  <c r="P211" i="4"/>
  <c r="P211" i="2"/>
  <c r="P199" i="4"/>
  <c r="P196" i="4"/>
  <c r="P194" i="4"/>
  <c r="P191" i="4"/>
  <c r="P188" i="4"/>
  <c r="P186" i="4"/>
  <c r="P177" i="4"/>
  <c r="P197" i="2"/>
  <c r="P177" i="2"/>
  <c r="P164" i="4"/>
  <c r="P161" i="4"/>
  <c r="P158" i="4"/>
  <c r="P156" i="4"/>
  <c r="P155" i="4"/>
  <c r="P153" i="4"/>
  <c r="P143" i="4"/>
  <c r="P156" i="2"/>
  <c r="P143" i="2"/>
  <c r="P131" i="4"/>
  <c r="P128" i="4"/>
  <c r="P126" i="4"/>
  <c r="P124" i="4"/>
  <c r="P123" i="4"/>
  <c r="P120" i="4"/>
  <c r="P118" i="4"/>
  <c r="P109" i="4"/>
  <c r="P129" i="2"/>
  <c r="P109" i="2"/>
  <c r="P96" i="4"/>
  <c r="P95" i="4"/>
  <c r="P93" i="4"/>
  <c r="P90" i="4"/>
  <c r="P88" i="4"/>
  <c r="P85" i="4"/>
  <c r="P75" i="4"/>
  <c r="P75" i="2"/>
  <c r="P41" i="4"/>
  <c r="P41" i="2"/>
  <c r="M31" i="3"/>
  <c r="Q1026" i="4"/>
  <c r="Q992" i="4"/>
  <c r="Q958" i="4"/>
  <c r="Q924" i="4"/>
  <c r="Q890" i="4"/>
  <c r="Q856" i="4"/>
  <c r="Q822" i="4"/>
  <c r="Q788" i="4"/>
  <c r="Q754" i="4"/>
  <c r="Q720" i="4"/>
  <c r="Q686" i="4"/>
  <c r="Q652" i="4"/>
  <c r="Q618" i="4"/>
  <c r="Q584" i="4"/>
  <c r="Q550" i="4"/>
  <c r="Q516" i="4"/>
  <c r="Q482" i="4"/>
  <c r="Q448" i="4"/>
  <c r="Q414" i="4"/>
  <c r="Q380" i="4"/>
  <c r="Q346" i="4"/>
  <c r="Q312" i="4"/>
  <c r="Q278" i="4"/>
  <c r="Q244" i="4"/>
  <c r="Q210" i="4"/>
  <c r="Q176" i="4"/>
  <c r="Q142" i="4"/>
  <c r="Q108" i="4"/>
  <c r="Q74" i="4"/>
  <c r="Q1026" i="2"/>
  <c r="Q992" i="2"/>
  <c r="Q958" i="2"/>
  <c r="Q924" i="2"/>
  <c r="Q890" i="2"/>
  <c r="Q856" i="2"/>
  <c r="Q822" i="2"/>
  <c r="Q788" i="2"/>
  <c r="Q754" i="2"/>
  <c r="Q720" i="2"/>
  <c r="Q686" i="2"/>
  <c r="Q652" i="2"/>
  <c r="Q618" i="2"/>
  <c r="Q584" i="2"/>
  <c r="Q550" i="2"/>
  <c r="Q516" i="2"/>
  <c r="Q482" i="2"/>
  <c r="Q448" i="2"/>
  <c r="Q414" i="2"/>
  <c r="Q380" i="2"/>
  <c r="Q346" i="2"/>
  <c r="Q312" i="2"/>
  <c r="Q278" i="2"/>
  <c r="Q244" i="2"/>
  <c r="Q210" i="2"/>
  <c r="Q176" i="2"/>
  <c r="Q142" i="2"/>
  <c r="Q108" i="2"/>
  <c r="Q74" i="2"/>
  <c r="Q40" i="4"/>
  <c r="Q40" i="2"/>
  <c r="E38" i="3"/>
  <c r="D39" i="3"/>
  <c r="D51" i="3"/>
  <c r="E50" i="3"/>
  <c r="D47" i="3"/>
  <c r="E46" i="3"/>
  <c r="D43" i="3"/>
  <c r="J43" i="3" s="1"/>
  <c r="E42" i="3"/>
  <c r="F19" i="3"/>
  <c r="F14" i="3"/>
  <c r="F18" i="3"/>
  <c r="F17" i="3"/>
  <c r="B51" i="3"/>
  <c r="B50" i="3"/>
  <c r="B47" i="3"/>
  <c r="B46" i="3"/>
  <c r="B43" i="3"/>
  <c r="B42" i="3"/>
  <c r="B39" i="3"/>
  <c r="B38" i="3"/>
  <c r="F35" i="3"/>
  <c r="J1024" i="4"/>
  <c r="J1023" i="4"/>
  <c r="J1022" i="4"/>
  <c r="J1024" i="2"/>
  <c r="J1023" i="2"/>
  <c r="J1022" i="2"/>
  <c r="J990" i="4"/>
  <c r="J989" i="4"/>
  <c r="J988" i="4"/>
  <c r="J990" i="2"/>
  <c r="J989" i="2"/>
  <c r="J988" i="2"/>
  <c r="J956" i="4"/>
  <c r="J955" i="4"/>
  <c r="J954" i="4"/>
  <c r="J956" i="2"/>
  <c r="J955" i="2"/>
  <c r="J954" i="2"/>
  <c r="J922" i="4"/>
  <c r="J921" i="4"/>
  <c r="J920" i="4"/>
  <c r="J922" i="2"/>
  <c r="J921" i="2"/>
  <c r="J920" i="2"/>
  <c r="J888" i="4"/>
  <c r="J887" i="4"/>
  <c r="J886" i="4"/>
  <c r="J888" i="2"/>
  <c r="J887" i="2"/>
  <c r="J886" i="2"/>
  <c r="J854" i="4"/>
  <c r="J853" i="4"/>
  <c r="J852" i="4"/>
  <c r="J854" i="2"/>
  <c r="J853" i="2"/>
  <c r="J852" i="2"/>
  <c r="J820" i="4"/>
  <c r="J819" i="4"/>
  <c r="J818" i="4"/>
  <c r="J820" i="2"/>
  <c r="J819" i="2"/>
  <c r="J818" i="2"/>
  <c r="J786" i="4"/>
  <c r="J785" i="4"/>
  <c r="J784" i="4"/>
  <c r="J786" i="2"/>
  <c r="J785" i="2"/>
  <c r="J784" i="2"/>
  <c r="J752" i="4"/>
  <c r="J751" i="4"/>
  <c r="J750" i="4"/>
  <c r="J752" i="2"/>
  <c r="J751" i="2"/>
  <c r="J750" i="2"/>
  <c r="J718" i="4"/>
  <c r="J717" i="4"/>
  <c r="J716" i="4"/>
  <c r="J718" i="2"/>
  <c r="J717" i="2"/>
  <c r="J716" i="2"/>
  <c r="J684" i="4"/>
  <c r="J683" i="4"/>
  <c r="J682" i="4"/>
  <c r="J684" i="2"/>
  <c r="J683" i="2"/>
  <c r="J682" i="2"/>
  <c r="J650" i="4"/>
  <c r="J649" i="4"/>
  <c r="J648" i="4"/>
  <c r="J650" i="2"/>
  <c r="J649" i="2"/>
  <c r="J648" i="2"/>
  <c r="J616" i="4"/>
  <c r="J615" i="4"/>
  <c r="J614" i="4"/>
  <c r="J616" i="2"/>
  <c r="J615" i="2"/>
  <c r="J614" i="2"/>
  <c r="J582" i="4"/>
  <c r="J581" i="4"/>
  <c r="J580" i="4"/>
  <c r="J582" i="2"/>
  <c r="J581" i="2"/>
  <c r="J580" i="2"/>
  <c r="J548" i="4"/>
  <c r="J547" i="4"/>
  <c r="J546" i="4"/>
  <c r="J548" i="2"/>
  <c r="J547" i="2"/>
  <c r="J546" i="2"/>
  <c r="J514" i="4"/>
  <c r="J513" i="4"/>
  <c r="J512" i="4"/>
  <c r="J514" i="2"/>
  <c r="J513" i="2"/>
  <c r="J512" i="2"/>
  <c r="J480" i="4"/>
  <c r="J479" i="4"/>
  <c r="J478" i="4"/>
  <c r="J480" i="2"/>
  <c r="J479" i="2"/>
  <c r="J478" i="2"/>
  <c r="J446" i="4"/>
  <c r="J445" i="4"/>
  <c r="J444" i="4"/>
  <c r="J446" i="2"/>
  <c r="J445" i="2"/>
  <c r="J444" i="2"/>
  <c r="J412" i="4"/>
  <c r="J411" i="4"/>
  <c r="J410" i="4"/>
  <c r="J412" i="2"/>
  <c r="J411" i="2"/>
  <c r="J410" i="2"/>
  <c r="J378" i="4"/>
  <c r="J377" i="4"/>
  <c r="J376" i="4"/>
  <c r="J378" i="2"/>
  <c r="J377" i="2"/>
  <c r="J376" i="2"/>
  <c r="J344" i="4"/>
  <c r="J343" i="4"/>
  <c r="J342" i="4"/>
  <c r="J344" i="2"/>
  <c r="J343" i="2"/>
  <c r="J342" i="2"/>
  <c r="J310" i="4"/>
  <c r="J309" i="4"/>
  <c r="J308" i="4"/>
  <c r="J310" i="2"/>
  <c r="J309" i="2"/>
  <c r="J308" i="2"/>
  <c r="J276" i="4"/>
  <c r="J275" i="4"/>
  <c r="J274" i="4"/>
  <c r="J276" i="2"/>
  <c r="J275" i="2"/>
  <c r="J274" i="2"/>
  <c r="J242" i="4"/>
  <c r="J241" i="4"/>
  <c r="J240" i="4"/>
  <c r="J242" i="2"/>
  <c r="J241" i="2"/>
  <c r="J240" i="2"/>
  <c r="J208" i="4"/>
  <c r="J207" i="4"/>
  <c r="J206" i="4"/>
  <c r="J208" i="2"/>
  <c r="J207" i="2"/>
  <c r="J206" i="2"/>
  <c r="J174" i="4"/>
  <c r="J173" i="4"/>
  <c r="J172" i="4"/>
  <c r="J174" i="2"/>
  <c r="J173" i="2"/>
  <c r="J172" i="2"/>
  <c r="J140" i="4"/>
  <c r="J139" i="4"/>
  <c r="J138" i="4"/>
  <c r="J140" i="2"/>
  <c r="J139" i="2"/>
  <c r="J138" i="2"/>
  <c r="J106" i="4"/>
  <c r="J105" i="4"/>
  <c r="J104" i="4"/>
  <c r="J106" i="2"/>
  <c r="J105" i="2"/>
  <c r="J104" i="2"/>
  <c r="J72" i="4"/>
  <c r="J71" i="4"/>
  <c r="J70" i="4"/>
  <c r="J72" i="2"/>
  <c r="J71" i="2"/>
  <c r="J70" i="2"/>
  <c r="J38" i="4"/>
  <c r="J37" i="4"/>
  <c r="J36" i="4"/>
  <c r="J38" i="2"/>
  <c r="J37" i="2"/>
  <c r="J36" i="2"/>
  <c r="J3" i="4"/>
  <c r="J3" i="2"/>
  <c r="G3" i="3"/>
  <c r="I1034" i="4"/>
  <c r="O1035" i="4" s="1"/>
  <c r="H1034" i="4"/>
  <c r="N1035" i="4" s="1"/>
  <c r="G1034" i="4"/>
  <c r="M1035" i="4" s="1"/>
  <c r="F1034" i="4"/>
  <c r="D1033" i="4"/>
  <c r="D1032" i="4"/>
  <c r="I1034" i="2"/>
  <c r="O1035" i="2" s="1"/>
  <c r="H1034" i="2"/>
  <c r="N1035" i="2" s="1"/>
  <c r="G1034" i="2"/>
  <c r="M1035" i="2" s="1"/>
  <c r="F1034" i="2"/>
  <c r="D1033" i="2"/>
  <c r="D1032" i="2"/>
  <c r="I1000" i="4"/>
  <c r="O1001" i="4" s="1"/>
  <c r="H1000" i="4"/>
  <c r="N1001" i="4" s="1"/>
  <c r="G1000" i="4"/>
  <c r="M1001" i="4" s="1"/>
  <c r="F1000" i="4"/>
  <c r="D999" i="4"/>
  <c r="D998" i="4"/>
  <c r="I1000" i="2"/>
  <c r="O1001" i="2" s="1"/>
  <c r="H1000" i="2"/>
  <c r="N1001" i="2" s="1"/>
  <c r="G1000" i="2"/>
  <c r="M1001" i="2" s="1"/>
  <c r="F1000" i="2"/>
  <c r="D999" i="2"/>
  <c r="D998" i="2"/>
  <c r="I966" i="4"/>
  <c r="O967" i="4" s="1"/>
  <c r="H966" i="4"/>
  <c r="N967" i="4" s="1"/>
  <c r="G966" i="4"/>
  <c r="M967" i="4" s="1"/>
  <c r="F966" i="4"/>
  <c r="D965" i="4"/>
  <c r="D964" i="4"/>
  <c r="I966" i="2"/>
  <c r="O967" i="2" s="1"/>
  <c r="H966" i="2"/>
  <c r="N967" i="2" s="1"/>
  <c r="G966" i="2"/>
  <c r="M967" i="2" s="1"/>
  <c r="F966" i="2"/>
  <c r="D965" i="2"/>
  <c r="D964" i="2"/>
  <c r="I932" i="4"/>
  <c r="O933" i="4" s="1"/>
  <c r="H932" i="4"/>
  <c r="N933" i="4" s="1"/>
  <c r="G932" i="4"/>
  <c r="M933" i="4" s="1"/>
  <c r="F932" i="4"/>
  <c r="D931" i="4"/>
  <c r="D930" i="4"/>
  <c r="I932" i="2"/>
  <c r="O933" i="2" s="1"/>
  <c r="H932" i="2"/>
  <c r="N933" i="2" s="1"/>
  <c r="G932" i="2"/>
  <c r="M933" i="2" s="1"/>
  <c r="F932" i="2"/>
  <c r="D931" i="2"/>
  <c r="D930" i="2"/>
  <c r="I898" i="4"/>
  <c r="O899" i="4" s="1"/>
  <c r="H898" i="4"/>
  <c r="N899" i="4" s="1"/>
  <c r="G898" i="4"/>
  <c r="M899" i="4" s="1"/>
  <c r="F898" i="4"/>
  <c r="D897" i="4"/>
  <c r="D896" i="4"/>
  <c r="I898" i="2"/>
  <c r="O899" i="2" s="1"/>
  <c r="H898" i="2"/>
  <c r="N899" i="2" s="1"/>
  <c r="G898" i="2"/>
  <c r="M899" i="2" s="1"/>
  <c r="F898" i="2"/>
  <c r="D897" i="2"/>
  <c r="D896" i="2"/>
  <c r="I864" i="4"/>
  <c r="O865" i="4" s="1"/>
  <c r="H864" i="4"/>
  <c r="N865" i="4" s="1"/>
  <c r="G864" i="4"/>
  <c r="M865" i="4" s="1"/>
  <c r="F864" i="4"/>
  <c r="D863" i="4"/>
  <c r="D862" i="4"/>
  <c r="I864" i="2"/>
  <c r="O865" i="2" s="1"/>
  <c r="H864" i="2"/>
  <c r="N865" i="2" s="1"/>
  <c r="G864" i="2"/>
  <c r="M865" i="2" s="1"/>
  <c r="F864" i="2"/>
  <c r="D863" i="2"/>
  <c r="D862" i="2"/>
  <c r="I830" i="4"/>
  <c r="O831" i="4" s="1"/>
  <c r="H830" i="4"/>
  <c r="N831" i="4" s="1"/>
  <c r="G830" i="4"/>
  <c r="M831" i="4" s="1"/>
  <c r="F830" i="4"/>
  <c r="D829" i="4"/>
  <c r="D828" i="4"/>
  <c r="I830" i="2"/>
  <c r="O831" i="2" s="1"/>
  <c r="H830" i="2"/>
  <c r="N831" i="2" s="1"/>
  <c r="G830" i="2"/>
  <c r="M831" i="2" s="1"/>
  <c r="F830" i="2"/>
  <c r="D829" i="2"/>
  <c r="D828" i="2"/>
  <c r="I796" i="4"/>
  <c r="O797" i="4" s="1"/>
  <c r="H796" i="4"/>
  <c r="N797" i="4" s="1"/>
  <c r="G796" i="4"/>
  <c r="M797" i="4" s="1"/>
  <c r="F796" i="4"/>
  <c r="D795" i="4"/>
  <c r="D794" i="4"/>
  <c r="I796" i="2"/>
  <c r="O797" i="2" s="1"/>
  <c r="H796" i="2"/>
  <c r="N797" i="2" s="1"/>
  <c r="G796" i="2"/>
  <c r="M797" i="2" s="1"/>
  <c r="F796" i="2"/>
  <c r="D795" i="2"/>
  <c r="D794" i="2"/>
  <c r="I762" i="4"/>
  <c r="O763" i="4" s="1"/>
  <c r="H762" i="4"/>
  <c r="N763" i="4" s="1"/>
  <c r="G762" i="4"/>
  <c r="M763" i="4" s="1"/>
  <c r="F762" i="4"/>
  <c r="D761" i="4"/>
  <c r="D760" i="4"/>
  <c r="I762" i="2"/>
  <c r="O763" i="2" s="1"/>
  <c r="H762" i="2"/>
  <c r="N763" i="2" s="1"/>
  <c r="G762" i="2"/>
  <c r="M763" i="2" s="1"/>
  <c r="F762" i="2"/>
  <c r="D761" i="2"/>
  <c r="D760" i="2"/>
  <c r="I728" i="4"/>
  <c r="O729" i="4" s="1"/>
  <c r="H728" i="4"/>
  <c r="N729" i="4" s="1"/>
  <c r="G728" i="4"/>
  <c r="M729" i="4" s="1"/>
  <c r="F728" i="4"/>
  <c r="D727" i="4"/>
  <c r="D726" i="4"/>
  <c r="I728" i="2"/>
  <c r="O729" i="2" s="1"/>
  <c r="H728" i="2"/>
  <c r="N729" i="2" s="1"/>
  <c r="G728" i="2"/>
  <c r="M729" i="2" s="1"/>
  <c r="F728" i="2"/>
  <c r="D727" i="2"/>
  <c r="D726" i="2"/>
  <c r="I694" i="4"/>
  <c r="O695" i="4" s="1"/>
  <c r="H694" i="4"/>
  <c r="N695" i="4" s="1"/>
  <c r="G694" i="4"/>
  <c r="M695" i="4" s="1"/>
  <c r="F694" i="4"/>
  <c r="D693" i="4"/>
  <c r="D692" i="4"/>
  <c r="I694" i="2"/>
  <c r="O695" i="2" s="1"/>
  <c r="H694" i="2"/>
  <c r="N695" i="2" s="1"/>
  <c r="G694" i="2"/>
  <c r="M695" i="2" s="1"/>
  <c r="F694" i="2"/>
  <c r="D693" i="2"/>
  <c r="D692" i="2"/>
  <c r="I660" i="4"/>
  <c r="O661" i="4" s="1"/>
  <c r="H660" i="4"/>
  <c r="N661" i="4" s="1"/>
  <c r="G660" i="4"/>
  <c r="M661" i="4" s="1"/>
  <c r="F660" i="4"/>
  <c r="D659" i="4"/>
  <c r="D658" i="4"/>
  <c r="I660" i="2"/>
  <c r="O661" i="2" s="1"/>
  <c r="H660" i="2"/>
  <c r="N661" i="2" s="1"/>
  <c r="G660" i="2"/>
  <c r="M661" i="2" s="1"/>
  <c r="F660" i="2"/>
  <c r="D659" i="2"/>
  <c r="D658" i="2"/>
  <c r="I626" i="4"/>
  <c r="O627" i="4" s="1"/>
  <c r="H626" i="4"/>
  <c r="N627" i="4" s="1"/>
  <c r="G626" i="4"/>
  <c r="M627" i="4" s="1"/>
  <c r="F626" i="4"/>
  <c r="D625" i="4"/>
  <c r="D624" i="4"/>
  <c r="I626" i="2"/>
  <c r="O627" i="2" s="1"/>
  <c r="H626" i="2"/>
  <c r="N627" i="2" s="1"/>
  <c r="G626" i="2"/>
  <c r="M627" i="2" s="1"/>
  <c r="F626" i="2"/>
  <c r="D625" i="2"/>
  <c r="D624" i="2"/>
  <c r="I592" i="4"/>
  <c r="O593" i="4" s="1"/>
  <c r="H592" i="4"/>
  <c r="N593" i="4" s="1"/>
  <c r="G592" i="4"/>
  <c r="M593" i="4" s="1"/>
  <c r="F592" i="4"/>
  <c r="D591" i="4"/>
  <c r="D590" i="4"/>
  <c r="I592" i="2"/>
  <c r="O593" i="2" s="1"/>
  <c r="H592" i="2"/>
  <c r="N593" i="2" s="1"/>
  <c r="G592" i="2"/>
  <c r="M593" i="2" s="1"/>
  <c r="F592" i="2"/>
  <c r="D591" i="2"/>
  <c r="D590" i="2"/>
  <c r="I558" i="4"/>
  <c r="O559" i="4" s="1"/>
  <c r="H558" i="4"/>
  <c r="N559" i="4" s="1"/>
  <c r="G558" i="4"/>
  <c r="M559" i="4" s="1"/>
  <c r="F558" i="4"/>
  <c r="D557" i="4"/>
  <c r="D556" i="4"/>
  <c r="I558" i="2"/>
  <c r="O559" i="2" s="1"/>
  <c r="H558" i="2"/>
  <c r="N559" i="2" s="1"/>
  <c r="G558" i="2"/>
  <c r="M559" i="2" s="1"/>
  <c r="F558" i="2"/>
  <c r="D557" i="2"/>
  <c r="D556" i="2"/>
  <c r="I524" i="4"/>
  <c r="O525" i="4" s="1"/>
  <c r="H524" i="4"/>
  <c r="N525" i="4" s="1"/>
  <c r="G524" i="4"/>
  <c r="M525" i="4" s="1"/>
  <c r="F524" i="4"/>
  <c r="D523" i="4"/>
  <c r="D522" i="4"/>
  <c r="I524" i="2"/>
  <c r="O525" i="2" s="1"/>
  <c r="H524" i="2"/>
  <c r="N525" i="2" s="1"/>
  <c r="G524" i="2"/>
  <c r="M525" i="2" s="1"/>
  <c r="F524" i="2"/>
  <c r="D523" i="2"/>
  <c r="D522" i="2"/>
  <c r="I490" i="4"/>
  <c r="O491" i="4" s="1"/>
  <c r="H490" i="4"/>
  <c r="N491" i="4" s="1"/>
  <c r="G490" i="4"/>
  <c r="M491" i="4" s="1"/>
  <c r="F490" i="4"/>
  <c r="D489" i="4"/>
  <c r="D488" i="4"/>
  <c r="I490" i="2"/>
  <c r="O491" i="2" s="1"/>
  <c r="H490" i="2"/>
  <c r="N491" i="2" s="1"/>
  <c r="G490" i="2"/>
  <c r="M491" i="2" s="1"/>
  <c r="F490" i="2"/>
  <c r="D489" i="2"/>
  <c r="D488" i="2"/>
  <c r="I456" i="4"/>
  <c r="O457" i="4" s="1"/>
  <c r="H456" i="4"/>
  <c r="N457" i="4" s="1"/>
  <c r="G456" i="4"/>
  <c r="M457" i="4" s="1"/>
  <c r="F456" i="4"/>
  <c r="D455" i="4"/>
  <c r="D454" i="4"/>
  <c r="I456" i="2"/>
  <c r="O457" i="2" s="1"/>
  <c r="H456" i="2"/>
  <c r="N457" i="2" s="1"/>
  <c r="G456" i="2"/>
  <c r="M457" i="2" s="1"/>
  <c r="F456" i="2"/>
  <c r="D455" i="2"/>
  <c r="D454" i="2"/>
  <c r="I422" i="4"/>
  <c r="O423" i="4" s="1"/>
  <c r="H422" i="4"/>
  <c r="N423" i="4" s="1"/>
  <c r="G422" i="4"/>
  <c r="M423" i="4" s="1"/>
  <c r="F422" i="4"/>
  <c r="D421" i="4"/>
  <c r="D420" i="4"/>
  <c r="I422" i="2"/>
  <c r="O423" i="2" s="1"/>
  <c r="H422" i="2"/>
  <c r="N423" i="2" s="1"/>
  <c r="G422" i="2"/>
  <c r="M423" i="2" s="1"/>
  <c r="F422" i="2"/>
  <c r="D421" i="2"/>
  <c r="D420" i="2"/>
  <c r="I388" i="4"/>
  <c r="O389" i="4" s="1"/>
  <c r="H388" i="4"/>
  <c r="N389" i="4" s="1"/>
  <c r="G388" i="4"/>
  <c r="M389" i="4" s="1"/>
  <c r="F388" i="4"/>
  <c r="D387" i="4"/>
  <c r="D386" i="4"/>
  <c r="I388" i="2"/>
  <c r="O389" i="2" s="1"/>
  <c r="H388" i="2"/>
  <c r="N389" i="2" s="1"/>
  <c r="G388" i="2"/>
  <c r="M389" i="2" s="1"/>
  <c r="F388" i="2"/>
  <c r="D387" i="2"/>
  <c r="D386" i="2"/>
  <c r="I354" i="4"/>
  <c r="O355" i="4" s="1"/>
  <c r="H354" i="4"/>
  <c r="N355" i="4" s="1"/>
  <c r="G354" i="4"/>
  <c r="M355" i="4" s="1"/>
  <c r="F354" i="4"/>
  <c r="D353" i="4"/>
  <c r="D352" i="4"/>
  <c r="I354" i="2"/>
  <c r="O355" i="2" s="1"/>
  <c r="H354" i="2"/>
  <c r="N355" i="2" s="1"/>
  <c r="G354" i="2"/>
  <c r="M355" i="2" s="1"/>
  <c r="F354" i="2"/>
  <c r="D353" i="2"/>
  <c r="D352" i="2"/>
  <c r="I320" i="4"/>
  <c r="O321" i="4" s="1"/>
  <c r="H320" i="4"/>
  <c r="N321" i="4" s="1"/>
  <c r="G320" i="4"/>
  <c r="M321" i="4" s="1"/>
  <c r="F320" i="4"/>
  <c r="D319" i="4"/>
  <c r="D318" i="4"/>
  <c r="I320" i="2"/>
  <c r="O321" i="2" s="1"/>
  <c r="H320" i="2"/>
  <c r="N321" i="2" s="1"/>
  <c r="G320" i="2"/>
  <c r="M321" i="2" s="1"/>
  <c r="F320" i="2"/>
  <c r="D319" i="2"/>
  <c r="D318" i="2"/>
  <c r="I286" i="4"/>
  <c r="O287" i="4" s="1"/>
  <c r="H286" i="4"/>
  <c r="N287" i="4" s="1"/>
  <c r="G286" i="4"/>
  <c r="M287" i="4" s="1"/>
  <c r="F286" i="4"/>
  <c r="D285" i="4"/>
  <c r="D284" i="4"/>
  <c r="I286" i="2"/>
  <c r="O287" i="2" s="1"/>
  <c r="H286" i="2"/>
  <c r="N287" i="2" s="1"/>
  <c r="G286" i="2"/>
  <c r="M287" i="2" s="1"/>
  <c r="F286" i="2"/>
  <c r="D285" i="2"/>
  <c r="D284" i="2"/>
  <c r="I252" i="4"/>
  <c r="O253" i="4" s="1"/>
  <c r="H252" i="4"/>
  <c r="N253" i="4" s="1"/>
  <c r="G252" i="4"/>
  <c r="M253" i="4" s="1"/>
  <c r="F252" i="4"/>
  <c r="D251" i="4"/>
  <c r="D250" i="4"/>
  <c r="I252" i="2"/>
  <c r="O253" i="2" s="1"/>
  <c r="H252" i="2"/>
  <c r="N253" i="2" s="1"/>
  <c r="G252" i="2"/>
  <c r="M253" i="2" s="1"/>
  <c r="F252" i="2"/>
  <c r="D251" i="2"/>
  <c r="D250" i="2"/>
  <c r="I218" i="4"/>
  <c r="O219" i="4" s="1"/>
  <c r="H218" i="4"/>
  <c r="N219" i="4" s="1"/>
  <c r="G218" i="4"/>
  <c r="M219" i="4" s="1"/>
  <c r="F218" i="4"/>
  <c r="D217" i="4"/>
  <c r="D216" i="4"/>
  <c r="I218" i="2"/>
  <c r="O219" i="2" s="1"/>
  <c r="H218" i="2"/>
  <c r="N219" i="2" s="1"/>
  <c r="G218" i="2"/>
  <c r="M219" i="2" s="1"/>
  <c r="F218" i="2"/>
  <c r="D217" i="2"/>
  <c r="D216" i="2"/>
  <c r="I184" i="4"/>
  <c r="O185" i="4" s="1"/>
  <c r="H184" i="4"/>
  <c r="N185" i="4" s="1"/>
  <c r="G184" i="4"/>
  <c r="M185" i="4" s="1"/>
  <c r="F184" i="4"/>
  <c r="D183" i="4"/>
  <c r="D182" i="4"/>
  <c r="I184" i="2"/>
  <c r="O185" i="2" s="1"/>
  <c r="H184" i="2"/>
  <c r="N185" i="2" s="1"/>
  <c r="G184" i="2"/>
  <c r="M185" i="2" s="1"/>
  <c r="F184" i="2"/>
  <c r="D183" i="2"/>
  <c r="D182" i="2"/>
  <c r="I150" i="4"/>
  <c r="O151" i="4" s="1"/>
  <c r="H150" i="4"/>
  <c r="N151" i="4" s="1"/>
  <c r="G150" i="4"/>
  <c r="M151" i="4" s="1"/>
  <c r="F150" i="4"/>
  <c r="D149" i="4"/>
  <c r="D148" i="4"/>
  <c r="I150" i="2"/>
  <c r="O151" i="2" s="1"/>
  <c r="H150" i="2"/>
  <c r="N151" i="2" s="1"/>
  <c r="G150" i="2"/>
  <c r="M151" i="2" s="1"/>
  <c r="F150" i="2"/>
  <c r="D149" i="2"/>
  <c r="D148" i="2"/>
  <c r="I116" i="4"/>
  <c r="O117" i="4" s="1"/>
  <c r="H116" i="4"/>
  <c r="N117" i="4" s="1"/>
  <c r="G116" i="4"/>
  <c r="M117" i="4" s="1"/>
  <c r="F116" i="4"/>
  <c r="D115" i="4"/>
  <c r="D114" i="4"/>
  <c r="I116" i="2"/>
  <c r="O117" i="2" s="1"/>
  <c r="H116" i="2"/>
  <c r="N117" i="2" s="1"/>
  <c r="G116" i="2"/>
  <c r="M117" i="2" s="1"/>
  <c r="F116" i="2"/>
  <c r="D115" i="2"/>
  <c r="D114" i="2"/>
  <c r="I82" i="4"/>
  <c r="O83" i="4" s="1"/>
  <c r="H82" i="4"/>
  <c r="N83" i="4" s="1"/>
  <c r="G82" i="4"/>
  <c r="M83" i="4" s="1"/>
  <c r="F82" i="4"/>
  <c r="D81" i="4"/>
  <c r="D80" i="4"/>
  <c r="I82" i="2"/>
  <c r="O83" i="2" s="1"/>
  <c r="H82" i="2"/>
  <c r="N83" i="2" s="1"/>
  <c r="G82" i="2"/>
  <c r="M83" i="2" s="1"/>
  <c r="F82" i="2"/>
  <c r="D81" i="2"/>
  <c r="D80" i="2"/>
  <c r="I48" i="4"/>
  <c r="O49" i="4" s="1"/>
  <c r="I48" i="2"/>
  <c r="O49" i="2" s="1"/>
  <c r="H48" i="4"/>
  <c r="N49" i="4" s="1"/>
  <c r="H48" i="2"/>
  <c r="N49" i="2" s="1"/>
  <c r="G48" i="4"/>
  <c r="M49" i="4" s="1"/>
  <c r="G48" i="2"/>
  <c r="M49" i="2" s="1"/>
  <c r="F48" i="4"/>
  <c r="F48" i="2"/>
  <c r="D46" i="4"/>
  <c r="D46" i="2"/>
  <c r="F31" i="3"/>
  <c r="F32" i="3"/>
  <c r="E32" i="3"/>
  <c r="L18" i="3"/>
  <c r="J1029" i="4"/>
  <c r="J1030" i="4" s="1"/>
  <c r="I1026" i="4"/>
  <c r="J1029" i="2"/>
  <c r="J1030" i="2" s="1"/>
  <c r="I1026" i="2"/>
  <c r="J995" i="4"/>
  <c r="J996" i="4" s="1"/>
  <c r="I992" i="4"/>
  <c r="J995" i="2"/>
  <c r="J996" i="2" s="1"/>
  <c r="I992" i="2"/>
  <c r="J961" i="4"/>
  <c r="J962" i="4" s="1"/>
  <c r="I958" i="4"/>
  <c r="J961" i="2"/>
  <c r="J962" i="2" s="1"/>
  <c r="I958" i="2"/>
  <c r="J927" i="4"/>
  <c r="J928" i="4" s="1"/>
  <c r="I924" i="4"/>
  <c r="J927" i="2"/>
  <c r="J928" i="2" s="1"/>
  <c r="I924" i="2"/>
  <c r="J893" i="4"/>
  <c r="J894" i="4" s="1"/>
  <c r="I890" i="4"/>
  <c r="J893" i="2"/>
  <c r="J894" i="2" s="1"/>
  <c r="I890" i="2"/>
  <c r="J859" i="4"/>
  <c r="J860" i="4" s="1"/>
  <c r="I856" i="4"/>
  <c r="J859" i="2"/>
  <c r="J860" i="2" s="1"/>
  <c r="I856" i="2"/>
  <c r="J825" i="4"/>
  <c r="J826" i="4" s="1"/>
  <c r="I822" i="4"/>
  <c r="J825" i="2"/>
  <c r="J826" i="2" s="1"/>
  <c r="I822" i="2"/>
  <c r="J791" i="4"/>
  <c r="J792" i="4" s="1"/>
  <c r="I788" i="4"/>
  <c r="J791" i="2"/>
  <c r="J792" i="2" s="1"/>
  <c r="I788" i="2"/>
  <c r="J757" i="4"/>
  <c r="J758" i="4" s="1"/>
  <c r="I754" i="4"/>
  <c r="J757" i="2"/>
  <c r="J758" i="2" s="1"/>
  <c r="I754" i="2"/>
  <c r="J723" i="4"/>
  <c r="J724" i="4" s="1"/>
  <c r="I720" i="4"/>
  <c r="J723" i="2"/>
  <c r="J724" i="2" s="1"/>
  <c r="I720" i="2"/>
  <c r="J689" i="4"/>
  <c r="J690" i="4" s="1"/>
  <c r="I686" i="4"/>
  <c r="J689" i="2"/>
  <c r="J690" i="2" s="1"/>
  <c r="I686" i="2"/>
  <c r="J655" i="4"/>
  <c r="J656" i="4" s="1"/>
  <c r="I652" i="4"/>
  <c r="J655" i="2"/>
  <c r="J656" i="2" s="1"/>
  <c r="I652" i="2"/>
  <c r="J621" i="4"/>
  <c r="J622" i="4" s="1"/>
  <c r="I618" i="4"/>
  <c r="J621" i="2"/>
  <c r="J622" i="2" s="1"/>
  <c r="I618" i="2"/>
  <c r="J587" i="4"/>
  <c r="J588" i="4" s="1"/>
  <c r="I584" i="4"/>
  <c r="J587" i="2"/>
  <c r="J588" i="2" s="1"/>
  <c r="I584" i="2"/>
  <c r="J553" i="4"/>
  <c r="J554" i="4" s="1"/>
  <c r="I550" i="4"/>
  <c r="J553" i="2"/>
  <c r="J554" i="2" s="1"/>
  <c r="I550" i="2"/>
  <c r="J519" i="4"/>
  <c r="J520" i="4" s="1"/>
  <c r="I516" i="4"/>
  <c r="J519" i="2"/>
  <c r="J520" i="2" s="1"/>
  <c r="I516" i="2"/>
  <c r="J485" i="4"/>
  <c r="J486" i="4" s="1"/>
  <c r="I482" i="4"/>
  <c r="J485" i="2"/>
  <c r="J486" i="2" s="1"/>
  <c r="I482" i="2"/>
  <c r="J451" i="4"/>
  <c r="J452" i="4" s="1"/>
  <c r="I448" i="4"/>
  <c r="J451" i="2"/>
  <c r="J452" i="2" s="1"/>
  <c r="I448" i="2"/>
  <c r="J417" i="4"/>
  <c r="J418" i="4" s="1"/>
  <c r="I414" i="4"/>
  <c r="J417" i="2"/>
  <c r="J418" i="2" s="1"/>
  <c r="I414" i="2"/>
  <c r="J383" i="4"/>
  <c r="J384" i="4" s="1"/>
  <c r="I380" i="4"/>
  <c r="J383" i="2"/>
  <c r="J384" i="2" s="1"/>
  <c r="I380" i="2"/>
  <c r="J349" i="4"/>
  <c r="J350" i="4" s="1"/>
  <c r="I346" i="4"/>
  <c r="J349" i="2"/>
  <c r="J350" i="2" s="1"/>
  <c r="I346" i="2"/>
  <c r="J315" i="4"/>
  <c r="J316" i="4" s="1"/>
  <c r="I312" i="4"/>
  <c r="J315" i="2"/>
  <c r="J316" i="2" s="1"/>
  <c r="I312" i="2"/>
  <c r="J281" i="4"/>
  <c r="J282" i="4" s="1"/>
  <c r="I278" i="4"/>
  <c r="J281" i="2"/>
  <c r="J282" i="2" s="1"/>
  <c r="I278" i="2"/>
  <c r="J247" i="4"/>
  <c r="J248" i="4" s="1"/>
  <c r="I244" i="4"/>
  <c r="J247" i="2"/>
  <c r="J248" i="2" s="1"/>
  <c r="I244" i="2"/>
  <c r="J213" i="4"/>
  <c r="J214" i="4" s="1"/>
  <c r="I210" i="4"/>
  <c r="J213" i="2"/>
  <c r="J214" i="2" s="1"/>
  <c r="I210" i="2"/>
  <c r="J179" i="4"/>
  <c r="J180" i="4" s="1"/>
  <c r="I176" i="4"/>
  <c r="J179" i="2"/>
  <c r="J180" i="2" s="1"/>
  <c r="I176" i="2"/>
  <c r="J145" i="4"/>
  <c r="J146" i="4" s="1"/>
  <c r="I142" i="4"/>
  <c r="J145" i="2"/>
  <c r="J146" i="2" s="1"/>
  <c r="I142" i="2"/>
  <c r="J111" i="4"/>
  <c r="J112" i="4" s="1"/>
  <c r="I108" i="4"/>
  <c r="J111" i="2"/>
  <c r="J112" i="2" s="1"/>
  <c r="I108" i="2"/>
  <c r="J77" i="4"/>
  <c r="J78" i="4" s="1"/>
  <c r="I74" i="4"/>
  <c r="J77" i="2"/>
  <c r="J78" i="2" s="1"/>
  <c r="I74" i="2"/>
  <c r="J43" i="4"/>
  <c r="J44" i="4" s="1"/>
  <c r="I40" i="4"/>
  <c r="J43" i="2"/>
  <c r="J44" i="2" s="1"/>
  <c r="I40" i="2"/>
  <c r="A1049" i="4"/>
  <c r="A1048" i="4"/>
  <c r="A1047" i="4"/>
  <c r="A1046" i="4"/>
  <c r="A1045" i="4"/>
  <c r="A1044" i="4"/>
  <c r="A1043" i="4"/>
  <c r="A1042" i="4"/>
  <c r="A1041" i="4"/>
  <c r="A1040" i="4"/>
  <c r="A1039" i="4"/>
  <c r="A1038" i="4"/>
  <c r="A1037" i="4"/>
  <c r="A1036" i="4"/>
  <c r="A1049" i="2"/>
  <c r="A1048" i="2"/>
  <c r="A1047" i="2"/>
  <c r="A1046" i="2"/>
  <c r="A1045" i="2"/>
  <c r="A1044" i="2"/>
  <c r="A1043" i="2"/>
  <c r="A1042" i="2"/>
  <c r="A1041" i="2"/>
  <c r="A1040" i="2"/>
  <c r="A1039" i="2"/>
  <c r="A1038" i="2"/>
  <c r="A1037" i="2"/>
  <c r="A1036" i="2"/>
  <c r="A1015" i="4"/>
  <c r="A1014" i="4"/>
  <c r="A1013" i="4"/>
  <c r="A1012" i="4"/>
  <c r="A1011" i="4"/>
  <c r="A1010" i="4"/>
  <c r="A1009" i="4"/>
  <c r="A1008" i="4"/>
  <c r="A1007" i="4"/>
  <c r="A1006" i="4"/>
  <c r="A1005" i="4"/>
  <c r="A1004" i="4"/>
  <c r="A1003" i="4"/>
  <c r="A1002" i="4"/>
  <c r="A1015" i="2"/>
  <c r="A1014" i="2"/>
  <c r="A1013" i="2"/>
  <c r="A1012" i="2"/>
  <c r="A1011" i="2"/>
  <c r="A1010" i="2"/>
  <c r="A1009" i="2"/>
  <c r="A1008" i="2"/>
  <c r="A1007" i="2"/>
  <c r="A1006" i="2"/>
  <c r="A1005" i="2"/>
  <c r="A1004" i="2"/>
  <c r="A1003" i="2"/>
  <c r="A1002" i="2"/>
  <c r="A981" i="4"/>
  <c r="A980" i="4"/>
  <c r="A979" i="4"/>
  <c r="A978" i="4"/>
  <c r="A977" i="4"/>
  <c r="A976" i="4"/>
  <c r="A975" i="4"/>
  <c r="A974" i="4"/>
  <c r="A973" i="4"/>
  <c r="A972" i="4"/>
  <c r="A971" i="4"/>
  <c r="A970" i="4"/>
  <c r="A969" i="4"/>
  <c r="A968" i="4"/>
  <c r="A981" i="2"/>
  <c r="A980" i="2"/>
  <c r="A979" i="2"/>
  <c r="A978" i="2"/>
  <c r="A977" i="2"/>
  <c r="A976" i="2"/>
  <c r="A975" i="2"/>
  <c r="A974" i="2"/>
  <c r="A973" i="2"/>
  <c r="A972" i="2"/>
  <c r="A971" i="2"/>
  <c r="A970" i="2"/>
  <c r="A969" i="2"/>
  <c r="A968" i="2"/>
  <c r="A947" i="4"/>
  <c r="A946" i="4"/>
  <c r="A945" i="4"/>
  <c r="A944" i="4"/>
  <c r="A943" i="4"/>
  <c r="A942" i="4"/>
  <c r="A941" i="4"/>
  <c r="A940" i="4"/>
  <c r="A939" i="4"/>
  <c r="A938" i="4"/>
  <c r="A937" i="4"/>
  <c r="A936" i="4"/>
  <c r="A935" i="4"/>
  <c r="A934" i="4"/>
  <c r="A947" i="2"/>
  <c r="A946" i="2"/>
  <c r="A945" i="2"/>
  <c r="A944" i="2"/>
  <c r="A943" i="2"/>
  <c r="A942" i="2"/>
  <c r="A941" i="2"/>
  <c r="A940" i="2"/>
  <c r="A939" i="2"/>
  <c r="A938" i="2"/>
  <c r="A937" i="2"/>
  <c r="A936" i="2"/>
  <c r="A935" i="2"/>
  <c r="A934" i="2"/>
  <c r="A913" i="4"/>
  <c r="A912" i="4"/>
  <c r="A911" i="4"/>
  <c r="A910" i="4"/>
  <c r="A909" i="4"/>
  <c r="A908" i="4"/>
  <c r="A907" i="4"/>
  <c r="A906" i="4"/>
  <c r="A905" i="4"/>
  <c r="A904" i="4"/>
  <c r="A903" i="4"/>
  <c r="A902" i="4"/>
  <c r="A901" i="4"/>
  <c r="A900" i="4"/>
  <c r="A913" i="2"/>
  <c r="A912" i="2"/>
  <c r="A911" i="2"/>
  <c r="A910" i="2"/>
  <c r="A909" i="2"/>
  <c r="A908" i="2"/>
  <c r="A907" i="2"/>
  <c r="A906" i="2"/>
  <c r="A905" i="2"/>
  <c r="A904" i="2"/>
  <c r="A903" i="2"/>
  <c r="A902" i="2"/>
  <c r="A901" i="2"/>
  <c r="A900" i="2"/>
  <c r="A879" i="4"/>
  <c r="A878" i="4"/>
  <c r="A877" i="4"/>
  <c r="A876" i="4"/>
  <c r="A875" i="4"/>
  <c r="A874" i="4"/>
  <c r="A873" i="4"/>
  <c r="A872" i="4"/>
  <c r="A871" i="4"/>
  <c r="A870" i="4"/>
  <c r="A869" i="4"/>
  <c r="A868" i="4"/>
  <c r="A867" i="4"/>
  <c r="A866" i="4"/>
  <c r="A879" i="2"/>
  <c r="A878" i="2"/>
  <c r="A877" i="2"/>
  <c r="A876" i="2"/>
  <c r="A875" i="2"/>
  <c r="A874" i="2"/>
  <c r="A873" i="2"/>
  <c r="A872" i="2"/>
  <c r="A871" i="2"/>
  <c r="A870" i="2"/>
  <c r="A869" i="2"/>
  <c r="A868" i="2"/>
  <c r="A867" i="2"/>
  <c r="A866" i="2"/>
  <c r="A845" i="4"/>
  <c r="A844" i="4"/>
  <c r="A843" i="4"/>
  <c r="A842" i="4"/>
  <c r="A841" i="4"/>
  <c r="A840" i="4"/>
  <c r="A839" i="4"/>
  <c r="A838" i="4"/>
  <c r="A837" i="4"/>
  <c r="A836" i="4"/>
  <c r="A835" i="4"/>
  <c r="A834" i="4"/>
  <c r="A833" i="4"/>
  <c r="A832" i="4"/>
  <c r="A845" i="2"/>
  <c r="A844" i="2"/>
  <c r="A843" i="2"/>
  <c r="A842" i="2"/>
  <c r="A841" i="2"/>
  <c r="A840" i="2"/>
  <c r="A839" i="2"/>
  <c r="A838" i="2"/>
  <c r="A837" i="2"/>
  <c r="A836" i="2"/>
  <c r="A835" i="2"/>
  <c r="A834" i="2"/>
  <c r="A833" i="2"/>
  <c r="A832" i="2"/>
  <c r="A811" i="4"/>
  <c r="A810" i="4"/>
  <c r="A809" i="4"/>
  <c r="A808" i="4"/>
  <c r="A807" i="4"/>
  <c r="A806" i="4"/>
  <c r="A805" i="4"/>
  <c r="A804" i="4"/>
  <c r="A803" i="4"/>
  <c r="A802" i="4"/>
  <c r="A801" i="4"/>
  <c r="A800" i="4"/>
  <c r="A799" i="4"/>
  <c r="A798" i="4"/>
  <c r="A811" i="2"/>
  <c r="A810" i="2"/>
  <c r="A809" i="2"/>
  <c r="A808" i="2"/>
  <c r="A807" i="2"/>
  <c r="A806" i="2"/>
  <c r="A805" i="2"/>
  <c r="A804" i="2"/>
  <c r="A803" i="2"/>
  <c r="A802" i="2"/>
  <c r="A801" i="2"/>
  <c r="A800" i="2"/>
  <c r="A799" i="2"/>
  <c r="A798" i="2"/>
  <c r="A777" i="4"/>
  <c r="A776" i="4"/>
  <c r="A775" i="4"/>
  <c r="A774" i="4"/>
  <c r="A773" i="4"/>
  <c r="A772" i="4"/>
  <c r="A771" i="4"/>
  <c r="A770" i="4"/>
  <c r="A769" i="4"/>
  <c r="A768" i="4"/>
  <c r="A767" i="4"/>
  <c r="A766" i="4"/>
  <c r="A765" i="4"/>
  <c r="A764" i="4"/>
  <c r="A777" i="2"/>
  <c r="A776" i="2"/>
  <c r="A775" i="2"/>
  <c r="A774" i="2"/>
  <c r="A773" i="2"/>
  <c r="A772" i="2"/>
  <c r="A771" i="2"/>
  <c r="A770" i="2"/>
  <c r="A769" i="2"/>
  <c r="A768" i="2"/>
  <c r="A767" i="2"/>
  <c r="A766" i="2"/>
  <c r="A765" i="2"/>
  <c r="A764" i="2"/>
  <c r="A743" i="4"/>
  <c r="A742" i="4"/>
  <c r="A741" i="4"/>
  <c r="A740" i="4"/>
  <c r="A739" i="4"/>
  <c r="A738" i="4"/>
  <c r="A737" i="4"/>
  <c r="A736" i="4"/>
  <c r="A735" i="4"/>
  <c r="A734" i="4"/>
  <c r="A733" i="4"/>
  <c r="A732" i="4"/>
  <c r="A731" i="4"/>
  <c r="A730" i="4"/>
  <c r="A743" i="2"/>
  <c r="A742" i="2"/>
  <c r="A741" i="2"/>
  <c r="A740" i="2"/>
  <c r="A739" i="2"/>
  <c r="A738" i="2"/>
  <c r="A737" i="2"/>
  <c r="A736" i="2"/>
  <c r="A735" i="2"/>
  <c r="A734" i="2"/>
  <c r="A733" i="2"/>
  <c r="A732" i="2"/>
  <c r="A731" i="2"/>
  <c r="A730" i="2"/>
  <c r="A709" i="4"/>
  <c r="A708" i="4"/>
  <c r="A707" i="4"/>
  <c r="A706" i="4"/>
  <c r="A705" i="4"/>
  <c r="A704" i="4"/>
  <c r="A703" i="4"/>
  <c r="A702" i="4"/>
  <c r="A701" i="4"/>
  <c r="A700" i="4"/>
  <c r="A699" i="4"/>
  <c r="A698" i="4"/>
  <c r="A697" i="4"/>
  <c r="A696" i="4"/>
  <c r="A709" i="2"/>
  <c r="A708" i="2"/>
  <c r="A707" i="2"/>
  <c r="A706" i="2"/>
  <c r="A705" i="2"/>
  <c r="A704" i="2"/>
  <c r="A703" i="2"/>
  <c r="A702" i="2"/>
  <c r="A701" i="2"/>
  <c r="A700" i="2"/>
  <c r="A699" i="2"/>
  <c r="A698" i="2"/>
  <c r="A697" i="2"/>
  <c r="A696" i="2"/>
  <c r="A675" i="4"/>
  <c r="A674" i="4"/>
  <c r="A673" i="4"/>
  <c r="A672" i="4"/>
  <c r="A671" i="4"/>
  <c r="A670" i="4"/>
  <c r="A669" i="4"/>
  <c r="A668" i="4"/>
  <c r="A667" i="4"/>
  <c r="A666" i="4"/>
  <c r="A665" i="4"/>
  <c r="A664" i="4"/>
  <c r="A663" i="4"/>
  <c r="A662" i="4"/>
  <c r="A675" i="2"/>
  <c r="A674" i="2"/>
  <c r="A673" i="2"/>
  <c r="A672" i="2"/>
  <c r="A671" i="2"/>
  <c r="A670" i="2"/>
  <c r="A669" i="2"/>
  <c r="A668" i="2"/>
  <c r="A667" i="2"/>
  <c r="A666" i="2"/>
  <c r="A665" i="2"/>
  <c r="A664" i="2"/>
  <c r="A663" i="2"/>
  <c r="A662" i="2"/>
  <c r="A641" i="4"/>
  <c r="A640" i="4"/>
  <c r="A639" i="4"/>
  <c r="A638" i="4"/>
  <c r="A637" i="4"/>
  <c r="A636" i="4"/>
  <c r="A635" i="4"/>
  <c r="A634" i="4"/>
  <c r="A633" i="4"/>
  <c r="A632" i="4"/>
  <c r="A631" i="4"/>
  <c r="A630" i="4"/>
  <c r="A629" i="4"/>
  <c r="A628" i="4"/>
  <c r="A641" i="2"/>
  <c r="A640" i="2"/>
  <c r="A639" i="2"/>
  <c r="A638" i="2"/>
  <c r="A637" i="2"/>
  <c r="A636" i="2"/>
  <c r="A635" i="2"/>
  <c r="A634" i="2"/>
  <c r="A633" i="2"/>
  <c r="A632" i="2"/>
  <c r="A631" i="2"/>
  <c r="A630" i="2"/>
  <c r="A629" i="2"/>
  <c r="A628" i="2"/>
  <c r="A607" i="4"/>
  <c r="A606" i="4"/>
  <c r="A605" i="4"/>
  <c r="A604" i="4"/>
  <c r="A603" i="4"/>
  <c r="A602" i="4"/>
  <c r="A601" i="4"/>
  <c r="A600" i="4"/>
  <c r="A599" i="4"/>
  <c r="A598" i="4"/>
  <c r="A597" i="4"/>
  <c r="A596" i="4"/>
  <c r="A595" i="4"/>
  <c r="A594" i="4"/>
  <c r="A607" i="2"/>
  <c r="A606" i="2"/>
  <c r="A605" i="2"/>
  <c r="A604" i="2"/>
  <c r="A603" i="2"/>
  <c r="A602" i="2"/>
  <c r="A601" i="2"/>
  <c r="A600" i="2"/>
  <c r="A599" i="2"/>
  <c r="A598" i="2"/>
  <c r="A597" i="2"/>
  <c r="A596" i="2"/>
  <c r="A595" i="2"/>
  <c r="A594" i="2"/>
  <c r="A573" i="4"/>
  <c r="A572" i="4"/>
  <c r="A571" i="4"/>
  <c r="A570" i="4"/>
  <c r="A569" i="4"/>
  <c r="A568" i="4"/>
  <c r="A567" i="4"/>
  <c r="A566" i="4"/>
  <c r="A565" i="4"/>
  <c r="A564" i="4"/>
  <c r="A563" i="4"/>
  <c r="A562" i="4"/>
  <c r="A561" i="4"/>
  <c r="A560" i="4"/>
  <c r="A573" i="2"/>
  <c r="A572" i="2"/>
  <c r="A571" i="2"/>
  <c r="A570" i="2"/>
  <c r="A569" i="2"/>
  <c r="A568" i="2"/>
  <c r="A567" i="2"/>
  <c r="A566" i="2"/>
  <c r="A565" i="2"/>
  <c r="A564" i="2"/>
  <c r="A563" i="2"/>
  <c r="A562" i="2"/>
  <c r="A561" i="2"/>
  <c r="A560" i="2"/>
  <c r="A539" i="4"/>
  <c r="A538" i="4"/>
  <c r="A537" i="4"/>
  <c r="A536" i="4"/>
  <c r="A535" i="4"/>
  <c r="A534" i="4"/>
  <c r="A533" i="4"/>
  <c r="A532" i="4"/>
  <c r="A531" i="4"/>
  <c r="A530" i="4"/>
  <c r="A529" i="4"/>
  <c r="A528" i="4"/>
  <c r="A527" i="4"/>
  <c r="A526" i="4"/>
  <c r="A539" i="2"/>
  <c r="A538" i="2"/>
  <c r="A537" i="2"/>
  <c r="A536" i="2"/>
  <c r="A535" i="2"/>
  <c r="A534" i="2"/>
  <c r="A533" i="2"/>
  <c r="A532" i="2"/>
  <c r="A531" i="2"/>
  <c r="A530" i="2"/>
  <c r="A529" i="2"/>
  <c r="A528" i="2"/>
  <c r="A527" i="2"/>
  <c r="A526" i="2"/>
  <c r="A505" i="4"/>
  <c r="A504" i="4"/>
  <c r="A503" i="4"/>
  <c r="A502" i="4"/>
  <c r="A501" i="4"/>
  <c r="A500" i="4"/>
  <c r="A499" i="4"/>
  <c r="A498" i="4"/>
  <c r="A497" i="4"/>
  <c r="A496" i="4"/>
  <c r="A495" i="4"/>
  <c r="A494" i="4"/>
  <c r="A493" i="4"/>
  <c r="A492" i="4"/>
  <c r="A505" i="2"/>
  <c r="A504" i="2"/>
  <c r="A503" i="2"/>
  <c r="A502" i="2"/>
  <c r="A501" i="2"/>
  <c r="A500" i="2"/>
  <c r="A499" i="2"/>
  <c r="A498" i="2"/>
  <c r="A497" i="2"/>
  <c r="A496" i="2"/>
  <c r="A495" i="2"/>
  <c r="A494" i="2"/>
  <c r="A493" i="2"/>
  <c r="A492" i="2"/>
  <c r="A471" i="4"/>
  <c r="A470" i="4"/>
  <c r="A469" i="4"/>
  <c r="A468" i="4"/>
  <c r="A467" i="4"/>
  <c r="A466" i="4"/>
  <c r="A465" i="4"/>
  <c r="A464" i="4"/>
  <c r="A463" i="4"/>
  <c r="A462" i="4"/>
  <c r="A461" i="4"/>
  <c r="A460" i="4"/>
  <c r="A459" i="4"/>
  <c r="A458" i="4"/>
  <c r="A471" i="2"/>
  <c r="A470" i="2"/>
  <c r="A469" i="2"/>
  <c r="A468" i="2"/>
  <c r="A467" i="2"/>
  <c r="A466" i="2"/>
  <c r="A465" i="2"/>
  <c r="A464" i="2"/>
  <c r="A463" i="2"/>
  <c r="A462" i="2"/>
  <c r="A461" i="2"/>
  <c r="A460" i="2"/>
  <c r="A459" i="2"/>
  <c r="A458" i="2"/>
  <c r="A437" i="4"/>
  <c r="A436" i="4"/>
  <c r="A435" i="4"/>
  <c r="A434" i="4"/>
  <c r="A433" i="4"/>
  <c r="A432" i="4"/>
  <c r="A431" i="4"/>
  <c r="A430" i="4"/>
  <c r="A429" i="4"/>
  <c r="A428" i="4"/>
  <c r="A427" i="4"/>
  <c r="A426" i="4"/>
  <c r="A425" i="4"/>
  <c r="A424" i="4"/>
  <c r="A437" i="2"/>
  <c r="A436" i="2"/>
  <c r="A435" i="2"/>
  <c r="A434" i="2"/>
  <c r="A433" i="2"/>
  <c r="A432" i="2"/>
  <c r="A431" i="2"/>
  <c r="A430" i="2"/>
  <c r="A429" i="2"/>
  <c r="A428" i="2"/>
  <c r="A427" i="2"/>
  <c r="A426" i="2"/>
  <c r="A425" i="2"/>
  <c r="A424" i="2"/>
  <c r="A403" i="4"/>
  <c r="A402" i="4"/>
  <c r="A401" i="4"/>
  <c r="A400" i="4"/>
  <c r="A399" i="4"/>
  <c r="A398" i="4"/>
  <c r="A397" i="4"/>
  <c r="A396" i="4"/>
  <c r="A395" i="4"/>
  <c r="A394" i="4"/>
  <c r="A393" i="4"/>
  <c r="A392" i="4"/>
  <c r="A391" i="4"/>
  <c r="A390" i="4"/>
  <c r="A403" i="2"/>
  <c r="A402" i="2"/>
  <c r="A401" i="2"/>
  <c r="A400" i="2"/>
  <c r="A399" i="2"/>
  <c r="A398" i="2"/>
  <c r="A397" i="2"/>
  <c r="A396" i="2"/>
  <c r="A395" i="2"/>
  <c r="A394" i="2"/>
  <c r="A393" i="2"/>
  <c r="A392" i="2"/>
  <c r="A391" i="2"/>
  <c r="A390" i="2"/>
  <c r="A369" i="4"/>
  <c r="A368" i="4"/>
  <c r="A367" i="4"/>
  <c r="A366" i="4"/>
  <c r="A365" i="4"/>
  <c r="A364" i="4"/>
  <c r="A363" i="4"/>
  <c r="A362" i="4"/>
  <c r="A361" i="4"/>
  <c r="A360" i="4"/>
  <c r="A359" i="4"/>
  <c r="A358" i="4"/>
  <c r="A357" i="4"/>
  <c r="A356" i="4"/>
  <c r="A369" i="2"/>
  <c r="A368" i="2"/>
  <c r="A367" i="2"/>
  <c r="A366" i="2"/>
  <c r="A365" i="2"/>
  <c r="A364" i="2"/>
  <c r="A363" i="2"/>
  <c r="A362" i="2"/>
  <c r="A361" i="2"/>
  <c r="A360" i="2"/>
  <c r="A359" i="2"/>
  <c r="A358" i="2"/>
  <c r="A357" i="2"/>
  <c r="A356" i="2"/>
  <c r="A335" i="4"/>
  <c r="A334" i="4"/>
  <c r="A333" i="4"/>
  <c r="A332" i="4"/>
  <c r="A331" i="4"/>
  <c r="A330" i="4"/>
  <c r="A329" i="4"/>
  <c r="A328" i="4"/>
  <c r="A327" i="4"/>
  <c r="A326" i="4"/>
  <c r="A325" i="4"/>
  <c r="A324" i="4"/>
  <c r="A323" i="4"/>
  <c r="A322" i="4"/>
  <c r="A335" i="2"/>
  <c r="A334" i="2"/>
  <c r="A333" i="2"/>
  <c r="A332" i="2"/>
  <c r="A331" i="2"/>
  <c r="A330" i="2"/>
  <c r="A329" i="2"/>
  <c r="A328" i="2"/>
  <c r="A327" i="2"/>
  <c r="A326" i="2"/>
  <c r="A325" i="2"/>
  <c r="A324" i="2"/>
  <c r="A323" i="2"/>
  <c r="A322" i="2"/>
  <c r="A301" i="4"/>
  <c r="A300" i="4"/>
  <c r="A299" i="4"/>
  <c r="A298" i="4"/>
  <c r="A297" i="4"/>
  <c r="A296" i="4"/>
  <c r="A295" i="4"/>
  <c r="A294" i="4"/>
  <c r="A293" i="4"/>
  <c r="A292" i="4"/>
  <c r="A291" i="4"/>
  <c r="A290" i="4"/>
  <c r="A289" i="4"/>
  <c r="A288" i="4"/>
  <c r="A301" i="2"/>
  <c r="A300" i="2"/>
  <c r="A299" i="2"/>
  <c r="A298" i="2"/>
  <c r="A297" i="2"/>
  <c r="A296" i="2"/>
  <c r="A295" i="2"/>
  <c r="A294" i="2"/>
  <c r="A293" i="2"/>
  <c r="A292" i="2"/>
  <c r="A291" i="2"/>
  <c r="A290" i="2"/>
  <c r="A289" i="2"/>
  <c r="A288" i="2"/>
  <c r="A267" i="4"/>
  <c r="A266" i="4"/>
  <c r="A265" i="4"/>
  <c r="A264" i="4"/>
  <c r="A263" i="4"/>
  <c r="A262" i="4"/>
  <c r="A261" i="4"/>
  <c r="A260" i="4"/>
  <c r="A259" i="4"/>
  <c r="A258" i="4"/>
  <c r="A257" i="4"/>
  <c r="A256" i="4"/>
  <c r="A255" i="4"/>
  <c r="A254" i="4"/>
  <c r="A267" i="2"/>
  <c r="A266" i="2"/>
  <c r="A265" i="2"/>
  <c r="A264" i="2"/>
  <c r="A263" i="2"/>
  <c r="A262" i="2"/>
  <c r="A261" i="2"/>
  <c r="A260" i="2"/>
  <c r="A259" i="2"/>
  <c r="A258" i="2"/>
  <c r="A257" i="2"/>
  <c r="A256" i="2"/>
  <c r="A255" i="2"/>
  <c r="A254" i="2"/>
  <c r="A233" i="4"/>
  <c r="A232" i="4"/>
  <c r="A231" i="4"/>
  <c r="A230" i="4"/>
  <c r="A229" i="4"/>
  <c r="A228" i="4"/>
  <c r="A227" i="4"/>
  <c r="A226" i="4"/>
  <c r="A225" i="4"/>
  <c r="A224" i="4"/>
  <c r="A223" i="4"/>
  <c r="A222" i="4"/>
  <c r="A221" i="4"/>
  <c r="A220" i="4"/>
  <c r="A233" i="2"/>
  <c r="A232" i="2"/>
  <c r="A231" i="2"/>
  <c r="A230" i="2"/>
  <c r="A229" i="2"/>
  <c r="A228" i="2"/>
  <c r="A227" i="2"/>
  <c r="A226" i="2"/>
  <c r="A225" i="2"/>
  <c r="A224" i="2"/>
  <c r="A223" i="2"/>
  <c r="A222" i="2"/>
  <c r="A221" i="2"/>
  <c r="A220" i="2"/>
  <c r="A199" i="4"/>
  <c r="A198" i="4"/>
  <c r="A197" i="4"/>
  <c r="A196" i="4"/>
  <c r="A195" i="4"/>
  <c r="A194" i="4"/>
  <c r="A193" i="4"/>
  <c r="A192" i="4"/>
  <c r="A191" i="4"/>
  <c r="A190" i="4"/>
  <c r="A189" i="4"/>
  <c r="A188" i="4"/>
  <c r="A187" i="4"/>
  <c r="A186" i="4"/>
  <c r="A199" i="2"/>
  <c r="A198" i="2"/>
  <c r="A197" i="2"/>
  <c r="A196" i="2"/>
  <c r="A195" i="2"/>
  <c r="A194" i="2"/>
  <c r="A193" i="2"/>
  <c r="A192" i="2"/>
  <c r="A191" i="2"/>
  <c r="A190" i="2"/>
  <c r="A189" i="2"/>
  <c r="A188" i="2"/>
  <c r="A187" i="2"/>
  <c r="A186" i="2"/>
  <c r="A165" i="4"/>
  <c r="A164" i="4"/>
  <c r="A163" i="4"/>
  <c r="A162" i="4"/>
  <c r="A161" i="4"/>
  <c r="A160" i="4"/>
  <c r="A159" i="4"/>
  <c r="A158" i="4"/>
  <c r="A157" i="4"/>
  <c r="A156" i="4"/>
  <c r="A155" i="4"/>
  <c r="A154" i="4"/>
  <c r="A153" i="4"/>
  <c r="A152" i="4"/>
  <c r="A165" i="2"/>
  <c r="A164" i="2"/>
  <c r="A163" i="2"/>
  <c r="A162" i="2"/>
  <c r="A161" i="2"/>
  <c r="A160" i="2"/>
  <c r="A159" i="2"/>
  <c r="A158" i="2"/>
  <c r="A157" i="2"/>
  <c r="A156" i="2"/>
  <c r="A155" i="2"/>
  <c r="A154" i="2"/>
  <c r="A153" i="2"/>
  <c r="A152" i="2"/>
  <c r="A131" i="4"/>
  <c r="A130" i="4"/>
  <c r="A129" i="4"/>
  <c r="A128" i="4"/>
  <c r="A127" i="4"/>
  <c r="A126" i="4"/>
  <c r="A125" i="4"/>
  <c r="A124" i="4"/>
  <c r="A123" i="4"/>
  <c r="A122" i="4"/>
  <c r="A121" i="4"/>
  <c r="A120" i="4"/>
  <c r="A119" i="4"/>
  <c r="A118" i="4"/>
  <c r="A131" i="2"/>
  <c r="A130" i="2"/>
  <c r="A129" i="2"/>
  <c r="A128" i="2"/>
  <c r="A127" i="2"/>
  <c r="A126" i="2"/>
  <c r="A125" i="2"/>
  <c r="A124" i="2"/>
  <c r="A123" i="2"/>
  <c r="A122" i="2"/>
  <c r="A121" i="2"/>
  <c r="A120" i="2"/>
  <c r="A119" i="2"/>
  <c r="A118" i="2"/>
  <c r="A97" i="4"/>
  <c r="A96" i="4"/>
  <c r="A95" i="4"/>
  <c r="A94" i="4"/>
  <c r="A93" i="4"/>
  <c r="A92" i="4"/>
  <c r="A91" i="4"/>
  <c r="A90" i="4"/>
  <c r="A89" i="4"/>
  <c r="A88" i="4"/>
  <c r="A87" i="4"/>
  <c r="A86" i="4"/>
  <c r="A85" i="4"/>
  <c r="A84" i="4"/>
  <c r="A97" i="2"/>
  <c r="A96" i="2"/>
  <c r="A95" i="2"/>
  <c r="A94" i="2"/>
  <c r="A93" i="2"/>
  <c r="A92" i="2"/>
  <c r="A91" i="2"/>
  <c r="A90" i="2"/>
  <c r="A89" i="2"/>
  <c r="A88" i="2"/>
  <c r="A87" i="2"/>
  <c r="A86" i="2"/>
  <c r="A85" i="2"/>
  <c r="A84" i="2"/>
  <c r="B1048" i="4"/>
  <c r="B1048" i="2"/>
  <c r="B1046" i="4"/>
  <c r="B1046" i="2"/>
  <c r="B1014" i="4"/>
  <c r="B1014" i="2"/>
  <c r="B1012" i="4"/>
  <c r="B1012" i="2"/>
  <c r="B980" i="4"/>
  <c r="B980" i="2"/>
  <c r="B978" i="4"/>
  <c r="B978" i="2"/>
  <c r="B946" i="4"/>
  <c r="B946" i="2"/>
  <c r="B944" i="4"/>
  <c r="B944" i="2"/>
  <c r="B912" i="4"/>
  <c r="B912" i="2"/>
  <c r="B910" i="4"/>
  <c r="B910" i="2"/>
  <c r="B878" i="4"/>
  <c r="B878" i="2"/>
  <c r="B876" i="4"/>
  <c r="B876" i="2"/>
  <c r="B844" i="4"/>
  <c r="B844" i="2"/>
  <c r="B842" i="4"/>
  <c r="B842" i="2"/>
  <c r="B810" i="4"/>
  <c r="B810" i="2"/>
  <c r="B808" i="4"/>
  <c r="B808" i="2"/>
  <c r="B776" i="4"/>
  <c r="B776" i="2"/>
  <c r="B774" i="4"/>
  <c r="B774" i="2"/>
  <c r="B742" i="4"/>
  <c r="B742" i="2"/>
  <c r="B740" i="4"/>
  <c r="B740" i="2"/>
  <c r="B708" i="4"/>
  <c r="B708" i="2"/>
  <c r="B706" i="4"/>
  <c r="B706" i="2"/>
  <c r="B674" i="4"/>
  <c r="B674" i="2"/>
  <c r="B672" i="4"/>
  <c r="B671" i="4"/>
  <c r="B672" i="2"/>
  <c r="B671" i="2"/>
  <c r="B640" i="4"/>
  <c r="B640" i="2"/>
  <c r="B638" i="4"/>
  <c r="B638" i="2"/>
  <c r="B606" i="4"/>
  <c r="B606" i="2"/>
  <c r="B604" i="4"/>
  <c r="B604" i="2"/>
  <c r="B572" i="4"/>
  <c r="B572" i="2"/>
  <c r="B570" i="4"/>
  <c r="B570" i="2"/>
  <c r="B538" i="4"/>
  <c r="B538" i="2"/>
  <c r="B536" i="4"/>
  <c r="B536" i="2"/>
  <c r="B504" i="4"/>
  <c r="B504" i="2"/>
  <c r="B502" i="4"/>
  <c r="B502" i="2"/>
  <c r="B470" i="4"/>
  <c r="B470" i="2"/>
  <c r="B468" i="4"/>
  <c r="B468" i="2"/>
  <c r="B436" i="4"/>
  <c r="B436" i="2"/>
  <c r="B434" i="4"/>
  <c r="B434" i="2"/>
  <c r="B402" i="4"/>
  <c r="B402" i="2"/>
  <c r="B400" i="4"/>
  <c r="B400" i="2"/>
  <c r="B368" i="4"/>
  <c r="B368" i="2"/>
  <c r="B366" i="4"/>
  <c r="B366" i="2"/>
  <c r="B334" i="4"/>
  <c r="B334" i="2"/>
  <c r="B332" i="4"/>
  <c r="B332" i="2"/>
  <c r="B300" i="4"/>
  <c r="B300" i="2"/>
  <c r="B298" i="4"/>
  <c r="B298" i="2"/>
  <c r="B266" i="4"/>
  <c r="B266" i="2"/>
  <c r="B264" i="4"/>
  <c r="B264" i="2"/>
  <c r="B232" i="4"/>
  <c r="B232" i="2"/>
  <c r="B230" i="4"/>
  <c r="B230" i="2"/>
  <c r="B198" i="4"/>
  <c r="B198" i="2"/>
  <c r="B196" i="4"/>
  <c r="B196" i="2"/>
  <c r="B164" i="4"/>
  <c r="B164" i="2"/>
  <c r="B162" i="4"/>
  <c r="B162" i="2"/>
  <c r="B130" i="4"/>
  <c r="B130" i="2"/>
  <c r="B128" i="4"/>
  <c r="B128" i="2"/>
  <c r="B96" i="4"/>
  <c r="B96" i="2"/>
  <c r="B94" i="4"/>
  <c r="B94" i="2"/>
  <c r="B62" i="4"/>
  <c r="B62" i="2"/>
  <c r="B60" i="4"/>
  <c r="B60" i="2"/>
  <c r="A62" i="4"/>
  <c r="A62" i="2"/>
  <c r="A60" i="4"/>
  <c r="A60" i="2"/>
  <c r="E28" i="4"/>
  <c r="D28" i="4"/>
  <c r="C28" i="4"/>
  <c r="E28" i="2"/>
  <c r="D28" i="2"/>
  <c r="C28" i="2"/>
  <c r="E26" i="4"/>
  <c r="D26" i="4"/>
  <c r="C26" i="4"/>
  <c r="E26" i="2"/>
  <c r="D26" i="2"/>
  <c r="C26" i="2"/>
  <c r="A63" i="4"/>
  <c r="A63" i="2"/>
  <c r="A61" i="4"/>
  <c r="A61" i="2"/>
  <c r="A59" i="4"/>
  <c r="A59" i="2"/>
  <c r="A58" i="4"/>
  <c r="A58" i="2"/>
  <c r="A57" i="4"/>
  <c r="A57" i="2"/>
  <c r="A56" i="4"/>
  <c r="A56" i="2"/>
  <c r="A55" i="4"/>
  <c r="A55" i="2"/>
  <c r="A54" i="4"/>
  <c r="A54" i="2"/>
  <c r="A53" i="4"/>
  <c r="A53" i="2"/>
  <c r="A52" i="4"/>
  <c r="A52" i="2"/>
  <c r="A51" i="4"/>
  <c r="A51" i="2"/>
  <c r="A50" i="4"/>
  <c r="A50" i="2"/>
  <c r="D16" i="1"/>
  <c r="E16" i="1" s="1"/>
  <c r="C16" i="1"/>
  <c r="G18" i="1"/>
  <c r="A1" i="2"/>
  <c r="B1" i="2"/>
  <c r="A2" i="2"/>
  <c r="B2" i="2"/>
  <c r="A3" i="2"/>
  <c r="B3" i="2"/>
  <c r="A4" i="2"/>
  <c r="B4" i="2"/>
  <c r="A5" i="2"/>
  <c r="J2" i="2"/>
  <c r="J4" i="2"/>
  <c r="B9" i="2"/>
  <c r="F15" i="2"/>
  <c r="G15" i="2"/>
  <c r="H15" i="2"/>
  <c r="I15" i="2"/>
  <c r="C16" i="2"/>
  <c r="D16" i="2"/>
  <c r="E16" i="2"/>
  <c r="C17" i="2"/>
  <c r="D17" i="2"/>
  <c r="E17" i="2"/>
  <c r="C18" i="2"/>
  <c r="D18" i="2"/>
  <c r="E18" i="2"/>
  <c r="C19" i="2"/>
  <c r="D19" i="2"/>
  <c r="E19" i="2"/>
  <c r="C20" i="2"/>
  <c r="D20" i="2"/>
  <c r="E20" i="2"/>
  <c r="C21" i="2"/>
  <c r="D21" i="2"/>
  <c r="E21" i="2"/>
  <c r="C22" i="2"/>
  <c r="D22" i="2"/>
  <c r="E22" i="2"/>
  <c r="C23" i="2"/>
  <c r="B23" i="2" s="1"/>
  <c r="D23" i="2"/>
  <c r="E23" i="2"/>
  <c r="C24" i="2"/>
  <c r="D24" i="2"/>
  <c r="E24" i="2"/>
  <c r="C25" i="2"/>
  <c r="D25" i="2"/>
  <c r="E25" i="2"/>
  <c r="C27" i="2"/>
  <c r="D27" i="2"/>
  <c r="E27" i="2"/>
  <c r="C29" i="2"/>
  <c r="D29" i="2"/>
  <c r="E29" i="2"/>
  <c r="A35" i="2"/>
  <c r="B35" i="2"/>
  <c r="A36" i="2"/>
  <c r="B36" i="2"/>
  <c r="A37" i="2"/>
  <c r="B37" i="2"/>
  <c r="A38" i="2"/>
  <c r="B38" i="2"/>
  <c r="A39" i="2"/>
  <c r="B39" i="2"/>
  <c r="E39" i="2"/>
  <c r="B43" i="2"/>
  <c r="D47" i="2"/>
  <c r="B50" i="2"/>
  <c r="B51" i="2"/>
  <c r="B52" i="2"/>
  <c r="B53" i="2"/>
  <c r="B54" i="2"/>
  <c r="B55" i="2"/>
  <c r="G56" i="2"/>
  <c r="B56" i="2"/>
  <c r="B57" i="2"/>
  <c r="B58" i="2"/>
  <c r="P58" i="2"/>
  <c r="B59" i="2"/>
  <c r="B61" i="2"/>
  <c r="B63" i="2"/>
  <c r="C64" i="2"/>
  <c r="D64" i="2"/>
  <c r="E64" i="2"/>
  <c r="A69" i="2"/>
  <c r="B69" i="2"/>
  <c r="A70" i="2"/>
  <c r="B70" i="2"/>
  <c r="A71" i="2"/>
  <c r="B71" i="2"/>
  <c r="A72" i="2"/>
  <c r="B72" i="2"/>
  <c r="A73" i="2"/>
  <c r="B73" i="2"/>
  <c r="E73" i="2"/>
  <c r="B77" i="2"/>
  <c r="B82" i="2"/>
  <c r="B84" i="2"/>
  <c r="B85" i="2"/>
  <c r="B86" i="2"/>
  <c r="B87" i="2"/>
  <c r="B88" i="2"/>
  <c r="B89" i="2"/>
  <c r="B90" i="2"/>
  <c r="G90" i="2"/>
  <c r="B91" i="2"/>
  <c r="B92" i="2"/>
  <c r="B93" i="2"/>
  <c r="B95" i="2"/>
  <c r="B97" i="2"/>
  <c r="C98" i="2"/>
  <c r="D98" i="2"/>
  <c r="E98" i="2"/>
  <c r="A101" i="2"/>
  <c r="J101" i="2"/>
  <c r="A102" i="2"/>
  <c r="A103" i="2"/>
  <c r="B103" i="2"/>
  <c r="A104" i="2"/>
  <c r="B104" i="2"/>
  <c r="A105" i="2"/>
  <c r="B105" i="2"/>
  <c r="A106" i="2"/>
  <c r="B106" i="2"/>
  <c r="A107" i="2"/>
  <c r="B107" i="2"/>
  <c r="E107" i="2"/>
  <c r="B111" i="2"/>
  <c r="B116" i="2"/>
  <c r="B118" i="2"/>
  <c r="B119" i="2"/>
  <c r="B120" i="2"/>
  <c r="B121" i="2"/>
  <c r="B122" i="2"/>
  <c r="B123" i="2"/>
  <c r="B124" i="2"/>
  <c r="G124" i="2"/>
  <c r="B125" i="2"/>
  <c r="B126" i="2"/>
  <c r="B127" i="2"/>
  <c r="B129" i="2"/>
  <c r="B131" i="2"/>
  <c r="C132" i="2"/>
  <c r="D132" i="2"/>
  <c r="E132" i="2"/>
  <c r="E133" i="2" s="1"/>
  <c r="A135" i="2"/>
  <c r="J135" i="2"/>
  <c r="A136" i="2"/>
  <c r="A137" i="2"/>
  <c r="B137" i="2"/>
  <c r="A138" i="2"/>
  <c r="B138" i="2"/>
  <c r="A139" i="2"/>
  <c r="B139" i="2"/>
  <c r="A140" i="2"/>
  <c r="B140" i="2"/>
  <c r="A141" i="2"/>
  <c r="B141" i="2"/>
  <c r="E141" i="2"/>
  <c r="B145" i="2"/>
  <c r="B150" i="2"/>
  <c r="B152" i="2"/>
  <c r="B153" i="2"/>
  <c r="B154" i="2"/>
  <c r="B155" i="2"/>
  <c r="B156" i="2"/>
  <c r="B157" i="2"/>
  <c r="B158" i="2"/>
  <c r="G158" i="2"/>
  <c r="B159" i="2"/>
  <c r="B160" i="2"/>
  <c r="B161" i="2"/>
  <c r="B163" i="2"/>
  <c r="B165" i="2"/>
  <c r="C166" i="2"/>
  <c r="C167" i="2" s="1"/>
  <c r="D166" i="2"/>
  <c r="D167" i="2" s="1"/>
  <c r="E166" i="2"/>
  <c r="E167" i="2" s="1"/>
  <c r="A169" i="2"/>
  <c r="J169" i="2"/>
  <c r="A170" i="2"/>
  <c r="A171" i="2"/>
  <c r="B171" i="2"/>
  <c r="A172" i="2"/>
  <c r="B172" i="2"/>
  <c r="A173" i="2"/>
  <c r="B173" i="2"/>
  <c r="A174" i="2"/>
  <c r="B174" i="2"/>
  <c r="A175" i="2"/>
  <c r="B175" i="2"/>
  <c r="E175" i="2"/>
  <c r="B179" i="2"/>
  <c r="B184" i="2"/>
  <c r="B186" i="2"/>
  <c r="B187" i="2"/>
  <c r="B188" i="2"/>
  <c r="B189" i="2"/>
  <c r="B190" i="2"/>
  <c r="B191" i="2"/>
  <c r="B192" i="2"/>
  <c r="G192" i="2"/>
  <c r="B193" i="2"/>
  <c r="B194" i="2"/>
  <c r="B195" i="2"/>
  <c r="B197" i="2"/>
  <c r="B199" i="2"/>
  <c r="C200" i="2"/>
  <c r="D200" i="2"/>
  <c r="D201" i="2" s="1"/>
  <c r="E200" i="2"/>
  <c r="A203" i="2"/>
  <c r="J203" i="2"/>
  <c r="A204" i="2"/>
  <c r="A205" i="2"/>
  <c r="B205" i="2"/>
  <c r="A206" i="2"/>
  <c r="B206" i="2"/>
  <c r="A207" i="2"/>
  <c r="B207" i="2"/>
  <c r="A208" i="2"/>
  <c r="B208" i="2"/>
  <c r="A209" i="2"/>
  <c r="B209" i="2"/>
  <c r="E209" i="2"/>
  <c r="B210" i="2"/>
  <c r="B211" i="2"/>
  <c r="B213" i="2"/>
  <c r="B218" i="2"/>
  <c r="B220" i="2"/>
  <c r="B221" i="2"/>
  <c r="B222" i="2"/>
  <c r="B223" i="2"/>
  <c r="B224" i="2"/>
  <c r="B225" i="2"/>
  <c r="B226" i="2"/>
  <c r="G226" i="2"/>
  <c r="B227" i="2"/>
  <c r="B228" i="2"/>
  <c r="B229" i="2"/>
  <c r="B231" i="2"/>
  <c r="B233" i="2"/>
  <c r="C234" i="2"/>
  <c r="D234" i="2"/>
  <c r="E234" i="2"/>
  <c r="C235" i="2" s="1"/>
  <c r="A237" i="2"/>
  <c r="J237" i="2"/>
  <c r="A238" i="2"/>
  <c r="A239" i="2"/>
  <c r="B239" i="2"/>
  <c r="A240" i="2"/>
  <c r="B240" i="2"/>
  <c r="A241" i="2"/>
  <c r="B241" i="2"/>
  <c r="A242" i="2"/>
  <c r="B242" i="2"/>
  <c r="A243" i="2"/>
  <c r="B243" i="2"/>
  <c r="E243" i="2"/>
  <c r="B247" i="2"/>
  <c r="B252" i="2"/>
  <c r="B254" i="2"/>
  <c r="B255" i="2"/>
  <c r="B256" i="2"/>
  <c r="B257" i="2"/>
  <c r="B258" i="2"/>
  <c r="B259" i="2"/>
  <c r="B260" i="2"/>
  <c r="G260" i="2"/>
  <c r="B261" i="2"/>
  <c r="B262" i="2"/>
  <c r="B263" i="2"/>
  <c r="B265" i="2"/>
  <c r="B267" i="2"/>
  <c r="C268" i="2"/>
  <c r="C269" i="2" s="1"/>
  <c r="D268" i="2"/>
  <c r="E268" i="2"/>
  <c r="A271" i="2"/>
  <c r="J271" i="2"/>
  <c r="A272" i="2"/>
  <c r="A273" i="2"/>
  <c r="B273" i="2"/>
  <c r="A274" i="2"/>
  <c r="B274" i="2"/>
  <c r="A275" i="2"/>
  <c r="B275" i="2"/>
  <c r="A276" i="2"/>
  <c r="B276" i="2"/>
  <c r="A277" i="2"/>
  <c r="B277" i="2"/>
  <c r="E277" i="2"/>
  <c r="B281" i="2"/>
  <c r="B286" i="2"/>
  <c r="B288" i="2"/>
  <c r="B289" i="2"/>
  <c r="B290" i="2"/>
  <c r="B291" i="2"/>
  <c r="B292" i="2"/>
  <c r="B293" i="2"/>
  <c r="B294" i="2"/>
  <c r="G294" i="2"/>
  <c r="B295" i="2"/>
  <c r="B296" i="2"/>
  <c r="B297" i="2"/>
  <c r="B299" i="2"/>
  <c r="B301" i="2"/>
  <c r="C302" i="2"/>
  <c r="D303" i="2" s="1"/>
  <c r="D302" i="2"/>
  <c r="E302" i="2"/>
  <c r="C303" i="2" s="1"/>
  <c r="A305" i="2"/>
  <c r="J305" i="2"/>
  <c r="A306" i="2"/>
  <c r="A307" i="2"/>
  <c r="B307" i="2"/>
  <c r="A308" i="2"/>
  <c r="B308" i="2"/>
  <c r="A309" i="2"/>
  <c r="B309" i="2"/>
  <c r="A310" i="2"/>
  <c r="B310" i="2"/>
  <c r="A311" i="2"/>
  <c r="B311" i="2"/>
  <c r="E311" i="2"/>
  <c r="B315" i="2"/>
  <c r="B320" i="2"/>
  <c r="B322" i="2"/>
  <c r="B323" i="2"/>
  <c r="B324" i="2"/>
  <c r="B325" i="2"/>
  <c r="B326" i="2"/>
  <c r="B327" i="2"/>
  <c r="B328" i="2"/>
  <c r="G328" i="2"/>
  <c r="B329" i="2"/>
  <c r="B330" i="2"/>
  <c r="B331" i="2"/>
  <c r="B333" i="2"/>
  <c r="B335" i="2"/>
  <c r="C336" i="2"/>
  <c r="D337" i="2" s="1"/>
  <c r="D336" i="2"/>
  <c r="E336" i="2"/>
  <c r="C337" i="2" s="1"/>
  <c r="A339" i="2"/>
  <c r="J339" i="2"/>
  <c r="A340" i="2"/>
  <c r="A341" i="2"/>
  <c r="B341" i="2"/>
  <c r="A342" i="2"/>
  <c r="B342" i="2"/>
  <c r="A343" i="2"/>
  <c r="B343" i="2"/>
  <c r="A344" i="2"/>
  <c r="B344" i="2"/>
  <c r="A345" i="2"/>
  <c r="B345" i="2"/>
  <c r="E345" i="2"/>
  <c r="B349" i="2"/>
  <c r="B354" i="2"/>
  <c r="B356" i="2"/>
  <c r="B357" i="2"/>
  <c r="B358" i="2"/>
  <c r="B359" i="2"/>
  <c r="B360" i="2"/>
  <c r="B361" i="2"/>
  <c r="B362" i="2"/>
  <c r="G362" i="2"/>
  <c r="B363" i="2"/>
  <c r="B364" i="2"/>
  <c r="B365" i="2"/>
  <c r="B367" i="2"/>
  <c r="B369" i="2"/>
  <c r="C370" i="2"/>
  <c r="D371" i="2" s="1"/>
  <c r="D370" i="2"/>
  <c r="E370" i="2"/>
  <c r="E371" i="2" s="1"/>
  <c r="A373" i="2"/>
  <c r="J373" i="2"/>
  <c r="A374" i="2"/>
  <c r="A375" i="2"/>
  <c r="B375" i="2"/>
  <c r="A376" i="2"/>
  <c r="B376" i="2"/>
  <c r="A377" i="2"/>
  <c r="B377" i="2"/>
  <c r="A378" i="2"/>
  <c r="B378" i="2"/>
  <c r="A379" i="2"/>
  <c r="B379" i="2"/>
  <c r="E379" i="2"/>
  <c r="B383" i="2"/>
  <c r="B388" i="2"/>
  <c r="B390" i="2"/>
  <c r="B391" i="2"/>
  <c r="B392" i="2"/>
  <c r="B393" i="2"/>
  <c r="B394" i="2"/>
  <c r="B395" i="2"/>
  <c r="B396" i="2"/>
  <c r="G396" i="2"/>
  <c r="B397" i="2"/>
  <c r="B398" i="2"/>
  <c r="B399" i="2"/>
  <c r="B401" i="2"/>
  <c r="B403" i="2"/>
  <c r="C404" i="2"/>
  <c r="D404" i="2"/>
  <c r="D405" i="2" s="1"/>
  <c r="E404" i="2"/>
  <c r="C405" i="2" s="1"/>
  <c r="E405" i="2"/>
  <c r="A407" i="2"/>
  <c r="J407" i="2"/>
  <c r="A408" i="2"/>
  <c r="A409" i="2"/>
  <c r="B409" i="2"/>
  <c r="A410" i="2"/>
  <c r="B410" i="2"/>
  <c r="A411" i="2"/>
  <c r="B411" i="2"/>
  <c r="A412" i="2"/>
  <c r="B412" i="2"/>
  <c r="A413" i="2"/>
  <c r="B413" i="2"/>
  <c r="E413" i="2"/>
  <c r="B417" i="2"/>
  <c r="B422" i="2"/>
  <c r="B424" i="2"/>
  <c r="B425" i="2"/>
  <c r="B426" i="2"/>
  <c r="B427" i="2"/>
  <c r="B428" i="2"/>
  <c r="B429" i="2"/>
  <c r="B430" i="2"/>
  <c r="G430" i="2"/>
  <c r="B431" i="2"/>
  <c r="B432" i="2"/>
  <c r="B433" i="2"/>
  <c r="B435" i="2"/>
  <c r="B437" i="2"/>
  <c r="C438" i="2"/>
  <c r="D438" i="2"/>
  <c r="C439" i="2" s="1"/>
  <c r="E438" i="2"/>
  <c r="E439" i="2" s="1"/>
  <c r="A441" i="2"/>
  <c r="J441" i="2"/>
  <c r="A442" i="2"/>
  <c r="A443" i="2"/>
  <c r="B443" i="2"/>
  <c r="A444" i="2"/>
  <c r="B444" i="2"/>
  <c r="A445" i="2"/>
  <c r="B445" i="2"/>
  <c r="A446" i="2"/>
  <c r="B446" i="2"/>
  <c r="A447" i="2"/>
  <c r="B447" i="2"/>
  <c r="E447" i="2"/>
  <c r="B451" i="2"/>
  <c r="B456" i="2"/>
  <c r="B458" i="2"/>
  <c r="B459" i="2"/>
  <c r="B460" i="2"/>
  <c r="B461" i="2"/>
  <c r="B462" i="2"/>
  <c r="B463" i="2"/>
  <c r="B464" i="2"/>
  <c r="G464" i="2"/>
  <c r="B465" i="2"/>
  <c r="B466" i="2"/>
  <c r="B467" i="2"/>
  <c r="B469" i="2"/>
  <c r="B471" i="2"/>
  <c r="C472" i="2"/>
  <c r="D472" i="2"/>
  <c r="E472" i="2"/>
  <c r="D473" i="2" s="1"/>
  <c r="A475" i="2"/>
  <c r="J475" i="2"/>
  <c r="A476" i="2"/>
  <c r="A477" i="2"/>
  <c r="B477" i="2"/>
  <c r="A478" i="2"/>
  <c r="B478" i="2"/>
  <c r="A479" i="2"/>
  <c r="B479" i="2"/>
  <c r="A480" i="2"/>
  <c r="B480" i="2"/>
  <c r="A481" i="2"/>
  <c r="B481" i="2"/>
  <c r="E481" i="2"/>
  <c r="B485" i="2"/>
  <c r="B490" i="2"/>
  <c r="B492" i="2"/>
  <c r="B493" i="2"/>
  <c r="B494" i="2"/>
  <c r="B495" i="2"/>
  <c r="B496" i="2"/>
  <c r="B497" i="2"/>
  <c r="B498" i="2"/>
  <c r="G498" i="2"/>
  <c r="B499" i="2"/>
  <c r="B500" i="2"/>
  <c r="B501" i="2"/>
  <c r="B503" i="2"/>
  <c r="B505" i="2"/>
  <c r="C506" i="2"/>
  <c r="C507" i="2" s="1"/>
  <c r="D506" i="2"/>
  <c r="D507" i="2" s="1"/>
  <c r="E506" i="2"/>
  <c r="E507" i="2" s="1"/>
  <c r="A509" i="2"/>
  <c r="J509" i="2"/>
  <c r="A510" i="2"/>
  <c r="A511" i="2"/>
  <c r="B511" i="2"/>
  <c r="A512" i="2"/>
  <c r="B512" i="2"/>
  <c r="A513" i="2"/>
  <c r="B513" i="2"/>
  <c r="A514" i="2"/>
  <c r="B514" i="2"/>
  <c r="A515" i="2"/>
  <c r="B515" i="2"/>
  <c r="E515" i="2"/>
  <c r="B519" i="2"/>
  <c r="B524" i="2"/>
  <c r="B526" i="2"/>
  <c r="B527" i="2"/>
  <c r="B528" i="2"/>
  <c r="B529" i="2"/>
  <c r="B530" i="2"/>
  <c r="B531" i="2"/>
  <c r="B532" i="2"/>
  <c r="G532" i="2"/>
  <c r="B533" i="2"/>
  <c r="B534" i="2"/>
  <c r="B535" i="2"/>
  <c r="B537" i="2"/>
  <c r="B539" i="2"/>
  <c r="C540" i="2"/>
  <c r="D540" i="2"/>
  <c r="E540" i="2"/>
  <c r="E541" i="2" s="1"/>
  <c r="A543" i="2"/>
  <c r="J543" i="2"/>
  <c r="A544" i="2"/>
  <c r="A545" i="2"/>
  <c r="B545" i="2"/>
  <c r="A546" i="2"/>
  <c r="B546" i="2"/>
  <c r="A547" i="2"/>
  <c r="B547" i="2"/>
  <c r="A548" i="2"/>
  <c r="B548" i="2"/>
  <c r="A549" i="2"/>
  <c r="B549" i="2"/>
  <c r="E549" i="2"/>
  <c r="B553" i="2"/>
  <c r="B558" i="2"/>
  <c r="B560" i="2"/>
  <c r="B561" i="2"/>
  <c r="B562" i="2"/>
  <c r="B563" i="2"/>
  <c r="B564" i="2"/>
  <c r="B565" i="2"/>
  <c r="B566" i="2"/>
  <c r="G566" i="2"/>
  <c r="B567" i="2"/>
  <c r="B568" i="2"/>
  <c r="B569" i="2"/>
  <c r="B571" i="2"/>
  <c r="B573" i="2"/>
  <c r="C574" i="2"/>
  <c r="D574" i="2"/>
  <c r="C575" i="2" s="1"/>
  <c r="E574" i="2"/>
  <c r="A577" i="2"/>
  <c r="J577" i="2"/>
  <c r="A578" i="2"/>
  <c r="A579" i="2"/>
  <c r="B579" i="2"/>
  <c r="A580" i="2"/>
  <c r="B580" i="2"/>
  <c r="A581" i="2"/>
  <c r="B581" i="2"/>
  <c r="A582" i="2"/>
  <c r="B582" i="2"/>
  <c r="A583" i="2"/>
  <c r="B583" i="2"/>
  <c r="E583" i="2"/>
  <c r="B587" i="2"/>
  <c r="B592" i="2"/>
  <c r="B594" i="2"/>
  <c r="B595" i="2"/>
  <c r="B596" i="2"/>
  <c r="B597" i="2"/>
  <c r="B598" i="2"/>
  <c r="B599" i="2"/>
  <c r="B600" i="2"/>
  <c r="G600" i="2"/>
  <c r="B601" i="2"/>
  <c r="B602" i="2"/>
  <c r="B603" i="2"/>
  <c r="B605" i="2"/>
  <c r="B607" i="2"/>
  <c r="C608" i="2"/>
  <c r="E609" i="2" s="1"/>
  <c r="D608" i="2"/>
  <c r="C609" i="2" s="1"/>
  <c r="E608" i="2"/>
  <c r="A611" i="2"/>
  <c r="J611" i="2"/>
  <c r="A612" i="2"/>
  <c r="A613" i="2"/>
  <c r="B613" i="2"/>
  <c r="A614" i="2"/>
  <c r="B614" i="2"/>
  <c r="A615" i="2"/>
  <c r="B615" i="2"/>
  <c r="A616" i="2"/>
  <c r="B616" i="2"/>
  <c r="A617" i="2"/>
  <c r="B617" i="2"/>
  <c r="E617" i="2"/>
  <c r="B621" i="2"/>
  <c r="B626" i="2"/>
  <c r="B628" i="2"/>
  <c r="B629" i="2"/>
  <c r="B630" i="2"/>
  <c r="B631" i="2"/>
  <c r="B632" i="2"/>
  <c r="B633" i="2"/>
  <c r="B634" i="2"/>
  <c r="G634" i="2"/>
  <c r="B635" i="2"/>
  <c r="B636" i="2"/>
  <c r="B637" i="2"/>
  <c r="B639" i="2"/>
  <c r="B641" i="2"/>
  <c r="C642" i="2"/>
  <c r="D642" i="2"/>
  <c r="E642" i="2"/>
  <c r="A645" i="2"/>
  <c r="J645" i="2"/>
  <c r="A646" i="2"/>
  <c r="A647" i="2"/>
  <c r="B647" i="2"/>
  <c r="A648" i="2"/>
  <c r="B648" i="2"/>
  <c r="A649" i="2"/>
  <c r="B649" i="2"/>
  <c r="A650" i="2"/>
  <c r="B650" i="2"/>
  <c r="A651" i="2"/>
  <c r="B651" i="2"/>
  <c r="E651" i="2"/>
  <c r="B655" i="2"/>
  <c r="B660" i="2"/>
  <c r="B662" i="2"/>
  <c r="B663" i="2"/>
  <c r="B664" i="2"/>
  <c r="B665" i="2"/>
  <c r="B666" i="2"/>
  <c r="B667" i="2"/>
  <c r="B668" i="2"/>
  <c r="G668" i="2"/>
  <c r="B669" i="2"/>
  <c r="B670" i="2"/>
  <c r="B673" i="2"/>
  <c r="B675" i="2"/>
  <c r="C676" i="2"/>
  <c r="D676" i="2"/>
  <c r="E676" i="2"/>
  <c r="C677" i="2" s="1"/>
  <c r="A679" i="2"/>
  <c r="J679" i="2"/>
  <c r="A680" i="2"/>
  <c r="A681" i="2"/>
  <c r="B681" i="2"/>
  <c r="A682" i="2"/>
  <c r="B682" i="2"/>
  <c r="A683" i="2"/>
  <c r="B683" i="2"/>
  <c r="A684" i="2"/>
  <c r="B684" i="2"/>
  <c r="A685" i="2"/>
  <c r="B685" i="2"/>
  <c r="E685" i="2"/>
  <c r="B689" i="2"/>
  <c r="B694" i="2"/>
  <c r="B696" i="2"/>
  <c r="B697" i="2"/>
  <c r="B698" i="2"/>
  <c r="B699" i="2"/>
  <c r="B700" i="2"/>
  <c r="B701" i="2"/>
  <c r="B702" i="2"/>
  <c r="G702" i="2"/>
  <c r="B703" i="2"/>
  <c r="B704" i="2"/>
  <c r="B705" i="2"/>
  <c r="B707" i="2"/>
  <c r="B709" i="2"/>
  <c r="C710" i="2"/>
  <c r="D710" i="2"/>
  <c r="E710" i="2"/>
  <c r="E711" i="2" s="1"/>
  <c r="A713" i="2"/>
  <c r="J713" i="2"/>
  <c r="A714" i="2"/>
  <c r="A715" i="2"/>
  <c r="B715" i="2"/>
  <c r="A716" i="2"/>
  <c r="B716" i="2"/>
  <c r="A717" i="2"/>
  <c r="B717" i="2"/>
  <c r="A718" i="2"/>
  <c r="B718" i="2"/>
  <c r="A719" i="2"/>
  <c r="B719" i="2"/>
  <c r="E719" i="2"/>
  <c r="B723" i="2"/>
  <c r="B728" i="2"/>
  <c r="B730" i="2"/>
  <c r="B731" i="2"/>
  <c r="B732" i="2"/>
  <c r="B733" i="2"/>
  <c r="B734" i="2"/>
  <c r="B735" i="2"/>
  <c r="B736" i="2"/>
  <c r="G736" i="2"/>
  <c r="B737" i="2"/>
  <c r="B738" i="2"/>
  <c r="B739" i="2"/>
  <c r="B741" i="2"/>
  <c r="B743" i="2"/>
  <c r="C744" i="2"/>
  <c r="D744" i="2"/>
  <c r="E744" i="2"/>
  <c r="A747" i="2"/>
  <c r="J747" i="2"/>
  <c r="A748" i="2"/>
  <c r="A749" i="2"/>
  <c r="B749" i="2"/>
  <c r="A750" i="2"/>
  <c r="B750" i="2"/>
  <c r="A751" i="2"/>
  <c r="B751" i="2"/>
  <c r="A752" i="2"/>
  <c r="B752" i="2"/>
  <c r="A753" i="2"/>
  <c r="B753" i="2"/>
  <c r="E753" i="2"/>
  <c r="B757" i="2"/>
  <c r="B762" i="2"/>
  <c r="B764" i="2"/>
  <c r="B765" i="2"/>
  <c r="B766" i="2"/>
  <c r="B767" i="2"/>
  <c r="B768" i="2"/>
  <c r="B769" i="2"/>
  <c r="B770" i="2"/>
  <c r="G770" i="2"/>
  <c r="B771" i="2"/>
  <c r="B772" i="2"/>
  <c r="B773" i="2"/>
  <c r="B775" i="2"/>
  <c r="B777" i="2"/>
  <c r="C778" i="2"/>
  <c r="D778" i="2"/>
  <c r="E778" i="2"/>
  <c r="E779" i="2" s="1"/>
  <c r="A781" i="2"/>
  <c r="J781" i="2"/>
  <c r="A782" i="2"/>
  <c r="A783" i="2"/>
  <c r="B783" i="2"/>
  <c r="A784" i="2"/>
  <c r="B784" i="2"/>
  <c r="A785" i="2"/>
  <c r="B785" i="2"/>
  <c r="A786" i="2"/>
  <c r="B786" i="2"/>
  <c r="A787" i="2"/>
  <c r="B787" i="2"/>
  <c r="E787" i="2"/>
  <c r="B791" i="2"/>
  <c r="B796" i="2"/>
  <c r="B798" i="2"/>
  <c r="B799" i="2"/>
  <c r="B800" i="2"/>
  <c r="B801" i="2"/>
  <c r="B802" i="2"/>
  <c r="B803" i="2"/>
  <c r="B804" i="2"/>
  <c r="G804" i="2"/>
  <c r="B805" i="2"/>
  <c r="B806" i="2"/>
  <c r="B807" i="2"/>
  <c r="B809" i="2"/>
  <c r="B811" i="2"/>
  <c r="C812" i="2"/>
  <c r="D812" i="2"/>
  <c r="D813" i="2" s="1"/>
  <c r="E812" i="2"/>
  <c r="A815" i="2"/>
  <c r="J815" i="2"/>
  <c r="A816" i="2"/>
  <c r="A817" i="2"/>
  <c r="B817" i="2"/>
  <c r="A818" i="2"/>
  <c r="B818" i="2"/>
  <c r="A819" i="2"/>
  <c r="B819" i="2"/>
  <c r="A820" i="2"/>
  <c r="B820" i="2"/>
  <c r="A821" i="2"/>
  <c r="B821" i="2"/>
  <c r="E821" i="2"/>
  <c r="B825" i="2"/>
  <c r="B830" i="2"/>
  <c r="B832" i="2"/>
  <c r="B833" i="2"/>
  <c r="B834" i="2"/>
  <c r="B835" i="2"/>
  <c r="B836" i="2"/>
  <c r="B837" i="2"/>
  <c r="B838" i="2"/>
  <c r="G838" i="2"/>
  <c r="B839" i="2"/>
  <c r="B840" i="2"/>
  <c r="B841" i="2"/>
  <c r="B843" i="2"/>
  <c r="B845" i="2"/>
  <c r="C846" i="2"/>
  <c r="C847" i="2" s="1"/>
  <c r="D846" i="2"/>
  <c r="E846" i="2"/>
  <c r="A849" i="2"/>
  <c r="J849" i="2"/>
  <c r="A850" i="2"/>
  <c r="A851" i="2"/>
  <c r="B851" i="2"/>
  <c r="A852" i="2"/>
  <c r="B852" i="2"/>
  <c r="A853" i="2"/>
  <c r="B853" i="2"/>
  <c r="A854" i="2"/>
  <c r="B854" i="2"/>
  <c r="A855" i="2"/>
  <c r="B855" i="2"/>
  <c r="E855" i="2"/>
  <c r="B859" i="2"/>
  <c r="B864" i="2"/>
  <c r="B866" i="2"/>
  <c r="B867" i="2"/>
  <c r="B868" i="2"/>
  <c r="B869" i="2"/>
  <c r="B870" i="2"/>
  <c r="B871" i="2"/>
  <c r="B872" i="2"/>
  <c r="G872" i="2"/>
  <c r="B873" i="2"/>
  <c r="B874" i="2"/>
  <c r="B875" i="2"/>
  <c r="B877" i="2"/>
  <c r="B879" i="2"/>
  <c r="C880" i="2"/>
  <c r="D880" i="2"/>
  <c r="E880" i="2"/>
  <c r="E881" i="2" s="1"/>
  <c r="A883" i="2"/>
  <c r="J883" i="2"/>
  <c r="A884" i="2"/>
  <c r="A885" i="2"/>
  <c r="B885" i="2"/>
  <c r="A886" i="2"/>
  <c r="B886" i="2"/>
  <c r="A887" i="2"/>
  <c r="B887" i="2"/>
  <c r="A888" i="2"/>
  <c r="B888" i="2"/>
  <c r="A889" i="2"/>
  <c r="B889" i="2"/>
  <c r="E889" i="2"/>
  <c r="B893" i="2"/>
  <c r="B898" i="2"/>
  <c r="B900" i="2"/>
  <c r="B901" i="2"/>
  <c r="B902" i="2"/>
  <c r="B903" i="2"/>
  <c r="B904" i="2"/>
  <c r="B905" i="2"/>
  <c r="B906" i="2"/>
  <c r="G906" i="2"/>
  <c r="B907" i="2"/>
  <c r="B908" i="2"/>
  <c r="B909" i="2"/>
  <c r="B911" i="2"/>
  <c r="B913" i="2"/>
  <c r="C914" i="2"/>
  <c r="D914" i="2"/>
  <c r="E914" i="2"/>
  <c r="D915" i="2" s="1"/>
  <c r="A917" i="2"/>
  <c r="J917" i="2"/>
  <c r="A918" i="2"/>
  <c r="A919" i="2"/>
  <c r="B919" i="2"/>
  <c r="A920" i="2"/>
  <c r="B920" i="2"/>
  <c r="A921" i="2"/>
  <c r="B921" i="2"/>
  <c r="A922" i="2"/>
  <c r="B922" i="2"/>
  <c r="A923" i="2"/>
  <c r="B923" i="2"/>
  <c r="E923" i="2"/>
  <c r="B927" i="2"/>
  <c r="B932" i="2"/>
  <c r="B934" i="2"/>
  <c r="B935" i="2"/>
  <c r="B936" i="2"/>
  <c r="B937" i="2"/>
  <c r="B938" i="2"/>
  <c r="B939" i="2"/>
  <c r="B940" i="2"/>
  <c r="G940" i="2"/>
  <c r="B941" i="2"/>
  <c r="B942" i="2"/>
  <c r="B943" i="2"/>
  <c r="B945" i="2"/>
  <c r="B947" i="2"/>
  <c r="C948" i="2"/>
  <c r="D948" i="2"/>
  <c r="E948" i="2"/>
  <c r="E949" i="2" s="1"/>
  <c r="A951" i="2"/>
  <c r="J951" i="2"/>
  <c r="A952" i="2"/>
  <c r="A953" i="2"/>
  <c r="B953" i="2"/>
  <c r="A954" i="2"/>
  <c r="B954" i="2"/>
  <c r="A955" i="2"/>
  <c r="B955" i="2"/>
  <c r="A956" i="2"/>
  <c r="B956" i="2"/>
  <c r="A957" i="2"/>
  <c r="B957" i="2"/>
  <c r="E957" i="2"/>
  <c r="B961" i="2"/>
  <c r="B966" i="2"/>
  <c r="B968" i="2"/>
  <c r="B969" i="2"/>
  <c r="B970" i="2"/>
  <c r="B971" i="2"/>
  <c r="B972" i="2"/>
  <c r="B973" i="2"/>
  <c r="B974" i="2"/>
  <c r="G974" i="2"/>
  <c r="B975" i="2"/>
  <c r="B976" i="2"/>
  <c r="B977" i="2"/>
  <c r="B979" i="2"/>
  <c r="B981" i="2"/>
  <c r="C982" i="2"/>
  <c r="D982" i="2"/>
  <c r="E982" i="2"/>
  <c r="E983" i="2" s="1"/>
  <c r="A985" i="2"/>
  <c r="J985" i="2"/>
  <c r="A986" i="2"/>
  <c r="A987" i="2"/>
  <c r="B987" i="2"/>
  <c r="A988" i="2"/>
  <c r="B988" i="2"/>
  <c r="A989" i="2"/>
  <c r="B989" i="2"/>
  <c r="A990" i="2"/>
  <c r="B990" i="2"/>
  <c r="A991" i="2"/>
  <c r="B991" i="2"/>
  <c r="E991" i="2"/>
  <c r="B995" i="2"/>
  <c r="B1000" i="2"/>
  <c r="B1002" i="2"/>
  <c r="B1003" i="2"/>
  <c r="B1004" i="2"/>
  <c r="B1005" i="2"/>
  <c r="B1006" i="2"/>
  <c r="B1007" i="2"/>
  <c r="B1008" i="2"/>
  <c r="G1008" i="2"/>
  <c r="B1009" i="2"/>
  <c r="B1010" i="2"/>
  <c r="B1011" i="2"/>
  <c r="B1013" i="2"/>
  <c r="B1015" i="2"/>
  <c r="C1016" i="2"/>
  <c r="D1016" i="2"/>
  <c r="E1016" i="2"/>
  <c r="A1019" i="2"/>
  <c r="J1019" i="2"/>
  <c r="A1020" i="2"/>
  <c r="A1021" i="2"/>
  <c r="B1021" i="2"/>
  <c r="A1022" i="2"/>
  <c r="B1022" i="2"/>
  <c r="A1023" i="2"/>
  <c r="B1023" i="2"/>
  <c r="A1024" i="2"/>
  <c r="B1024" i="2"/>
  <c r="A1025" i="2"/>
  <c r="B1025" i="2"/>
  <c r="E1025" i="2"/>
  <c r="B1029" i="2"/>
  <c r="B1034" i="2"/>
  <c r="B1036" i="2"/>
  <c r="B1037" i="2"/>
  <c r="B1038" i="2"/>
  <c r="B1039" i="2"/>
  <c r="B1040" i="2"/>
  <c r="B1041" i="2"/>
  <c r="B1042" i="2"/>
  <c r="G1042" i="2"/>
  <c r="B1043" i="2"/>
  <c r="B1044" i="2"/>
  <c r="B1045" i="2"/>
  <c r="B1047" i="2"/>
  <c r="B1049" i="2"/>
  <c r="C1050" i="2"/>
  <c r="D1050" i="2"/>
  <c r="E1050" i="2"/>
  <c r="A1053" i="2"/>
  <c r="J1053" i="2"/>
  <c r="A1054" i="2"/>
  <c r="A1" i="4"/>
  <c r="B1" i="4"/>
  <c r="A2" i="4"/>
  <c r="B2" i="4"/>
  <c r="A3" i="4"/>
  <c r="B3" i="4"/>
  <c r="A4" i="4"/>
  <c r="B4" i="4"/>
  <c r="A5" i="4"/>
  <c r="J2" i="4"/>
  <c r="J4" i="4"/>
  <c r="B9" i="4"/>
  <c r="C16" i="4"/>
  <c r="D16" i="4"/>
  <c r="E16" i="4"/>
  <c r="C17" i="4"/>
  <c r="B17" i="4" s="1"/>
  <c r="D17" i="4"/>
  <c r="E17" i="4"/>
  <c r="C18" i="4"/>
  <c r="D18" i="4"/>
  <c r="E18" i="4"/>
  <c r="C19" i="4"/>
  <c r="B19" i="4" s="1"/>
  <c r="D19" i="4"/>
  <c r="E19" i="4"/>
  <c r="C20" i="4"/>
  <c r="D20" i="4"/>
  <c r="E20" i="4"/>
  <c r="C21" i="4"/>
  <c r="D21" i="4"/>
  <c r="E21" i="4"/>
  <c r="C22" i="4"/>
  <c r="D22" i="4"/>
  <c r="E22" i="4"/>
  <c r="C23" i="4"/>
  <c r="D23" i="4"/>
  <c r="E23" i="4"/>
  <c r="C24" i="4"/>
  <c r="B24" i="4" s="1"/>
  <c r="D24" i="4"/>
  <c r="E24" i="4"/>
  <c r="C25" i="4"/>
  <c r="B25" i="4" s="1"/>
  <c r="D25" i="4"/>
  <c r="E25" i="4"/>
  <c r="C27" i="4"/>
  <c r="D27" i="4"/>
  <c r="E27" i="4"/>
  <c r="C29" i="4"/>
  <c r="D29" i="4"/>
  <c r="E29" i="4"/>
  <c r="A35" i="4"/>
  <c r="B35" i="4"/>
  <c r="A36" i="4"/>
  <c r="B36" i="4"/>
  <c r="A37" i="4"/>
  <c r="B37" i="4"/>
  <c r="A38" i="4"/>
  <c r="B38" i="4"/>
  <c r="A39" i="4"/>
  <c r="B39" i="4"/>
  <c r="E39" i="4"/>
  <c r="B43" i="4"/>
  <c r="D47" i="4"/>
  <c r="B50" i="4"/>
  <c r="B51" i="4"/>
  <c r="B52" i="4"/>
  <c r="B53" i="4"/>
  <c r="B54" i="4"/>
  <c r="B55" i="4"/>
  <c r="G56" i="4"/>
  <c r="B56" i="4"/>
  <c r="B57" i="4"/>
  <c r="B58" i="4"/>
  <c r="P58" i="4"/>
  <c r="B59" i="4"/>
  <c r="B61" i="4"/>
  <c r="B63" i="4"/>
  <c r="C64" i="4"/>
  <c r="D64" i="4"/>
  <c r="E64" i="4"/>
  <c r="A69" i="4"/>
  <c r="B69" i="4"/>
  <c r="A70" i="4"/>
  <c r="B70" i="4"/>
  <c r="A71" i="4"/>
  <c r="B71" i="4"/>
  <c r="A72" i="4"/>
  <c r="B72" i="4"/>
  <c r="A73" i="4"/>
  <c r="B73" i="4"/>
  <c r="E73" i="4"/>
  <c r="B77" i="4"/>
  <c r="B82" i="4"/>
  <c r="B84" i="4"/>
  <c r="B85" i="4"/>
  <c r="B86" i="4"/>
  <c r="B87" i="4"/>
  <c r="B88" i="4"/>
  <c r="B89" i="4"/>
  <c r="B90" i="4"/>
  <c r="G90" i="4"/>
  <c r="B91" i="4"/>
  <c r="B92" i="4"/>
  <c r="B93" i="4"/>
  <c r="B95" i="4"/>
  <c r="B97" i="4"/>
  <c r="C98" i="4"/>
  <c r="D98" i="4"/>
  <c r="E98" i="4"/>
  <c r="E99" i="4" s="1"/>
  <c r="A101" i="4"/>
  <c r="J101" i="4"/>
  <c r="A102" i="4"/>
  <c r="A103" i="4"/>
  <c r="B103" i="4"/>
  <c r="A104" i="4"/>
  <c r="B104" i="4"/>
  <c r="A105" i="4"/>
  <c r="B105" i="4"/>
  <c r="A106" i="4"/>
  <c r="B106" i="4"/>
  <c r="A107" i="4"/>
  <c r="B107" i="4"/>
  <c r="E107" i="4"/>
  <c r="B111" i="4"/>
  <c r="B116" i="4"/>
  <c r="B118" i="4"/>
  <c r="B119" i="4"/>
  <c r="B120" i="4"/>
  <c r="B121" i="4"/>
  <c r="B122" i="4"/>
  <c r="B123" i="4"/>
  <c r="B124" i="4"/>
  <c r="G124" i="4"/>
  <c r="B125" i="4"/>
  <c r="B126" i="4"/>
  <c r="B127" i="4"/>
  <c r="B129" i="4"/>
  <c r="B131" i="4"/>
  <c r="C132" i="4"/>
  <c r="D132" i="4"/>
  <c r="C133" i="4" s="1"/>
  <c r="E132" i="4"/>
  <c r="E133" i="4"/>
  <c r="A135" i="4"/>
  <c r="J135" i="4"/>
  <c r="A136" i="4"/>
  <c r="A137" i="4"/>
  <c r="B137" i="4"/>
  <c r="A138" i="4"/>
  <c r="B138" i="4"/>
  <c r="A139" i="4"/>
  <c r="B139" i="4"/>
  <c r="A140" i="4"/>
  <c r="B140" i="4"/>
  <c r="A141" i="4"/>
  <c r="B141" i="4"/>
  <c r="E141" i="4"/>
  <c r="B145" i="4"/>
  <c r="B150" i="4"/>
  <c r="B152" i="4"/>
  <c r="B153" i="4"/>
  <c r="B154" i="4"/>
  <c r="B155" i="4"/>
  <c r="B156" i="4"/>
  <c r="B157" i="4"/>
  <c r="B158" i="4"/>
  <c r="G158" i="4"/>
  <c r="B159" i="4"/>
  <c r="B160" i="4"/>
  <c r="B161" i="4"/>
  <c r="B163" i="4"/>
  <c r="B165" i="4"/>
  <c r="C166" i="4"/>
  <c r="D166" i="4"/>
  <c r="D167" i="4" s="1"/>
  <c r="E166" i="4"/>
  <c r="E167" i="4" s="1"/>
  <c r="A169" i="4"/>
  <c r="J169" i="4"/>
  <c r="A170" i="4"/>
  <c r="A171" i="4"/>
  <c r="B171" i="4"/>
  <c r="A172" i="4"/>
  <c r="B172" i="4"/>
  <c r="A173" i="4"/>
  <c r="B173" i="4"/>
  <c r="A174" i="4"/>
  <c r="B174" i="4"/>
  <c r="A175" i="4"/>
  <c r="B175" i="4"/>
  <c r="E175" i="4"/>
  <c r="B179" i="4"/>
  <c r="B184" i="4"/>
  <c r="B186" i="4"/>
  <c r="B187" i="4"/>
  <c r="B188" i="4"/>
  <c r="B189" i="4"/>
  <c r="B190" i="4"/>
  <c r="B191" i="4"/>
  <c r="B192" i="4"/>
  <c r="G192" i="4"/>
  <c r="B193" i="4"/>
  <c r="B194" i="4"/>
  <c r="B195" i="4"/>
  <c r="B197" i="4"/>
  <c r="B199" i="4"/>
  <c r="C200" i="4"/>
  <c r="D200" i="4"/>
  <c r="D201" i="4" s="1"/>
  <c r="E200" i="4"/>
  <c r="A203" i="4"/>
  <c r="J203" i="4"/>
  <c r="A204" i="4"/>
  <c r="A205" i="4"/>
  <c r="B205" i="4"/>
  <c r="A206" i="4"/>
  <c r="B206" i="4"/>
  <c r="A207" i="4"/>
  <c r="B207" i="4"/>
  <c r="A208" i="4"/>
  <c r="B208" i="4"/>
  <c r="A209" i="4"/>
  <c r="B209" i="4"/>
  <c r="E209" i="4"/>
  <c r="B210" i="4"/>
  <c r="B211" i="4"/>
  <c r="B213" i="4"/>
  <c r="B218" i="4"/>
  <c r="B220" i="4"/>
  <c r="B221" i="4"/>
  <c r="B222" i="4"/>
  <c r="B223" i="4"/>
  <c r="B224" i="4"/>
  <c r="B225" i="4"/>
  <c r="B226" i="4"/>
  <c r="G226" i="4"/>
  <c r="B227" i="4"/>
  <c r="B228" i="4"/>
  <c r="B229" i="4"/>
  <c r="B231" i="4"/>
  <c r="B233" i="4"/>
  <c r="C234" i="4"/>
  <c r="D234" i="4"/>
  <c r="C235" i="4" s="1"/>
  <c r="E234" i="4"/>
  <c r="E235" i="4" s="1"/>
  <c r="A237" i="4"/>
  <c r="J237" i="4"/>
  <c r="A238" i="4"/>
  <c r="A239" i="4"/>
  <c r="B239" i="4"/>
  <c r="A240" i="4"/>
  <c r="B240" i="4"/>
  <c r="A241" i="4"/>
  <c r="B241" i="4"/>
  <c r="A242" i="4"/>
  <c r="B242" i="4"/>
  <c r="A243" i="4"/>
  <c r="B243" i="4"/>
  <c r="E243" i="4"/>
  <c r="B247" i="4"/>
  <c r="B252" i="4"/>
  <c r="B254" i="4"/>
  <c r="B255" i="4"/>
  <c r="B256" i="4"/>
  <c r="B257" i="4"/>
  <c r="B258" i="4"/>
  <c r="B259" i="4"/>
  <c r="B260" i="4"/>
  <c r="G260" i="4"/>
  <c r="B261" i="4"/>
  <c r="B262" i="4"/>
  <c r="B263" i="4"/>
  <c r="B265" i="4"/>
  <c r="B267" i="4"/>
  <c r="C268" i="4"/>
  <c r="D268" i="4"/>
  <c r="E268" i="4"/>
  <c r="E269" i="4" s="1"/>
  <c r="A271" i="4"/>
  <c r="J271" i="4"/>
  <c r="A272" i="4"/>
  <c r="A273" i="4"/>
  <c r="B273" i="4"/>
  <c r="A274" i="4"/>
  <c r="B274" i="4"/>
  <c r="A275" i="4"/>
  <c r="B275" i="4"/>
  <c r="A276" i="4"/>
  <c r="B276" i="4"/>
  <c r="A277" i="4"/>
  <c r="B277" i="4"/>
  <c r="E277" i="4"/>
  <c r="B281" i="4"/>
  <c r="B286" i="4"/>
  <c r="B288" i="4"/>
  <c r="B289" i="4"/>
  <c r="B290" i="4"/>
  <c r="B291" i="4"/>
  <c r="B292" i="4"/>
  <c r="B293" i="4"/>
  <c r="B294" i="4"/>
  <c r="G294" i="4"/>
  <c r="B295" i="4"/>
  <c r="B296" i="4"/>
  <c r="B297" i="4"/>
  <c r="B299" i="4"/>
  <c r="B301" i="4"/>
  <c r="C302" i="4"/>
  <c r="D302" i="4"/>
  <c r="D303" i="4" s="1"/>
  <c r="E302" i="4"/>
  <c r="E303" i="4" s="1"/>
  <c r="A305" i="4"/>
  <c r="J305" i="4"/>
  <c r="A306" i="4"/>
  <c r="A307" i="4"/>
  <c r="B307" i="4"/>
  <c r="A308" i="4"/>
  <c r="B308" i="4"/>
  <c r="A309" i="4"/>
  <c r="B309" i="4"/>
  <c r="A310" i="4"/>
  <c r="B310" i="4"/>
  <c r="A311" i="4"/>
  <c r="B311" i="4"/>
  <c r="E311" i="4"/>
  <c r="F311" i="4"/>
  <c r="B315" i="4"/>
  <c r="B320" i="4"/>
  <c r="B322" i="4"/>
  <c r="B323" i="4"/>
  <c r="B324" i="4"/>
  <c r="B325" i="4"/>
  <c r="B326" i="4"/>
  <c r="B327" i="4"/>
  <c r="B328" i="4"/>
  <c r="G328" i="4"/>
  <c r="B329" i="4"/>
  <c r="B330" i="4"/>
  <c r="B331" i="4"/>
  <c r="B333" i="4"/>
  <c r="B335" i="4"/>
  <c r="C336" i="4"/>
  <c r="D337" i="4" s="1"/>
  <c r="D336" i="4"/>
  <c r="E336" i="4"/>
  <c r="A339" i="4"/>
  <c r="J339" i="4"/>
  <c r="A340" i="4"/>
  <c r="A341" i="4"/>
  <c r="B341" i="4"/>
  <c r="A342" i="4"/>
  <c r="B342" i="4"/>
  <c r="A343" i="4"/>
  <c r="B343" i="4"/>
  <c r="A344" i="4"/>
  <c r="B344" i="4"/>
  <c r="A345" i="4"/>
  <c r="B345" i="4"/>
  <c r="E345" i="4"/>
  <c r="B349" i="4"/>
  <c r="B354" i="4"/>
  <c r="B356" i="4"/>
  <c r="B357" i="4"/>
  <c r="B358" i="4"/>
  <c r="B359" i="4"/>
  <c r="B360" i="4"/>
  <c r="B361" i="4"/>
  <c r="B362" i="4"/>
  <c r="G362" i="4"/>
  <c r="B363" i="4"/>
  <c r="B364" i="4"/>
  <c r="B365" i="4"/>
  <c r="B367" i="4"/>
  <c r="B369" i="4"/>
  <c r="C370" i="4"/>
  <c r="C371" i="4" s="1"/>
  <c r="D370" i="4"/>
  <c r="E370" i="4"/>
  <c r="E371" i="4" s="1"/>
  <c r="A373" i="4"/>
  <c r="J373" i="4"/>
  <c r="A374" i="4"/>
  <c r="A375" i="4"/>
  <c r="B375" i="4"/>
  <c r="A376" i="4"/>
  <c r="B376" i="4"/>
  <c r="A377" i="4"/>
  <c r="B377" i="4"/>
  <c r="A378" i="4"/>
  <c r="B378" i="4"/>
  <c r="A379" i="4"/>
  <c r="B379" i="4"/>
  <c r="E379" i="4"/>
  <c r="B383" i="4"/>
  <c r="B388" i="4"/>
  <c r="B390" i="4"/>
  <c r="B391" i="4"/>
  <c r="B392" i="4"/>
  <c r="B393" i="4"/>
  <c r="B394" i="4"/>
  <c r="B395" i="4"/>
  <c r="B396" i="4"/>
  <c r="G396" i="4"/>
  <c r="B397" i="4"/>
  <c r="B398" i="4"/>
  <c r="B399" i="4"/>
  <c r="B401" i="4"/>
  <c r="B403" i="4"/>
  <c r="C404" i="4"/>
  <c r="D404" i="4"/>
  <c r="E404" i="4"/>
  <c r="A407" i="4"/>
  <c r="J407" i="4"/>
  <c r="A408" i="4"/>
  <c r="A409" i="4"/>
  <c r="B409" i="4"/>
  <c r="A410" i="4"/>
  <c r="B410" i="4"/>
  <c r="A411" i="4"/>
  <c r="B411" i="4"/>
  <c r="A412" i="4"/>
  <c r="B412" i="4"/>
  <c r="A413" i="4"/>
  <c r="B413" i="4"/>
  <c r="E413" i="4"/>
  <c r="B417" i="4"/>
  <c r="B422" i="4"/>
  <c r="B424" i="4"/>
  <c r="B425" i="4"/>
  <c r="B426" i="4"/>
  <c r="B427" i="4"/>
  <c r="B428" i="4"/>
  <c r="B429" i="4"/>
  <c r="B430" i="4"/>
  <c r="G430" i="4"/>
  <c r="B431" i="4"/>
  <c r="B432" i="4"/>
  <c r="B433" i="4"/>
  <c r="B435" i="4"/>
  <c r="B437" i="4"/>
  <c r="C438" i="4"/>
  <c r="C439" i="4" s="1"/>
  <c r="D438" i="4"/>
  <c r="E438" i="4"/>
  <c r="A441" i="4"/>
  <c r="J441" i="4"/>
  <c r="A442" i="4"/>
  <c r="A443" i="4"/>
  <c r="B443" i="4"/>
  <c r="A444" i="4"/>
  <c r="B444" i="4"/>
  <c r="A445" i="4"/>
  <c r="B445" i="4"/>
  <c r="A446" i="4"/>
  <c r="B446" i="4"/>
  <c r="A447" i="4"/>
  <c r="B447" i="4"/>
  <c r="E447" i="4"/>
  <c r="F447" i="4"/>
  <c r="B451" i="4"/>
  <c r="B456" i="4"/>
  <c r="B458" i="4"/>
  <c r="B459" i="4"/>
  <c r="B460" i="4"/>
  <c r="B461" i="4"/>
  <c r="B462" i="4"/>
  <c r="B463" i="4"/>
  <c r="B464" i="4"/>
  <c r="G464" i="4"/>
  <c r="B465" i="4"/>
  <c r="B466" i="4"/>
  <c r="B467" i="4"/>
  <c r="B469" i="4"/>
  <c r="B471" i="4"/>
  <c r="C472" i="4"/>
  <c r="D472" i="4"/>
  <c r="E472" i="4"/>
  <c r="D473" i="4" s="1"/>
  <c r="A475" i="4"/>
  <c r="J475" i="4"/>
  <c r="A476" i="4"/>
  <c r="A477" i="4"/>
  <c r="B477" i="4"/>
  <c r="A478" i="4"/>
  <c r="B478" i="4"/>
  <c r="A479" i="4"/>
  <c r="B479" i="4"/>
  <c r="A480" i="4"/>
  <c r="B480" i="4"/>
  <c r="A481" i="4"/>
  <c r="B481" i="4"/>
  <c r="E481" i="4"/>
  <c r="B485" i="4"/>
  <c r="B490" i="4"/>
  <c r="B492" i="4"/>
  <c r="B493" i="4"/>
  <c r="B494" i="4"/>
  <c r="B495" i="4"/>
  <c r="B496" i="4"/>
  <c r="B497" i="4"/>
  <c r="B498" i="4"/>
  <c r="G498" i="4"/>
  <c r="B499" i="4"/>
  <c r="B500" i="4"/>
  <c r="B501" i="4"/>
  <c r="B503" i="4"/>
  <c r="B505" i="4"/>
  <c r="C506" i="4"/>
  <c r="D506" i="4"/>
  <c r="E506" i="4"/>
  <c r="E507" i="4" s="1"/>
  <c r="A509" i="4"/>
  <c r="J509" i="4"/>
  <c r="A510" i="4"/>
  <c r="A511" i="4"/>
  <c r="B511" i="4"/>
  <c r="A512" i="4"/>
  <c r="B512" i="4"/>
  <c r="A513" i="4"/>
  <c r="B513" i="4"/>
  <c r="A514" i="4"/>
  <c r="B514" i="4"/>
  <c r="A515" i="4"/>
  <c r="B515" i="4"/>
  <c r="E515" i="4"/>
  <c r="B519" i="4"/>
  <c r="B524" i="4"/>
  <c r="B526" i="4"/>
  <c r="B527" i="4"/>
  <c r="B528" i="4"/>
  <c r="B529" i="4"/>
  <c r="B530" i="4"/>
  <c r="B531" i="4"/>
  <c r="B532" i="4"/>
  <c r="G532" i="4"/>
  <c r="B533" i="4"/>
  <c r="B534" i="4"/>
  <c r="B535" i="4"/>
  <c r="B537" i="4"/>
  <c r="B539" i="4"/>
  <c r="C540" i="4"/>
  <c r="D540" i="4"/>
  <c r="E540" i="4"/>
  <c r="E541" i="4" s="1"/>
  <c r="A543" i="4"/>
  <c r="J543" i="4"/>
  <c r="A544" i="4"/>
  <c r="A545" i="4"/>
  <c r="B545" i="4"/>
  <c r="A546" i="4"/>
  <c r="B546" i="4"/>
  <c r="A547" i="4"/>
  <c r="B547" i="4"/>
  <c r="A548" i="4"/>
  <c r="B548" i="4"/>
  <c r="A549" i="4"/>
  <c r="B549" i="4"/>
  <c r="E549" i="4"/>
  <c r="B553" i="4"/>
  <c r="B558" i="4"/>
  <c r="B560" i="4"/>
  <c r="B561" i="4"/>
  <c r="B562" i="4"/>
  <c r="B563" i="4"/>
  <c r="B564" i="4"/>
  <c r="B565" i="4"/>
  <c r="B566" i="4"/>
  <c r="G566" i="4"/>
  <c r="B567" i="4"/>
  <c r="B568" i="4"/>
  <c r="B569" i="4"/>
  <c r="B571" i="4"/>
  <c r="B573" i="4"/>
  <c r="C574" i="4"/>
  <c r="D574" i="4"/>
  <c r="E574" i="4"/>
  <c r="A577" i="4"/>
  <c r="J577" i="4"/>
  <c r="A578" i="4"/>
  <c r="A579" i="4"/>
  <c r="B579" i="4"/>
  <c r="A580" i="4"/>
  <c r="B580" i="4"/>
  <c r="A581" i="4"/>
  <c r="B581" i="4"/>
  <c r="A582" i="4"/>
  <c r="B582" i="4"/>
  <c r="A583" i="4"/>
  <c r="B583" i="4"/>
  <c r="E583" i="4"/>
  <c r="F583" i="4"/>
  <c r="B587" i="4"/>
  <c r="B592" i="4"/>
  <c r="B594" i="4"/>
  <c r="B595" i="4"/>
  <c r="B596" i="4"/>
  <c r="B597" i="4"/>
  <c r="B598" i="4"/>
  <c r="B599" i="4"/>
  <c r="B600" i="4"/>
  <c r="G600" i="4"/>
  <c r="B601" i="4"/>
  <c r="B602" i="4"/>
  <c r="B603" i="4"/>
  <c r="B605" i="4"/>
  <c r="B607" i="4"/>
  <c r="C608" i="4"/>
  <c r="D608" i="4"/>
  <c r="E608" i="4"/>
  <c r="E609" i="4" s="1"/>
  <c r="A611" i="4"/>
  <c r="J611" i="4"/>
  <c r="A612" i="4"/>
  <c r="A613" i="4"/>
  <c r="B613" i="4"/>
  <c r="A614" i="4"/>
  <c r="B614" i="4"/>
  <c r="A615" i="4"/>
  <c r="B615" i="4"/>
  <c r="A616" i="4"/>
  <c r="B616" i="4"/>
  <c r="A617" i="4"/>
  <c r="B617" i="4"/>
  <c r="E617" i="4"/>
  <c r="B621" i="4"/>
  <c r="B626" i="4"/>
  <c r="B628" i="4"/>
  <c r="B629" i="4"/>
  <c r="B630" i="4"/>
  <c r="B631" i="4"/>
  <c r="B632" i="4"/>
  <c r="B633" i="4"/>
  <c r="B634" i="4"/>
  <c r="G634" i="4"/>
  <c r="B635" i="4"/>
  <c r="B636" i="4"/>
  <c r="B637" i="4"/>
  <c r="B639" i="4"/>
  <c r="B641" i="4"/>
  <c r="C642" i="4"/>
  <c r="D642" i="4"/>
  <c r="E642" i="4"/>
  <c r="E643" i="4" s="1"/>
  <c r="A645" i="4"/>
  <c r="J645" i="4"/>
  <c r="A646" i="4"/>
  <c r="A647" i="4"/>
  <c r="B647" i="4"/>
  <c r="A648" i="4"/>
  <c r="B648" i="4"/>
  <c r="A649" i="4"/>
  <c r="B649" i="4"/>
  <c r="A650" i="4"/>
  <c r="B650" i="4"/>
  <c r="A651" i="4"/>
  <c r="B651" i="4"/>
  <c r="E651" i="4"/>
  <c r="B655" i="4"/>
  <c r="B660" i="4"/>
  <c r="B662" i="4"/>
  <c r="B663" i="4"/>
  <c r="B664" i="4"/>
  <c r="B665" i="4"/>
  <c r="B666" i="4"/>
  <c r="B667" i="4"/>
  <c r="B668" i="4"/>
  <c r="G668" i="4"/>
  <c r="B669" i="4"/>
  <c r="B670" i="4"/>
  <c r="B673" i="4"/>
  <c r="B675" i="4"/>
  <c r="C676" i="4"/>
  <c r="D676" i="4"/>
  <c r="E676" i="4"/>
  <c r="A679" i="4"/>
  <c r="J679" i="4"/>
  <c r="A680" i="4"/>
  <c r="A681" i="4"/>
  <c r="B681" i="4"/>
  <c r="A682" i="4"/>
  <c r="B682" i="4"/>
  <c r="A683" i="4"/>
  <c r="B683" i="4"/>
  <c r="A684" i="4"/>
  <c r="B684" i="4"/>
  <c r="A685" i="4"/>
  <c r="B685" i="4"/>
  <c r="E685" i="4"/>
  <c r="B689" i="4"/>
  <c r="B694" i="4"/>
  <c r="B696" i="4"/>
  <c r="B697" i="4"/>
  <c r="B698" i="4"/>
  <c r="B699" i="4"/>
  <c r="B700" i="4"/>
  <c r="B701" i="4"/>
  <c r="B702" i="4"/>
  <c r="G702" i="4"/>
  <c r="B703" i="4"/>
  <c r="B704" i="4"/>
  <c r="B705" i="4"/>
  <c r="B707" i="4"/>
  <c r="B709" i="4"/>
  <c r="C710" i="4"/>
  <c r="D710" i="4"/>
  <c r="E710" i="4"/>
  <c r="A713" i="4"/>
  <c r="J713" i="4"/>
  <c r="A714" i="4"/>
  <c r="A715" i="4"/>
  <c r="B715" i="4"/>
  <c r="A716" i="4"/>
  <c r="B716" i="4"/>
  <c r="A717" i="4"/>
  <c r="B717" i="4"/>
  <c r="A718" i="4"/>
  <c r="B718" i="4"/>
  <c r="A719" i="4"/>
  <c r="B719" i="4"/>
  <c r="E719" i="4"/>
  <c r="F719" i="4"/>
  <c r="B723" i="4"/>
  <c r="B728" i="4"/>
  <c r="B730" i="4"/>
  <c r="B731" i="4"/>
  <c r="B732" i="4"/>
  <c r="B733" i="4"/>
  <c r="B734" i="4"/>
  <c r="B735" i="4"/>
  <c r="B736" i="4"/>
  <c r="G736" i="4"/>
  <c r="B737" i="4"/>
  <c r="B738" i="4"/>
  <c r="B739" i="4"/>
  <c r="B741" i="4"/>
  <c r="B743" i="4"/>
  <c r="C744" i="4"/>
  <c r="D744" i="4"/>
  <c r="E744" i="4"/>
  <c r="C745" i="4" s="1"/>
  <c r="E745" i="4"/>
  <c r="A747" i="4"/>
  <c r="J747" i="4"/>
  <c r="A748" i="4"/>
  <c r="A749" i="4"/>
  <c r="B749" i="4"/>
  <c r="A750" i="4"/>
  <c r="B750" i="4"/>
  <c r="A751" i="4"/>
  <c r="B751" i="4"/>
  <c r="A752" i="4"/>
  <c r="B752" i="4"/>
  <c r="A753" i="4"/>
  <c r="B753" i="4"/>
  <c r="E753" i="4"/>
  <c r="B757" i="4"/>
  <c r="B762" i="4"/>
  <c r="B764" i="4"/>
  <c r="B765" i="4"/>
  <c r="B766" i="4"/>
  <c r="B767" i="4"/>
  <c r="B768" i="4"/>
  <c r="B769" i="4"/>
  <c r="B770" i="4"/>
  <c r="G770" i="4"/>
  <c r="B771" i="4"/>
  <c r="B772" i="4"/>
  <c r="B773" i="4"/>
  <c r="B775" i="4"/>
  <c r="B777" i="4"/>
  <c r="C778" i="4"/>
  <c r="D778" i="4"/>
  <c r="E778" i="4"/>
  <c r="A781" i="4"/>
  <c r="J781" i="4"/>
  <c r="A782" i="4"/>
  <c r="A783" i="4"/>
  <c r="B783" i="4"/>
  <c r="A784" i="4"/>
  <c r="B784" i="4"/>
  <c r="A785" i="4"/>
  <c r="B785" i="4"/>
  <c r="A786" i="4"/>
  <c r="B786" i="4"/>
  <c r="A787" i="4"/>
  <c r="B787" i="4"/>
  <c r="E787" i="4"/>
  <c r="B791" i="4"/>
  <c r="B796" i="4"/>
  <c r="B798" i="4"/>
  <c r="B799" i="4"/>
  <c r="B800" i="4"/>
  <c r="B801" i="4"/>
  <c r="B802" i="4"/>
  <c r="B803" i="4"/>
  <c r="B804" i="4"/>
  <c r="G804" i="4"/>
  <c r="B805" i="4"/>
  <c r="B806" i="4"/>
  <c r="B807" i="4"/>
  <c r="B809" i="4"/>
  <c r="B811" i="4"/>
  <c r="C812" i="4"/>
  <c r="D812" i="4"/>
  <c r="E812" i="4"/>
  <c r="A815" i="4"/>
  <c r="J815" i="4"/>
  <c r="A816" i="4"/>
  <c r="A817" i="4"/>
  <c r="B817" i="4"/>
  <c r="A818" i="4"/>
  <c r="B818" i="4"/>
  <c r="A819" i="4"/>
  <c r="B819" i="4"/>
  <c r="A820" i="4"/>
  <c r="B820" i="4"/>
  <c r="A821" i="4"/>
  <c r="B821" i="4"/>
  <c r="E821" i="4"/>
  <c r="B825" i="4"/>
  <c r="B830" i="4"/>
  <c r="B832" i="4"/>
  <c r="B833" i="4"/>
  <c r="B834" i="4"/>
  <c r="B835" i="4"/>
  <c r="B836" i="4"/>
  <c r="B837" i="4"/>
  <c r="B838" i="4"/>
  <c r="G838" i="4"/>
  <c r="B839" i="4"/>
  <c r="B840" i="4"/>
  <c r="B841" i="4"/>
  <c r="B843" i="4"/>
  <c r="B845" i="4"/>
  <c r="C846" i="4"/>
  <c r="D846" i="4"/>
  <c r="E846" i="4"/>
  <c r="A849" i="4"/>
  <c r="J849" i="4"/>
  <c r="A850" i="4"/>
  <c r="A851" i="4"/>
  <c r="B851" i="4"/>
  <c r="A852" i="4"/>
  <c r="B852" i="4"/>
  <c r="A853" i="4"/>
  <c r="B853" i="4"/>
  <c r="A854" i="4"/>
  <c r="B854" i="4"/>
  <c r="A855" i="4"/>
  <c r="B855" i="4"/>
  <c r="E855" i="4"/>
  <c r="F855" i="4"/>
  <c r="B859" i="4"/>
  <c r="B864" i="4"/>
  <c r="B866" i="4"/>
  <c r="B867" i="4"/>
  <c r="B868" i="4"/>
  <c r="B869" i="4"/>
  <c r="B870" i="4"/>
  <c r="B871" i="4"/>
  <c r="B872" i="4"/>
  <c r="G872" i="4"/>
  <c r="B873" i="4"/>
  <c r="B874" i="4"/>
  <c r="B875" i="4"/>
  <c r="B877" i="4"/>
  <c r="B879" i="4"/>
  <c r="C880" i="4"/>
  <c r="D880" i="4"/>
  <c r="E880" i="4"/>
  <c r="E881" i="4"/>
  <c r="A883" i="4"/>
  <c r="J883" i="4"/>
  <c r="A884" i="4"/>
  <c r="A885" i="4"/>
  <c r="B885" i="4"/>
  <c r="A886" i="4"/>
  <c r="B886" i="4"/>
  <c r="A887" i="4"/>
  <c r="B887" i="4"/>
  <c r="A888" i="4"/>
  <c r="B888" i="4"/>
  <c r="A889" i="4"/>
  <c r="B889" i="4"/>
  <c r="E889" i="4"/>
  <c r="B893" i="4"/>
  <c r="B898" i="4"/>
  <c r="B900" i="4"/>
  <c r="B901" i="4"/>
  <c r="B902" i="4"/>
  <c r="B903" i="4"/>
  <c r="B904" i="4"/>
  <c r="B905" i="4"/>
  <c r="B906" i="4"/>
  <c r="G906" i="4"/>
  <c r="B907" i="4"/>
  <c r="B908" i="4"/>
  <c r="B909" i="4"/>
  <c r="B911" i="4"/>
  <c r="B913" i="4"/>
  <c r="C914" i="4"/>
  <c r="D914" i="4"/>
  <c r="E914" i="4"/>
  <c r="E915" i="4" s="1"/>
  <c r="A917" i="4"/>
  <c r="J917" i="4"/>
  <c r="A918" i="4"/>
  <c r="A919" i="4"/>
  <c r="B919" i="4"/>
  <c r="A920" i="4"/>
  <c r="B920" i="4"/>
  <c r="A921" i="4"/>
  <c r="B921" i="4"/>
  <c r="A922" i="4"/>
  <c r="B922" i="4"/>
  <c r="A923" i="4"/>
  <c r="B923" i="4"/>
  <c r="E923" i="4"/>
  <c r="B927" i="4"/>
  <c r="B932" i="4"/>
  <c r="B934" i="4"/>
  <c r="B935" i="4"/>
  <c r="B936" i="4"/>
  <c r="B937" i="4"/>
  <c r="B938" i="4"/>
  <c r="B939" i="4"/>
  <c r="B940" i="4"/>
  <c r="G940" i="4"/>
  <c r="B941" i="4"/>
  <c r="B942" i="4"/>
  <c r="B943" i="4"/>
  <c r="B945" i="4"/>
  <c r="B947" i="4"/>
  <c r="C948" i="4"/>
  <c r="D948" i="4"/>
  <c r="E948" i="4"/>
  <c r="E949" i="4" s="1"/>
  <c r="A951" i="4"/>
  <c r="J951" i="4"/>
  <c r="A952" i="4"/>
  <c r="A953" i="4"/>
  <c r="B953" i="4"/>
  <c r="A954" i="4"/>
  <c r="B954" i="4"/>
  <c r="A955" i="4"/>
  <c r="B955" i="4"/>
  <c r="A956" i="4"/>
  <c r="B956" i="4"/>
  <c r="A957" i="4"/>
  <c r="B957" i="4"/>
  <c r="E957" i="4"/>
  <c r="F957" i="4"/>
  <c r="B961" i="4"/>
  <c r="B966" i="4"/>
  <c r="B968" i="4"/>
  <c r="B969" i="4"/>
  <c r="B970" i="4"/>
  <c r="B971" i="4"/>
  <c r="B972" i="4"/>
  <c r="B973" i="4"/>
  <c r="B974" i="4"/>
  <c r="G974" i="4"/>
  <c r="B975" i="4"/>
  <c r="B976" i="4"/>
  <c r="B977" i="4"/>
  <c r="B979" i="4"/>
  <c r="B981" i="4"/>
  <c r="C982" i="4"/>
  <c r="C983" i="4" s="1"/>
  <c r="D982" i="4"/>
  <c r="E982" i="4"/>
  <c r="A985" i="4"/>
  <c r="J985" i="4"/>
  <c r="A986" i="4"/>
  <c r="A987" i="4"/>
  <c r="B987" i="4"/>
  <c r="A988" i="4"/>
  <c r="B988" i="4"/>
  <c r="A989" i="4"/>
  <c r="B989" i="4"/>
  <c r="A990" i="4"/>
  <c r="B990" i="4"/>
  <c r="A991" i="4"/>
  <c r="B991" i="4"/>
  <c r="E991" i="4"/>
  <c r="B995" i="4"/>
  <c r="B1000" i="4"/>
  <c r="B1002" i="4"/>
  <c r="B1003" i="4"/>
  <c r="B1004" i="4"/>
  <c r="B1005" i="4"/>
  <c r="B1006" i="4"/>
  <c r="B1007" i="4"/>
  <c r="B1008" i="4"/>
  <c r="G1008" i="4"/>
  <c r="B1009" i="4"/>
  <c r="B1010" i="4"/>
  <c r="B1011" i="4"/>
  <c r="B1013" i="4"/>
  <c r="B1015" i="4"/>
  <c r="C1016" i="4"/>
  <c r="E1017" i="4" s="1"/>
  <c r="D1016" i="4"/>
  <c r="E1016" i="4"/>
  <c r="A1019" i="4"/>
  <c r="J1019" i="4"/>
  <c r="A1020" i="4"/>
  <c r="A1021" i="4"/>
  <c r="B1021" i="4"/>
  <c r="A1022" i="4"/>
  <c r="B1022" i="4"/>
  <c r="A1023" i="4"/>
  <c r="B1023" i="4"/>
  <c r="A1024" i="4"/>
  <c r="B1024" i="4"/>
  <c r="A1025" i="4"/>
  <c r="B1025" i="4"/>
  <c r="E1025" i="4"/>
  <c r="F1025" i="4"/>
  <c r="B1029" i="4"/>
  <c r="B1034" i="4"/>
  <c r="B1036" i="4"/>
  <c r="B1037" i="4"/>
  <c r="B1038" i="4"/>
  <c r="B1039" i="4"/>
  <c r="B1040" i="4"/>
  <c r="B1041" i="4"/>
  <c r="B1042" i="4"/>
  <c r="G1042" i="4"/>
  <c r="B1043" i="4"/>
  <c r="B1044" i="4"/>
  <c r="B1045" i="4"/>
  <c r="B1047" i="4"/>
  <c r="B1049" i="4"/>
  <c r="C1050" i="4"/>
  <c r="D1051" i="4" s="1"/>
  <c r="D1050" i="4"/>
  <c r="E1050" i="4"/>
  <c r="A1053" i="4"/>
  <c r="J1053" i="4"/>
  <c r="A1054" i="4"/>
  <c r="I8" i="1"/>
  <c r="I41" i="1" s="1"/>
  <c r="H9" i="1"/>
  <c r="H41" i="1" s="1"/>
  <c r="J28" i="1"/>
  <c r="J41" i="1" s="1"/>
  <c r="H39" i="1"/>
  <c r="K39" i="1"/>
  <c r="H40" i="1"/>
  <c r="K41" i="1"/>
  <c r="A1" i="13"/>
  <c r="B1" i="13"/>
  <c r="A2" i="13"/>
  <c r="A3" i="13"/>
  <c r="A5" i="13"/>
  <c r="A1" i="3"/>
  <c r="B1" i="3"/>
  <c r="A2" i="3"/>
  <c r="B2" i="3"/>
  <c r="A3" i="3"/>
  <c r="B3" i="3"/>
  <c r="B4" i="3"/>
  <c r="A5" i="3"/>
  <c r="G2" i="3"/>
  <c r="G4" i="3"/>
  <c r="B7" i="3"/>
  <c r="G8" i="3"/>
  <c r="I16" i="3"/>
  <c r="L16" i="3"/>
  <c r="L17" i="3"/>
  <c r="L19" i="3"/>
  <c r="I34" i="3"/>
  <c r="K34" i="3"/>
  <c r="L34" i="3"/>
  <c r="L35" i="3"/>
  <c r="J38" i="3"/>
  <c r="L38" i="3"/>
  <c r="J39" i="3"/>
  <c r="J42" i="3"/>
  <c r="L42" i="3"/>
  <c r="J46" i="3"/>
  <c r="L46" i="3"/>
  <c r="J47" i="3"/>
  <c r="J50" i="3"/>
  <c r="L50" i="3"/>
  <c r="J51" i="3"/>
  <c r="J47" i="4"/>
  <c r="C1017" i="4"/>
  <c r="D847" i="4"/>
  <c r="C847" i="4"/>
  <c r="C813" i="4"/>
  <c r="C711" i="4"/>
  <c r="E677" i="4"/>
  <c r="C677" i="4"/>
  <c r="D643" i="4"/>
  <c r="E575" i="4"/>
  <c r="C575" i="4"/>
  <c r="D541" i="4"/>
  <c r="C541" i="4"/>
  <c r="C507" i="4"/>
  <c r="E473" i="4"/>
  <c r="E439" i="4"/>
  <c r="C405" i="4"/>
  <c r="D405" i="4"/>
  <c r="E405" i="4"/>
  <c r="C337" i="4"/>
  <c r="C303" i="4"/>
  <c r="E303" i="2"/>
  <c r="E201" i="4"/>
  <c r="C167" i="4"/>
  <c r="D133" i="2"/>
  <c r="B21" i="4"/>
  <c r="P54" i="2"/>
  <c r="B18" i="4"/>
  <c r="P51" i="4"/>
  <c r="P50" i="4"/>
  <c r="F991" i="4"/>
  <c r="F923" i="4"/>
  <c r="F787" i="4"/>
  <c r="F651" i="4"/>
  <c r="F515" i="4"/>
  <c r="F379" i="4"/>
  <c r="F243" i="4"/>
  <c r="F1025" i="2"/>
  <c r="F175" i="4"/>
  <c r="F889" i="2"/>
  <c r="F651" i="2"/>
  <c r="F549" i="2"/>
  <c r="F447" i="2"/>
  <c r="F413" i="2"/>
  <c r="F311" i="2"/>
  <c r="F209" i="2"/>
  <c r="F957" i="2"/>
  <c r="F821" i="2"/>
  <c r="F719" i="2"/>
  <c r="F141" i="2"/>
  <c r="F889" i="4"/>
  <c r="F821" i="4"/>
  <c r="F753" i="4"/>
  <c r="F685" i="4"/>
  <c r="F617" i="4"/>
  <c r="F549" i="4"/>
  <c r="F481" i="4"/>
  <c r="F413" i="4"/>
  <c r="F345" i="4"/>
  <c r="F277" i="4"/>
  <c r="F209" i="4"/>
  <c r="F141" i="4"/>
  <c r="F107" i="4"/>
  <c r="F73" i="4"/>
  <c r="F39" i="4"/>
  <c r="J47" i="2"/>
  <c r="F991" i="2"/>
  <c r="F923" i="2"/>
  <c r="F855" i="2"/>
  <c r="F787" i="2"/>
  <c r="F753" i="2"/>
  <c r="F685" i="2"/>
  <c r="F617" i="2"/>
  <c r="F583" i="2"/>
  <c r="F515" i="2"/>
  <c r="F481" i="2"/>
  <c r="F379" i="2"/>
  <c r="F345" i="2"/>
  <c r="F277" i="2"/>
  <c r="F243" i="2"/>
  <c r="F175" i="2"/>
  <c r="F107" i="2"/>
  <c r="D983" i="2"/>
  <c r="B29" i="4"/>
  <c r="B23" i="4"/>
  <c r="B20" i="4"/>
  <c r="B27" i="4"/>
  <c r="B22" i="4"/>
  <c r="D677" i="4"/>
  <c r="D575" i="4"/>
  <c r="D507" i="4"/>
  <c r="D813" i="4"/>
  <c r="E779" i="4"/>
  <c r="D711" i="4"/>
  <c r="D133" i="4"/>
  <c r="D99" i="4"/>
  <c r="C201" i="2"/>
  <c r="D643" i="2"/>
  <c r="C133" i="2"/>
  <c r="J1033" i="4"/>
  <c r="J999" i="4"/>
  <c r="J965" i="4"/>
  <c r="J931" i="4"/>
  <c r="J897" i="4"/>
  <c r="J863" i="4"/>
  <c r="J829" i="4"/>
  <c r="J795" i="4"/>
  <c r="J761" i="4"/>
  <c r="J727" i="4"/>
  <c r="J693" i="4"/>
  <c r="J659" i="4"/>
  <c r="J625" i="4"/>
  <c r="J591" i="4"/>
  <c r="J557" i="4"/>
  <c r="J523" i="4"/>
  <c r="J489" i="4"/>
  <c r="J455" i="4"/>
  <c r="J421" i="4"/>
  <c r="J387" i="4"/>
  <c r="J353" i="4"/>
  <c r="J319" i="4"/>
  <c r="J285" i="4"/>
  <c r="J251" i="4"/>
  <c r="J217" i="4"/>
  <c r="J183" i="4"/>
  <c r="J149" i="4"/>
  <c r="J115" i="4"/>
  <c r="J81" i="4"/>
  <c r="J1033" i="2"/>
  <c r="J999" i="2"/>
  <c r="J965" i="2"/>
  <c r="J931" i="2"/>
  <c r="J897" i="2"/>
  <c r="J863" i="2"/>
  <c r="J829" i="2"/>
  <c r="J795" i="2"/>
  <c r="J761" i="2"/>
  <c r="J727" i="2"/>
  <c r="J693" i="2"/>
  <c r="J659" i="2"/>
  <c r="J625" i="2"/>
  <c r="J591" i="2"/>
  <c r="J557" i="2"/>
  <c r="J523" i="2"/>
  <c r="J489" i="2"/>
  <c r="J455" i="2"/>
  <c r="J421" i="2"/>
  <c r="J387" i="2"/>
  <c r="J353" i="2"/>
  <c r="J319" i="2"/>
  <c r="J285" i="2"/>
  <c r="J251" i="2"/>
  <c r="J217" i="2"/>
  <c r="J183" i="2"/>
  <c r="J149" i="2"/>
  <c r="J115" i="2"/>
  <c r="J81" i="2"/>
  <c r="I52" i="3"/>
  <c r="G43" i="3"/>
  <c r="G51" i="3"/>
  <c r="G17" i="3"/>
  <c r="G19" i="3"/>
  <c r="G35" i="3"/>
  <c r="G42" i="3"/>
  <c r="G50" i="3"/>
  <c r="G39" i="3"/>
  <c r="G47" i="3"/>
  <c r="G16" i="3"/>
  <c r="G18" i="3"/>
  <c r="G34" i="3"/>
  <c r="G38" i="3"/>
  <c r="P969" i="2" l="1"/>
  <c r="P733" i="2"/>
  <c r="P766" i="2"/>
  <c r="P834" i="2"/>
  <c r="P902" i="2"/>
  <c r="P937" i="2"/>
  <c r="P970" i="2"/>
  <c r="P118" i="2"/>
  <c r="P121" i="2"/>
  <c r="P189" i="2"/>
  <c r="P257" i="2"/>
  <c r="P461" i="2"/>
  <c r="P597" i="2"/>
  <c r="P85" i="2"/>
  <c r="P1002" i="2"/>
  <c r="P224" i="2"/>
  <c r="P292" i="2"/>
  <c r="P428" i="2"/>
  <c r="P564" i="2"/>
  <c r="P632" i="2"/>
  <c r="P665" i="2"/>
  <c r="P768" i="2"/>
  <c r="P801" i="2"/>
  <c r="P869" i="2"/>
  <c r="P972" i="2"/>
  <c r="P1005" i="2"/>
  <c r="P494" i="2"/>
  <c r="P630" i="2"/>
  <c r="J52" i="3"/>
  <c r="P86" i="2"/>
  <c r="D99" i="2"/>
  <c r="P97" i="2"/>
  <c r="P94" i="2"/>
  <c r="C99" i="2"/>
  <c r="E99" i="2"/>
  <c r="D65" i="2"/>
  <c r="P51" i="2"/>
  <c r="P62" i="2"/>
  <c r="B21" i="2"/>
  <c r="C65" i="2"/>
  <c r="E65" i="2"/>
  <c r="P254" i="2"/>
  <c r="P322" i="2"/>
  <c r="P458" i="2"/>
  <c r="P526" i="2"/>
  <c r="P662" i="2"/>
  <c r="P798" i="2"/>
  <c r="P866" i="2"/>
  <c r="P934" i="2"/>
  <c r="P730" i="2"/>
  <c r="P390" i="2"/>
  <c r="P186" i="2"/>
  <c r="P60" i="2"/>
  <c r="P63" i="2"/>
  <c r="P128" i="2"/>
  <c r="P196" i="2"/>
  <c r="P264" i="2"/>
  <c r="P332" i="2"/>
  <c r="P400" i="2"/>
  <c r="P468" i="2"/>
  <c r="P536" i="2"/>
  <c r="P604" i="2"/>
  <c r="P672" i="2"/>
  <c r="P808" i="2"/>
  <c r="P876" i="2"/>
  <c r="P944" i="2"/>
  <c r="P1012" i="2"/>
  <c r="P93" i="2"/>
  <c r="P504" i="2"/>
  <c r="P640" i="2"/>
  <c r="P708" i="2"/>
  <c r="P844" i="2"/>
  <c r="P912" i="2"/>
  <c r="P1048" i="2"/>
  <c r="P162" i="2"/>
  <c r="P230" i="2"/>
  <c r="P366" i="2"/>
  <c r="P368" i="2"/>
  <c r="P434" i="2"/>
  <c r="P502" i="2"/>
  <c r="P570" i="2"/>
  <c r="P706" i="2"/>
  <c r="P877" i="2"/>
  <c r="P910" i="2"/>
  <c r="P978" i="2"/>
  <c r="P164" i="2"/>
  <c r="P56" i="2"/>
  <c r="P1037" i="2"/>
  <c r="P325" i="2"/>
  <c r="D1051" i="2"/>
  <c r="D745" i="2"/>
  <c r="E915" i="2"/>
  <c r="C983" i="2"/>
  <c r="D949" i="2"/>
  <c r="C915" i="2"/>
  <c r="C881" i="2"/>
  <c r="C745" i="2"/>
  <c r="B18" i="2"/>
  <c r="P123" i="2"/>
  <c r="P131" i="2"/>
  <c r="P153" i="2"/>
  <c r="P191" i="2"/>
  <c r="P221" i="2"/>
  <c r="P229" i="2"/>
  <c r="P259" i="2"/>
  <c r="P267" i="2"/>
  <c r="P289" i="2"/>
  <c r="P297" i="2"/>
  <c r="P327" i="2"/>
  <c r="P335" i="2"/>
  <c r="P357" i="2"/>
  <c r="P365" i="2"/>
  <c r="P395" i="2"/>
  <c r="P403" i="2"/>
  <c r="P425" i="2"/>
  <c r="P433" i="2"/>
  <c r="P463" i="2"/>
  <c r="P471" i="2"/>
  <c r="P493" i="2"/>
  <c r="P501" i="2"/>
  <c r="P531" i="2"/>
  <c r="P539" i="2"/>
  <c r="P561" i="2"/>
  <c r="P569" i="2"/>
  <c r="P599" i="2"/>
  <c r="P607" i="2"/>
  <c r="P629" i="2"/>
  <c r="P637" i="2"/>
  <c r="P667" i="2"/>
  <c r="P675" i="2"/>
  <c r="P697" i="2"/>
  <c r="P705" i="2"/>
  <c r="P735" i="2"/>
  <c r="P743" i="2"/>
  <c r="P765" i="2"/>
  <c r="P773" i="2"/>
  <c r="P803" i="2"/>
  <c r="P811" i="2"/>
  <c r="P833" i="2"/>
  <c r="P841" i="2"/>
  <c r="P871" i="2"/>
  <c r="P879" i="2"/>
  <c r="P901" i="2"/>
  <c r="P909" i="2"/>
  <c r="P939" i="2"/>
  <c r="P947" i="2"/>
  <c r="P977" i="2"/>
  <c r="P1007" i="2"/>
  <c r="P1015" i="2"/>
  <c r="P1045" i="2"/>
  <c r="D1017" i="2"/>
  <c r="C643" i="2"/>
  <c r="E235" i="2"/>
  <c r="P159" i="2"/>
  <c r="P227" i="2"/>
  <c r="P295" i="2"/>
  <c r="P363" i="2"/>
  <c r="P431" i="2"/>
  <c r="P499" i="2"/>
  <c r="P567" i="2"/>
  <c r="P635" i="2"/>
  <c r="P703" i="2"/>
  <c r="P771" i="2"/>
  <c r="P839" i="2"/>
  <c r="P907" i="2"/>
  <c r="P975" i="2"/>
  <c r="P1043" i="2"/>
  <c r="D779" i="2"/>
  <c r="D881" i="2"/>
  <c r="D677" i="2"/>
  <c r="E337" i="2"/>
  <c r="E643" i="2"/>
  <c r="E575" i="2"/>
  <c r="I5" i="2"/>
  <c r="B27" i="2"/>
  <c r="B24" i="2"/>
  <c r="B19" i="2"/>
  <c r="B20" i="2"/>
  <c r="R15" i="2"/>
  <c r="B22" i="2"/>
  <c r="B25" i="2"/>
  <c r="B17" i="2"/>
  <c r="K42" i="1"/>
  <c r="E42" i="1" s="1"/>
  <c r="D915" i="4"/>
  <c r="D983" i="4"/>
  <c r="D235" i="4"/>
  <c r="C949" i="2"/>
  <c r="D881" i="4"/>
  <c r="D847" i="2"/>
  <c r="E813" i="2"/>
  <c r="C779" i="2"/>
  <c r="E473" i="2"/>
  <c r="D439" i="2"/>
  <c r="B29" i="2"/>
  <c r="D1017" i="4"/>
  <c r="D269" i="4"/>
  <c r="Q7" i="4"/>
  <c r="F7" i="4" s="1"/>
  <c r="C1051" i="2"/>
  <c r="D779" i="4"/>
  <c r="D541" i="2"/>
  <c r="C541" i="2"/>
  <c r="E269" i="2"/>
  <c r="D269" i="2"/>
  <c r="D235" i="2"/>
  <c r="C915" i="4"/>
  <c r="D949" i="4"/>
  <c r="C949" i="4"/>
  <c r="D711" i="2"/>
  <c r="D575" i="2"/>
  <c r="E1051" i="2"/>
  <c r="C269" i="4"/>
  <c r="D609" i="2"/>
  <c r="C881" i="4"/>
  <c r="E1051" i="4"/>
  <c r="C643" i="4"/>
  <c r="D371" i="4"/>
  <c r="E847" i="4"/>
  <c r="D745" i="4"/>
  <c r="C813" i="2"/>
  <c r="D609" i="4"/>
  <c r="E745" i="2"/>
  <c r="C473" i="2"/>
  <c r="C609" i="4"/>
  <c r="C1017" i="2"/>
  <c r="E983" i="4"/>
  <c r="C473" i="4"/>
  <c r="D439" i="4"/>
  <c r="C711" i="2"/>
  <c r="E677" i="2"/>
  <c r="C779" i="4"/>
  <c r="E337" i="4"/>
  <c r="R15" i="4"/>
  <c r="E1017" i="2"/>
  <c r="E813" i="4"/>
  <c r="C99" i="4"/>
  <c r="C371" i="2"/>
  <c r="P193" i="4"/>
  <c r="P261" i="4"/>
  <c r="P329" i="4"/>
  <c r="P533" i="4"/>
  <c r="P669" i="4"/>
  <c r="P805" i="4"/>
  <c r="P873" i="4"/>
  <c r="P941" i="4"/>
  <c r="P1009" i="4"/>
  <c r="E201" i="2"/>
  <c r="E711" i="4"/>
  <c r="E847" i="2"/>
  <c r="C1051" i="4"/>
  <c r="Q7" i="2"/>
  <c r="F7" i="2" s="1"/>
  <c r="P125" i="4"/>
  <c r="P159" i="4"/>
  <c r="P397" i="4"/>
  <c r="P431" i="4"/>
  <c r="P465" i="4"/>
  <c r="P601" i="4"/>
  <c r="P703" i="4"/>
  <c r="P737" i="4"/>
  <c r="P839" i="4"/>
  <c r="C201" i="4"/>
  <c r="G12" i="2"/>
  <c r="F19" i="1"/>
  <c r="E31" i="1" s="1"/>
  <c r="A15" i="2"/>
  <c r="G12" i="4"/>
  <c r="A15" i="4"/>
  <c r="I8" i="14"/>
  <c r="F8" i="15"/>
  <c r="F51" i="3"/>
  <c r="L51" i="3" s="1"/>
  <c r="F47" i="3"/>
  <c r="L47" i="3" s="1"/>
  <c r="F39" i="3"/>
  <c r="L39" i="3" s="1"/>
  <c r="F43" i="3"/>
  <c r="L43" i="3" s="1"/>
  <c r="K52" i="3"/>
  <c r="F16" i="1"/>
  <c r="G20" i="3"/>
  <c r="J1047" i="4"/>
  <c r="J1043" i="4"/>
  <c r="J1039" i="4"/>
  <c r="J1046" i="2"/>
  <c r="J1042" i="2"/>
  <c r="J1038" i="2"/>
  <c r="J1015" i="4"/>
  <c r="J1011" i="4"/>
  <c r="J1007" i="4"/>
  <c r="J1003" i="4"/>
  <c r="J1014" i="2"/>
  <c r="J1010" i="2"/>
  <c r="J1006" i="2"/>
  <c r="J1002" i="2"/>
  <c r="J979" i="4"/>
  <c r="J975" i="4"/>
  <c r="J971" i="4"/>
  <c r="J978" i="2"/>
  <c r="J974" i="2"/>
  <c r="J970" i="2"/>
  <c r="J947" i="4"/>
  <c r="J943" i="4"/>
  <c r="J939" i="4"/>
  <c r="J935" i="4"/>
  <c r="J946" i="2"/>
  <c r="J942" i="2"/>
  <c r="J938" i="2"/>
  <c r="J934" i="2"/>
  <c r="J911" i="4"/>
  <c r="J907" i="4"/>
  <c r="J903" i="4"/>
  <c r="J910" i="2"/>
  <c r="J906" i="2"/>
  <c r="J902" i="2"/>
  <c r="J879" i="4"/>
  <c r="J875" i="4"/>
  <c r="J871" i="4"/>
  <c r="J867" i="4"/>
  <c r="J878" i="2"/>
  <c r="J874" i="2"/>
  <c r="J870" i="2"/>
  <c r="J866" i="2"/>
  <c r="J843" i="4"/>
  <c r="J839" i="4"/>
  <c r="J835" i="4"/>
  <c r="J842" i="2"/>
  <c r="J838" i="2"/>
  <c r="J834" i="2"/>
  <c r="J811" i="4"/>
  <c r="J807" i="4"/>
  <c r="J803" i="4"/>
  <c r="J799" i="4"/>
  <c r="J810" i="2"/>
  <c r="J806" i="2"/>
  <c r="J802" i="2"/>
  <c r="J798" i="2"/>
  <c r="J775" i="4"/>
  <c r="J771" i="4"/>
  <c r="J767" i="4"/>
  <c r="J774" i="2"/>
  <c r="J770" i="2"/>
  <c r="J766" i="2"/>
  <c r="J743" i="4"/>
  <c r="J739" i="4"/>
  <c r="J735" i="4"/>
  <c r="J731" i="4"/>
  <c r="J742" i="2"/>
  <c r="J738" i="2"/>
  <c r="J734" i="2"/>
  <c r="J730" i="2"/>
  <c r="J707" i="4"/>
  <c r="J703" i="4"/>
  <c r="J699" i="4"/>
  <c r="J706" i="2"/>
  <c r="J702" i="2"/>
  <c r="J698" i="2"/>
  <c r="J675" i="4"/>
  <c r="J671" i="4"/>
  <c r="J667" i="4"/>
  <c r="J1046" i="4"/>
  <c r="J1042" i="4"/>
  <c r="J1038" i="4"/>
  <c r="J1049" i="2"/>
  <c r="J1045" i="2"/>
  <c r="J1041" i="2"/>
  <c r="J1037" i="2"/>
  <c r="J1014" i="4"/>
  <c r="J1010" i="4"/>
  <c r="J1006" i="4"/>
  <c r="J1002" i="4"/>
  <c r="J1013" i="2"/>
  <c r="J1009" i="2"/>
  <c r="J1005" i="2"/>
  <c r="J978" i="4"/>
  <c r="J974" i="4"/>
  <c r="J970" i="4"/>
  <c r="J981" i="2"/>
  <c r="J977" i="2"/>
  <c r="J973" i="2"/>
  <c r="J969" i="2"/>
  <c r="J946" i="4"/>
  <c r="J942" i="4"/>
  <c r="J938" i="4"/>
  <c r="J934" i="4"/>
  <c r="J945" i="2"/>
  <c r="J941" i="2"/>
  <c r="J937" i="2"/>
  <c r="J910" i="4"/>
  <c r="J906" i="4"/>
  <c r="J902" i="4"/>
  <c r="J913" i="2"/>
  <c r="J909" i="2"/>
  <c r="J905" i="2"/>
  <c r="J901" i="2"/>
  <c r="J878" i="4"/>
  <c r="J874" i="4"/>
  <c r="J870" i="4"/>
  <c r="J866" i="4"/>
  <c r="J877" i="2"/>
  <c r="J873" i="2"/>
  <c r="J869" i="2"/>
  <c r="J842" i="4"/>
  <c r="J838" i="4"/>
  <c r="J834" i="4"/>
  <c r="J845" i="2"/>
  <c r="J841" i="2"/>
  <c r="J837" i="2"/>
  <c r="J833" i="2"/>
  <c r="J810" i="4"/>
  <c r="J806" i="4"/>
  <c r="J802" i="4"/>
  <c r="J798" i="4"/>
  <c r="J809" i="2"/>
  <c r="J805" i="2"/>
  <c r="J801" i="2"/>
  <c r="J774" i="4"/>
  <c r="J770" i="4"/>
  <c r="J766" i="4"/>
  <c r="J777" i="2"/>
  <c r="J773" i="2"/>
  <c r="J769" i="2"/>
  <c r="J765" i="2"/>
  <c r="J742" i="4"/>
  <c r="J738" i="4"/>
  <c r="J734" i="4"/>
  <c r="J730" i="4"/>
  <c r="J741" i="2"/>
  <c r="J737" i="2"/>
  <c r="J733" i="2"/>
  <c r="J706" i="4"/>
  <c r="J702" i="4"/>
  <c r="J698" i="4"/>
  <c r="J709" i="2"/>
  <c r="J705" i="2"/>
  <c r="J701" i="2"/>
  <c r="J697" i="2"/>
  <c r="J674" i="4"/>
  <c r="J670" i="4"/>
  <c r="J666" i="4"/>
  <c r="J1049" i="4"/>
  <c r="J1045" i="4"/>
  <c r="J1041" i="4"/>
  <c r="J1037" i="4"/>
  <c r="J1048" i="2"/>
  <c r="J1044" i="2"/>
  <c r="J1040" i="2"/>
  <c r="J1036" i="2"/>
  <c r="J1013" i="4"/>
  <c r="J1009" i="4"/>
  <c r="J1005" i="4"/>
  <c r="J1012" i="2"/>
  <c r="J1008" i="2"/>
  <c r="J1004" i="2"/>
  <c r="J981" i="4"/>
  <c r="J977" i="4"/>
  <c r="J973" i="4"/>
  <c r="J969" i="4"/>
  <c r="J980" i="2"/>
  <c r="J976" i="2"/>
  <c r="J972" i="2"/>
  <c r="J968" i="2"/>
  <c r="J945" i="4"/>
  <c r="J941" i="4"/>
  <c r="J937" i="4"/>
  <c r="J944" i="2"/>
  <c r="J940" i="2"/>
  <c r="J936" i="2"/>
  <c r="J913" i="4"/>
  <c r="J909" i="4"/>
  <c r="J905" i="4"/>
  <c r="J901" i="4"/>
  <c r="J912" i="2"/>
  <c r="J908" i="2"/>
  <c r="J904" i="2"/>
  <c r="J900" i="2"/>
  <c r="J877" i="4"/>
  <c r="J873" i="4"/>
  <c r="J869" i="4"/>
  <c r="J876" i="2"/>
  <c r="J872" i="2"/>
  <c r="J868" i="2"/>
  <c r="J845" i="4"/>
  <c r="J841" i="4"/>
  <c r="J837" i="4"/>
  <c r="J833" i="4"/>
  <c r="J844" i="2"/>
  <c r="J840" i="2"/>
  <c r="J836" i="2"/>
  <c r="J832" i="2"/>
  <c r="J809" i="4"/>
  <c r="J805" i="4"/>
  <c r="J801" i="4"/>
  <c r="J808" i="2"/>
  <c r="J804" i="2"/>
  <c r="J800" i="2"/>
  <c r="J777" i="4"/>
  <c r="J773" i="4"/>
  <c r="J769" i="4"/>
  <c r="J765" i="4"/>
  <c r="J776" i="2"/>
  <c r="J772" i="2"/>
  <c r="J768" i="2"/>
  <c r="J764" i="2"/>
  <c r="J741" i="4"/>
  <c r="J737" i="4"/>
  <c r="J733" i="4"/>
  <c r="J740" i="2"/>
  <c r="J736" i="2"/>
  <c r="J732" i="2"/>
  <c r="J709" i="4"/>
  <c r="J705" i="4"/>
  <c r="J701" i="4"/>
  <c r="J697" i="4"/>
  <c r="J708" i="2"/>
  <c r="J704" i="2"/>
  <c r="J700" i="2"/>
  <c r="J696" i="2"/>
  <c r="J673" i="4"/>
  <c r="J669" i="4"/>
  <c r="J1048" i="4"/>
  <c r="J1044" i="4"/>
  <c r="J1040" i="4"/>
  <c r="J1036" i="4"/>
  <c r="J1047" i="2"/>
  <c r="J1043" i="2"/>
  <c r="J1039" i="2"/>
  <c r="J1012" i="4"/>
  <c r="J1008" i="4"/>
  <c r="J1004" i="4"/>
  <c r="J1015" i="2"/>
  <c r="J1011" i="2"/>
  <c r="J1007" i="2"/>
  <c r="J1003" i="2"/>
  <c r="J980" i="4"/>
  <c r="J976" i="4"/>
  <c r="J972" i="4"/>
  <c r="J968" i="4"/>
  <c r="J979" i="2"/>
  <c r="J975" i="2"/>
  <c r="J971" i="2"/>
  <c r="J944" i="4"/>
  <c r="J940" i="4"/>
  <c r="J936" i="4"/>
  <c r="J947" i="2"/>
  <c r="J943" i="2"/>
  <c r="J939" i="2"/>
  <c r="J935" i="2"/>
  <c r="J912" i="4"/>
  <c r="J908" i="4"/>
  <c r="J904" i="4"/>
  <c r="J900" i="4"/>
  <c r="J911" i="2"/>
  <c r="J907" i="2"/>
  <c r="J903" i="2"/>
  <c r="J876" i="4"/>
  <c r="J872" i="4"/>
  <c r="J868" i="4"/>
  <c r="J879" i="2"/>
  <c r="J875" i="2"/>
  <c r="J871" i="2"/>
  <c r="J867" i="2"/>
  <c r="J844" i="4"/>
  <c r="J840" i="4"/>
  <c r="J836" i="4"/>
  <c r="J832" i="4"/>
  <c r="J843" i="2"/>
  <c r="J839" i="2"/>
  <c r="J835" i="2"/>
  <c r="J808" i="4"/>
  <c r="J804" i="4"/>
  <c r="J800" i="4"/>
  <c r="J811" i="2"/>
  <c r="J807" i="2"/>
  <c r="J803" i="2"/>
  <c r="J799" i="2"/>
  <c r="J776" i="4"/>
  <c r="J772" i="4"/>
  <c r="J768" i="4"/>
  <c r="J764" i="4"/>
  <c r="J775" i="2"/>
  <c r="J771" i="2"/>
  <c r="J767" i="2"/>
  <c r="J740" i="4"/>
  <c r="J736" i="4"/>
  <c r="J732" i="4"/>
  <c r="J743" i="2"/>
  <c r="J739" i="2"/>
  <c r="J735" i="2"/>
  <c r="J731" i="2"/>
  <c r="J708" i="4"/>
  <c r="J704" i="4"/>
  <c r="J700" i="4"/>
  <c r="J696" i="4"/>
  <c r="J707" i="2"/>
  <c r="J703" i="2"/>
  <c r="J699" i="2"/>
  <c r="J672" i="4"/>
  <c r="J668" i="4"/>
  <c r="J663" i="4"/>
  <c r="J674" i="2"/>
  <c r="J670" i="2"/>
  <c r="J666" i="2"/>
  <c r="J662" i="2"/>
  <c r="J639" i="4"/>
  <c r="J635" i="4"/>
  <c r="J631" i="4"/>
  <c r="J638" i="2"/>
  <c r="J634" i="2"/>
  <c r="J630" i="2"/>
  <c r="J607" i="4"/>
  <c r="J603" i="4"/>
  <c r="J599" i="4"/>
  <c r="J595" i="4"/>
  <c r="J606" i="2"/>
  <c r="J602" i="2"/>
  <c r="J598" i="2"/>
  <c r="J594" i="2"/>
  <c r="J571" i="4"/>
  <c r="J567" i="4"/>
  <c r="J563" i="4"/>
  <c r="J570" i="2"/>
  <c r="J566" i="2"/>
  <c r="J562" i="2"/>
  <c r="J539" i="4"/>
  <c r="J535" i="4"/>
  <c r="J531" i="4"/>
  <c r="J527" i="4"/>
  <c r="J538" i="2"/>
  <c r="J534" i="2"/>
  <c r="J530" i="2"/>
  <c r="J526" i="2"/>
  <c r="J503" i="4"/>
  <c r="J499" i="4"/>
  <c r="J495" i="4"/>
  <c r="J502" i="2"/>
  <c r="J498" i="2"/>
  <c r="J494" i="2"/>
  <c r="J471" i="4"/>
  <c r="J467" i="4"/>
  <c r="J463" i="4"/>
  <c r="J459" i="4"/>
  <c r="J470" i="2"/>
  <c r="J466" i="2"/>
  <c r="J462" i="2"/>
  <c r="J458" i="2"/>
  <c r="J435" i="4"/>
  <c r="J431" i="4"/>
  <c r="J427" i="4"/>
  <c r="J434" i="2"/>
  <c r="J430" i="2"/>
  <c r="J426" i="2"/>
  <c r="J403" i="4"/>
  <c r="J399" i="4"/>
  <c r="J395" i="4"/>
  <c r="J391" i="4"/>
  <c r="J402" i="2"/>
  <c r="J398" i="2"/>
  <c r="J394" i="2"/>
  <c r="J390" i="2"/>
  <c r="J367" i="4"/>
  <c r="J363" i="4"/>
  <c r="J359" i="4"/>
  <c r="J366" i="2"/>
  <c r="J362" i="2"/>
  <c r="J358" i="2"/>
  <c r="J335" i="4"/>
  <c r="J331" i="4"/>
  <c r="J327" i="4"/>
  <c r="J323" i="4"/>
  <c r="J334" i="2"/>
  <c r="J330" i="2"/>
  <c r="J326" i="2"/>
  <c r="J322" i="2"/>
  <c r="J299" i="4"/>
  <c r="J295" i="4"/>
  <c r="J291" i="4"/>
  <c r="J298" i="2"/>
  <c r="J662" i="4"/>
  <c r="J673" i="2"/>
  <c r="J669" i="2"/>
  <c r="J665" i="2"/>
  <c r="J638" i="4"/>
  <c r="J634" i="4"/>
  <c r="J630" i="4"/>
  <c r="J641" i="2"/>
  <c r="J637" i="2"/>
  <c r="J633" i="2"/>
  <c r="J629" i="2"/>
  <c r="J606" i="4"/>
  <c r="J602" i="4"/>
  <c r="J598" i="4"/>
  <c r="J594" i="4"/>
  <c r="J605" i="2"/>
  <c r="J601" i="2"/>
  <c r="J597" i="2"/>
  <c r="J570" i="4"/>
  <c r="J566" i="4"/>
  <c r="J562" i="4"/>
  <c r="J573" i="2"/>
  <c r="J569" i="2"/>
  <c r="J565" i="2"/>
  <c r="J561" i="2"/>
  <c r="J538" i="4"/>
  <c r="J534" i="4"/>
  <c r="J530" i="4"/>
  <c r="J526" i="4"/>
  <c r="J537" i="2"/>
  <c r="J533" i="2"/>
  <c r="J529" i="2"/>
  <c r="J502" i="4"/>
  <c r="J498" i="4"/>
  <c r="J494" i="4"/>
  <c r="J505" i="2"/>
  <c r="J501" i="2"/>
  <c r="J497" i="2"/>
  <c r="J493" i="2"/>
  <c r="J470" i="4"/>
  <c r="J466" i="4"/>
  <c r="J462" i="4"/>
  <c r="J458" i="4"/>
  <c r="J469" i="2"/>
  <c r="J465" i="2"/>
  <c r="J461" i="2"/>
  <c r="J434" i="4"/>
  <c r="J430" i="4"/>
  <c r="J426" i="4"/>
  <c r="J437" i="2"/>
  <c r="J433" i="2"/>
  <c r="J429" i="2"/>
  <c r="J425" i="2"/>
  <c r="J402" i="4"/>
  <c r="J398" i="4"/>
  <c r="J394" i="4"/>
  <c r="J390" i="4"/>
  <c r="J401" i="2"/>
  <c r="J397" i="2"/>
  <c r="J393" i="2"/>
  <c r="J366" i="4"/>
  <c r="J362" i="4"/>
  <c r="J358" i="4"/>
  <c r="J369" i="2"/>
  <c r="J365" i="2"/>
  <c r="J361" i="2"/>
  <c r="J357" i="2"/>
  <c r="J334" i="4"/>
  <c r="J330" i="4"/>
  <c r="J326" i="4"/>
  <c r="J322" i="4"/>
  <c r="J333" i="2"/>
  <c r="J329" i="2"/>
  <c r="J325" i="2"/>
  <c r="J298" i="4"/>
  <c r="J294" i="4"/>
  <c r="J290" i="4"/>
  <c r="J301" i="2"/>
  <c r="J297" i="2"/>
  <c r="J665" i="4"/>
  <c r="J672" i="2"/>
  <c r="J668" i="2"/>
  <c r="J664" i="2"/>
  <c r="J641" i="4"/>
  <c r="J637" i="4"/>
  <c r="J633" i="4"/>
  <c r="J629" i="4"/>
  <c r="J640" i="2"/>
  <c r="J636" i="2"/>
  <c r="J632" i="2"/>
  <c r="J628" i="2"/>
  <c r="J605" i="4"/>
  <c r="J601" i="4"/>
  <c r="J597" i="4"/>
  <c r="J604" i="2"/>
  <c r="J600" i="2"/>
  <c r="J596" i="2"/>
  <c r="J573" i="4"/>
  <c r="J569" i="4"/>
  <c r="J565" i="4"/>
  <c r="J561" i="4"/>
  <c r="J572" i="2"/>
  <c r="J568" i="2"/>
  <c r="J564" i="2"/>
  <c r="J560" i="2"/>
  <c r="J537" i="4"/>
  <c r="J533" i="4"/>
  <c r="J529" i="4"/>
  <c r="J536" i="2"/>
  <c r="J532" i="2"/>
  <c r="J528" i="2"/>
  <c r="J505" i="4"/>
  <c r="J501" i="4"/>
  <c r="J497" i="4"/>
  <c r="J493" i="4"/>
  <c r="J504" i="2"/>
  <c r="J500" i="2"/>
  <c r="J496" i="2"/>
  <c r="J492" i="2"/>
  <c r="J469" i="4"/>
  <c r="J465" i="4"/>
  <c r="J461" i="4"/>
  <c r="J468" i="2"/>
  <c r="J464" i="2"/>
  <c r="J460" i="2"/>
  <c r="J437" i="4"/>
  <c r="J433" i="4"/>
  <c r="J429" i="4"/>
  <c r="J425" i="4"/>
  <c r="J436" i="2"/>
  <c r="J432" i="2"/>
  <c r="J428" i="2"/>
  <c r="J424" i="2"/>
  <c r="J401" i="4"/>
  <c r="J397" i="4"/>
  <c r="J393" i="4"/>
  <c r="J400" i="2"/>
  <c r="J396" i="2"/>
  <c r="J392" i="2"/>
  <c r="J369" i="4"/>
  <c r="J365" i="4"/>
  <c r="J361" i="4"/>
  <c r="J357" i="4"/>
  <c r="J368" i="2"/>
  <c r="J364" i="2"/>
  <c r="J360" i="2"/>
  <c r="J356" i="2"/>
  <c r="J333" i="4"/>
  <c r="J329" i="4"/>
  <c r="J325" i="4"/>
  <c r="J332" i="2"/>
  <c r="J328" i="2"/>
  <c r="J324" i="2"/>
  <c r="J301" i="4"/>
  <c r="J297" i="4"/>
  <c r="J293" i="4"/>
  <c r="J289" i="4"/>
  <c r="J300" i="2"/>
  <c r="J296" i="2"/>
  <c r="J664" i="4"/>
  <c r="J675" i="2"/>
  <c r="J671" i="2"/>
  <c r="J667" i="2"/>
  <c r="J663" i="2"/>
  <c r="J640" i="4"/>
  <c r="J636" i="4"/>
  <c r="J632" i="4"/>
  <c r="J628" i="4"/>
  <c r="J639" i="2"/>
  <c r="J635" i="2"/>
  <c r="J631" i="2"/>
  <c r="J604" i="4"/>
  <c r="J600" i="4"/>
  <c r="J596" i="4"/>
  <c r="J607" i="2"/>
  <c r="J603" i="2"/>
  <c r="J599" i="2"/>
  <c r="J595" i="2"/>
  <c r="J572" i="4"/>
  <c r="J568" i="4"/>
  <c r="J564" i="4"/>
  <c r="J560" i="4"/>
  <c r="J571" i="2"/>
  <c r="J567" i="2"/>
  <c r="J563" i="2"/>
  <c r="J536" i="4"/>
  <c r="J532" i="4"/>
  <c r="J528" i="4"/>
  <c r="J539" i="2"/>
  <c r="J535" i="2"/>
  <c r="J531" i="2"/>
  <c r="J527" i="2"/>
  <c r="J504" i="4"/>
  <c r="J500" i="4"/>
  <c r="J496" i="4"/>
  <c r="J492" i="4"/>
  <c r="J503" i="2"/>
  <c r="J499" i="2"/>
  <c r="J495" i="2"/>
  <c r="J468" i="4"/>
  <c r="J464" i="4"/>
  <c r="J460" i="4"/>
  <c r="J471" i="2"/>
  <c r="J467" i="2"/>
  <c r="J463" i="2"/>
  <c r="J459" i="2"/>
  <c r="J436" i="4"/>
  <c r="J432" i="4"/>
  <c r="J428" i="4"/>
  <c r="J424" i="4"/>
  <c r="J435" i="2"/>
  <c r="J431" i="2"/>
  <c r="J427" i="2"/>
  <c r="J400" i="4"/>
  <c r="J396" i="4"/>
  <c r="J392" i="4"/>
  <c r="J403" i="2"/>
  <c r="J399" i="2"/>
  <c r="J395" i="2"/>
  <c r="J391" i="2"/>
  <c r="J368" i="4"/>
  <c r="J364" i="4"/>
  <c r="J360" i="4"/>
  <c r="J356" i="4"/>
  <c r="J367" i="2"/>
  <c r="J363" i="2"/>
  <c r="J359" i="2"/>
  <c r="J332" i="4"/>
  <c r="J328" i="4"/>
  <c r="J324" i="4"/>
  <c r="J335" i="2"/>
  <c r="J331" i="2"/>
  <c r="J327" i="2"/>
  <c r="J323" i="2"/>
  <c r="J300" i="4"/>
  <c r="J296" i="4"/>
  <c r="J292" i="4"/>
  <c r="J288" i="4"/>
  <c r="J299" i="2"/>
  <c r="J293" i="2"/>
  <c r="J289" i="2"/>
  <c r="J266" i="4"/>
  <c r="J262" i="4"/>
  <c r="J258" i="4"/>
  <c r="J254" i="4"/>
  <c r="J265" i="2"/>
  <c r="J261" i="2"/>
  <c r="J257" i="2"/>
  <c r="J230" i="4"/>
  <c r="J226" i="4"/>
  <c r="J222" i="4"/>
  <c r="J233" i="2"/>
  <c r="J229" i="2"/>
  <c r="J225" i="2"/>
  <c r="J221" i="2"/>
  <c r="J198" i="4"/>
  <c r="J194" i="4"/>
  <c r="J190" i="4"/>
  <c r="J186" i="4"/>
  <c r="J197" i="2"/>
  <c r="J193" i="2"/>
  <c r="J189" i="2"/>
  <c r="J162" i="4"/>
  <c r="J154" i="4"/>
  <c r="J165" i="2"/>
  <c r="J161" i="2"/>
  <c r="J153" i="2"/>
  <c r="J126" i="4"/>
  <c r="J129" i="2"/>
  <c r="J121" i="2"/>
  <c r="J90" i="4"/>
  <c r="J93" i="2"/>
  <c r="J85" i="2"/>
  <c r="J56" i="4"/>
  <c r="J55" i="2"/>
  <c r="J292" i="2"/>
  <c r="J288" i="2"/>
  <c r="J265" i="4"/>
  <c r="J261" i="4"/>
  <c r="J257" i="4"/>
  <c r="J264" i="2"/>
  <c r="J260" i="2"/>
  <c r="J256" i="2"/>
  <c r="J233" i="4"/>
  <c r="J229" i="4"/>
  <c r="J225" i="4"/>
  <c r="J221" i="4"/>
  <c r="J232" i="2"/>
  <c r="J228" i="2"/>
  <c r="J224" i="2"/>
  <c r="J220" i="2"/>
  <c r="J197" i="4"/>
  <c r="J193" i="4"/>
  <c r="J189" i="4"/>
  <c r="J196" i="2"/>
  <c r="J192" i="2"/>
  <c r="J188" i="2"/>
  <c r="J165" i="4"/>
  <c r="J161" i="4"/>
  <c r="J157" i="4"/>
  <c r="J153" i="4"/>
  <c r="J164" i="2"/>
  <c r="J160" i="2"/>
  <c r="J156" i="2"/>
  <c r="J152" i="2"/>
  <c r="J129" i="4"/>
  <c r="J125" i="4"/>
  <c r="J121" i="4"/>
  <c r="J128" i="2"/>
  <c r="J124" i="2"/>
  <c r="J120" i="2"/>
  <c r="J97" i="4"/>
  <c r="J93" i="4"/>
  <c r="J89" i="4"/>
  <c r="J85" i="4"/>
  <c r="J96" i="2"/>
  <c r="J92" i="2"/>
  <c r="J88" i="2"/>
  <c r="J84" i="2"/>
  <c r="J53" i="4"/>
  <c r="J57" i="4"/>
  <c r="J61" i="4"/>
  <c r="J52" i="2"/>
  <c r="J56" i="2"/>
  <c r="J60" i="2"/>
  <c r="J50" i="4"/>
  <c r="J160" i="4"/>
  <c r="J159" i="2"/>
  <c r="J124" i="4"/>
  <c r="J131" i="2"/>
  <c r="J127" i="2"/>
  <c r="J119" i="2"/>
  <c r="J92" i="4"/>
  <c r="J84" i="4"/>
  <c r="J95" i="2"/>
  <c r="J87" i="2"/>
  <c r="J54" i="4"/>
  <c r="J62" i="4"/>
  <c r="J57" i="2"/>
  <c r="J61" i="2"/>
  <c r="J295" i="2"/>
  <c r="J291" i="2"/>
  <c r="J264" i="4"/>
  <c r="J260" i="4"/>
  <c r="J256" i="4"/>
  <c r="J267" i="2"/>
  <c r="J263" i="2"/>
  <c r="J259" i="2"/>
  <c r="J255" i="2"/>
  <c r="J232" i="4"/>
  <c r="J228" i="4"/>
  <c r="J224" i="4"/>
  <c r="J220" i="4"/>
  <c r="J231" i="2"/>
  <c r="J227" i="2"/>
  <c r="J223" i="2"/>
  <c r="J196" i="4"/>
  <c r="J192" i="4"/>
  <c r="J188" i="4"/>
  <c r="J199" i="2"/>
  <c r="J195" i="2"/>
  <c r="J191" i="2"/>
  <c r="J187" i="2"/>
  <c r="J164" i="4"/>
  <c r="J156" i="4"/>
  <c r="J152" i="4"/>
  <c r="J163" i="2"/>
  <c r="J155" i="2"/>
  <c r="J128" i="4"/>
  <c r="J120" i="4"/>
  <c r="J123" i="2"/>
  <c r="J96" i="4"/>
  <c r="J88" i="4"/>
  <c r="J91" i="2"/>
  <c r="J58" i="4"/>
  <c r="J53" i="2"/>
  <c r="J50" i="2"/>
  <c r="J294" i="2"/>
  <c r="J290" i="2"/>
  <c r="J267" i="4"/>
  <c r="J263" i="4"/>
  <c r="J259" i="4"/>
  <c r="J255" i="4"/>
  <c r="J266" i="2"/>
  <c r="J262" i="2"/>
  <c r="J258" i="2"/>
  <c r="J254" i="2"/>
  <c r="J231" i="4"/>
  <c r="J227" i="4"/>
  <c r="J223" i="4"/>
  <c r="J230" i="2"/>
  <c r="J226" i="2"/>
  <c r="J222" i="2"/>
  <c r="J199" i="4"/>
  <c r="J195" i="4"/>
  <c r="J191" i="4"/>
  <c r="J187" i="4"/>
  <c r="J198" i="2"/>
  <c r="J194" i="2"/>
  <c r="J190" i="2"/>
  <c r="J186" i="2"/>
  <c r="J163" i="4"/>
  <c r="J159" i="4"/>
  <c r="J155" i="4"/>
  <c r="J162" i="2"/>
  <c r="J158" i="2"/>
  <c r="J154" i="2"/>
  <c r="J131" i="4"/>
  <c r="J127" i="4"/>
  <c r="J123" i="4"/>
  <c r="J119" i="4"/>
  <c r="J130" i="2"/>
  <c r="J126" i="2"/>
  <c r="J122" i="2"/>
  <c r="J118" i="2"/>
  <c r="J95" i="4"/>
  <c r="J91" i="4"/>
  <c r="J87" i="4"/>
  <c r="J94" i="2"/>
  <c r="J90" i="2"/>
  <c r="J86" i="2"/>
  <c r="J51" i="4"/>
  <c r="J55" i="4"/>
  <c r="J59" i="4"/>
  <c r="J63" i="4"/>
  <c r="J54" i="2"/>
  <c r="J58" i="2"/>
  <c r="J62" i="2"/>
  <c r="J158" i="4"/>
  <c r="J157" i="2"/>
  <c r="J130" i="4"/>
  <c r="J122" i="4"/>
  <c r="J118" i="4"/>
  <c r="J125" i="2"/>
  <c r="J94" i="4"/>
  <c r="J86" i="4"/>
  <c r="J97" i="2"/>
  <c r="J89" i="2"/>
  <c r="J52" i="4"/>
  <c r="J60" i="4"/>
  <c r="J51" i="2"/>
  <c r="J59" i="2"/>
  <c r="J63" i="2"/>
  <c r="J28" i="4"/>
  <c r="G46" i="3"/>
  <c r="J24" i="4"/>
  <c r="J20" i="4"/>
  <c r="J15" i="4"/>
  <c r="J27" i="4"/>
  <c r="J22" i="4"/>
  <c r="J18" i="4"/>
  <c r="E30" i="4"/>
  <c r="E22" i="1" s="1"/>
  <c r="E30" i="2"/>
  <c r="E21" i="1" s="1"/>
  <c r="J29" i="4"/>
  <c r="J23" i="4"/>
  <c r="J19" i="4"/>
  <c r="D30" i="4"/>
  <c r="D22" i="1" s="1"/>
  <c r="D30" i="2"/>
  <c r="D21" i="1" s="1"/>
  <c r="J24" i="2"/>
  <c r="J20" i="2"/>
  <c r="J15" i="2"/>
  <c r="J26" i="4"/>
  <c r="J25" i="4"/>
  <c r="J21" i="4"/>
  <c r="J17" i="4"/>
  <c r="D65" i="4"/>
  <c r="C65" i="4"/>
  <c r="E65" i="4"/>
  <c r="C30" i="4"/>
  <c r="J16" i="4"/>
  <c r="B16" i="4" s="1"/>
  <c r="J25" i="2"/>
  <c r="J21" i="2"/>
  <c r="J17" i="2"/>
  <c r="J26" i="2"/>
  <c r="J27" i="2"/>
  <c r="J22" i="2"/>
  <c r="J18" i="2"/>
  <c r="J29" i="2"/>
  <c r="J23" i="2"/>
  <c r="J19" i="2"/>
  <c r="J28" i="2"/>
  <c r="C30" i="2"/>
  <c r="J16" i="2"/>
  <c r="I5" i="4"/>
  <c r="G5" i="1" s="1"/>
  <c r="G6" i="1" s="1"/>
  <c r="F6" i="1" s="1"/>
  <c r="F73" i="2"/>
  <c r="F39" i="2"/>
  <c r="L49" i="2"/>
  <c r="P49" i="2" s="1"/>
  <c r="L151" i="2"/>
  <c r="P151" i="2" s="1"/>
  <c r="L185" i="4"/>
  <c r="P185" i="4" s="1"/>
  <c r="P200" i="4" s="1"/>
  <c r="J204" i="4" s="1"/>
  <c r="L287" i="2"/>
  <c r="P287" i="2" s="1"/>
  <c r="L321" i="4"/>
  <c r="P321" i="4" s="1"/>
  <c r="P336" i="4" s="1"/>
  <c r="J340" i="4" s="1"/>
  <c r="L423" i="2"/>
  <c r="P423" i="2" s="1"/>
  <c r="L457" i="4"/>
  <c r="P457" i="4" s="1"/>
  <c r="P472" i="4" s="1"/>
  <c r="J476" i="4" s="1"/>
  <c r="L559" i="2"/>
  <c r="P559" i="2" s="1"/>
  <c r="L593" i="4"/>
  <c r="P593" i="4" s="1"/>
  <c r="P608" i="4" s="1"/>
  <c r="J612" i="4" s="1"/>
  <c r="L695" i="2"/>
  <c r="P695" i="2" s="1"/>
  <c r="L729" i="4"/>
  <c r="P729" i="4" s="1"/>
  <c r="P744" i="4" s="1"/>
  <c r="J748" i="4" s="1"/>
  <c r="L831" i="2"/>
  <c r="P831" i="2" s="1"/>
  <c r="L865" i="4"/>
  <c r="P865" i="4" s="1"/>
  <c r="P880" i="4" s="1"/>
  <c r="J884" i="4" s="1"/>
  <c r="L967" i="2"/>
  <c r="P967" i="2" s="1"/>
  <c r="L1001" i="4"/>
  <c r="P1001" i="4" s="1"/>
  <c r="P1016" i="4" s="1"/>
  <c r="J1020" i="4" s="1"/>
  <c r="L49" i="4"/>
  <c r="P49" i="4" s="1"/>
  <c r="P64" i="4" s="1"/>
  <c r="J68" i="4" s="1"/>
  <c r="L83" i="4"/>
  <c r="P83" i="4" s="1"/>
  <c r="P98" i="4" s="1"/>
  <c r="J102" i="4" s="1"/>
  <c r="L185" i="2"/>
  <c r="P185" i="2" s="1"/>
  <c r="L219" i="4"/>
  <c r="P219" i="4" s="1"/>
  <c r="P234" i="4" s="1"/>
  <c r="J238" i="4" s="1"/>
  <c r="L321" i="2"/>
  <c r="P321" i="2" s="1"/>
  <c r="L355" i="4"/>
  <c r="P355" i="4" s="1"/>
  <c r="P370" i="4" s="1"/>
  <c r="J374" i="4" s="1"/>
  <c r="L457" i="2"/>
  <c r="P457" i="2" s="1"/>
  <c r="L491" i="4"/>
  <c r="P491" i="4" s="1"/>
  <c r="P506" i="4" s="1"/>
  <c r="J510" i="4" s="1"/>
  <c r="L593" i="2"/>
  <c r="P593" i="2" s="1"/>
  <c r="P608" i="2" s="1"/>
  <c r="J612" i="2" s="1"/>
  <c r="L627" i="4"/>
  <c r="P627" i="4" s="1"/>
  <c r="P642" i="4" s="1"/>
  <c r="J646" i="4" s="1"/>
  <c r="L729" i="2"/>
  <c r="P729" i="2" s="1"/>
  <c r="L763" i="4"/>
  <c r="P763" i="4" s="1"/>
  <c r="P778" i="4" s="1"/>
  <c r="J782" i="4" s="1"/>
  <c r="L865" i="2"/>
  <c r="P865" i="2" s="1"/>
  <c r="L899" i="4"/>
  <c r="P899" i="4" s="1"/>
  <c r="P914" i="4" s="1"/>
  <c r="J918" i="4" s="1"/>
  <c r="L1001" i="2"/>
  <c r="P1001" i="2" s="1"/>
  <c r="L1035" i="4"/>
  <c r="P1035" i="4" s="1"/>
  <c r="P1050" i="4" s="1"/>
  <c r="J1054" i="4" s="1"/>
  <c r="L83" i="2"/>
  <c r="P83" i="2" s="1"/>
  <c r="L117" i="4"/>
  <c r="P117" i="4" s="1"/>
  <c r="P132" i="4" s="1"/>
  <c r="J136" i="4" s="1"/>
  <c r="L219" i="2"/>
  <c r="P219" i="2" s="1"/>
  <c r="L253" i="4"/>
  <c r="P253" i="4" s="1"/>
  <c r="L355" i="2"/>
  <c r="P355" i="2" s="1"/>
  <c r="L389" i="4"/>
  <c r="P389" i="4" s="1"/>
  <c r="P404" i="4" s="1"/>
  <c r="J408" i="4" s="1"/>
  <c r="L491" i="2"/>
  <c r="P491" i="2" s="1"/>
  <c r="L525" i="4"/>
  <c r="P525" i="4" s="1"/>
  <c r="P540" i="4" s="1"/>
  <c r="J544" i="4" s="1"/>
  <c r="L627" i="2"/>
  <c r="P627" i="2" s="1"/>
  <c r="L661" i="4"/>
  <c r="P661" i="4" s="1"/>
  <c r="P676" i="4" s="1"/>
  <c r="J680" i="4" s="1"/>
  <c r="L763" i="2"/>
  <c r="P763" i="2" s="1"/>
  <c r="L797" i="4"/>
  <c r="P797" i="4" s="1"/>
  <c r="P812" i="4" s="1"/>
  <c r="J816" i="4" s="1"/>
  <c r="L899" i="2"/>
  <c r="P899" i="2" s="1"/>
  <c r="L933" i="4"/>
  <c r="P933" i="4" s="1"/>
  <c r="P948" i="4" s="1"/>
  <c r="J952" i="4" s="1"/>
  <c r="L1035" i="2"/>
  <c r="P1035" i="2" s="1"/>
  <c r="L117" i="2"/>
  <c r="P117" i="2" s="1"/>
  <c r="L151" i="4"/>
  <c r="P151" i="4" s="1"/>
  <c r="P166" i="4" s="1"/>
  <c r="J170" i="4" s="1"/>
  <c r="L253" i="2"/>
  <c r="P253" i="2" s="1"/>
  <c r="L287" i="4"/>
  <c r="P287" i="4" s="1"/>
  <c r="P302" i="4" s="1"/>
  <c r="J306" i="4" s="1"/>
  <c r="L389" i="2"/>
  <c r="P389" i="2" s="1"/>
  <c r="L423" i="4"/>
  <c r="P423" i="4" s="1"/>
  <c r="L525" i="2"/>
  <c r="P525" i="2" s="1"/>
  <c r="L559" i="4"/>
  <c r="P559" i="4" s="1"/>
  <c r="P574" i="4" s="1"/>
  <c r="J578" i="4" s="1"/>
  <c r="L661" i="2"/>
  <c r="P661" i="2" s="1"/>
  <c r="L695" i="4"/>
  <c r="P695" i="4" s="1"/>
  <c r="P710" i="4" s="1"/>
  <c r="J714" i="4" s="1"/>
  <c r="L797" i="2"/>
  <c r="P797" i="2" s="1"/>
  <c r="L831" i="4"/>
  <c r="P831" i="4" s="1"/>
  <c r="P846" i="4" s="1"/>
  <c r="J850" i="4" s="1"/>
  <c r="L933" i="2"/>
  <c r="P933" i="2" s="1"/>
  <c r="L967" i="4"/>
  <c r="P967" i="4" s="1"/>
  <c r="P982" i="4" s="1"/>
  <c r="J986" i="4" s="1"/>
  <c r="P982" i="2" l="1"/>
  <c r="J986" i="2" s="1"/>
  <c r="P132" i="2"/>
  <c r="J136" i="2" s="1"/>
  <c r="P1050" i="2"/>
  <c r="J1054" i="2" s="1"/>
  <c r="P846" i="2"/>
  <c r="J850" i="2" s="1"/>
  <c r="P302" i="2"/>
  <c r="J306" i="2" s="1"/>
  <c r="P710" i="2"/>
  <c r="J714" i="2" s="1"/>
  <c r="P64" i="2"/>
  <c r="J68" i="2" s="1"/>
  <c r="P98" i="2"/>
  <c r="J102" i="2" s="1"/>
  <c r="P574" i="2"/>
  <c r="J578" i="2" s="1"/>
  <c r="P880" i="2"/>
  <c r="J884" i="2" s="1"/>
  <c r="P336" i="2"/>
  <c r="J340" i="2" s="1"/>
  <c r="P200" i="2"/>
  <c r="J204" i="2" s="1"/>
  <c r="P642" i="2"/>
  <c r="J646" i="2" s="1"/>
  <c r="P914" i="2"/>
  <c r="J918" i="2" s="1"/>
  <c r="P370" i="2"/>
  <c r="J374" i="2" s="1"/>
  <c r="P948" i="2"/>
  <c r="J952" i="2" s="1"/>
  <c r="P778" i="2"/>
  <c r="J782" i="2" s="1"/>
  <c r="P744" i="2"/>
  <c r="J748" i="2" s="1"/>
  <c r="P166" i="2"/>
  <c r="J170" i="2" s="1"/>
  <c r="P404" i="2"/>
  <c r="J408" i="2" s="1"/>
  <c r="P234" i="2"/>
  <c r="J238" i="2" s="1"/>
  <c r="P812" i="2"/>
  <c r="J816" i="2" s="1"/>
  <c r="P268" i="2"/>
  <c r="J272" i="2" s="1"/>
  <c r="P506" i="2"/>
  <c r="J510" i="2" s="1"/>
  <c r="P1016" i="2"/>
  <c r="J1020" i="2" s="1"/>
  <c r="P472" i="2"/>
  <c r="J476" i="2" s="1"/>
  <c r="P438" i="2"/>
  <c r="J442" i="2" s="1"/>
  <c r="P676" i="2"/>
  <c r="J680" i="2" s="1"/>
  <c r="P540" i="2"/>
  <c r="J544" i="2" s="1"/>
  <c r="P438" i="4"/>
  <c r="J442" i="4" s="1"/>
  <c r="P268" i="4"/>
  <c r="J272" i="4" s="1"/>
  <c r="G998" i="4"/>
  <c r="G862" i="4"/>
  <c r="G726" i="4"/>
  <c r="G590" i="4"/>
  <c r="G454" i="4"/>
  <c r="G318" i="4"/>
  <c r="G182" i="4"/>
  <c r="G964" i="4"/>
  <c r="G828" i="4"/>
  <c r="G692" i="4"/>
  <c r="G556" i="4"/>
  <c r="G420" i="4"/>
  <c r="G284" i="4"/>
  <c r="G148" i="4"/>
  <c r="G930" i="4"/>
  <c r="G794" i="4"/>
  <c r="G658" i="4"/>
  <c r="G522" i="4"/>
  <c r="G386" i="4"/>
  <c r="G250" i="4"/>
  <c r="G114" i="4"/>
  <c r="G1032" i="4"/>
  <c r="G896" i="4"/>
  <c r="G760" i="4"/>
  <c r="G624" i="4"/>
  <c r="G488" i="4"/>
  <c r="G352" i="4"/>
  <c r="G216" i="4"/>
  <c r="G80" i="4"/>
  <c r="G46" i="4"/>
  <c r="A1001" i="2"/>
  <c r="A933" i="2"/>
  <c r="A865" i="2"/>
  <c r="A797" i="2"/>
  <c r="A729" i="2"/>
  <c r="A661" i="2"/>
  <c r="A593" i="2"/>
  <c r="A525" i="2"/>
  <c r="A457" i="2"/>
  <c r="A389" i="2"/>
  <c r="A321" i="2"/>
  <c r="A253" i="2"/>
  <c r="A185" i="2"/>
  <c r="A117" i="2"/>
  <c r="A49" i="2"/>
  <c r="A1035" i="2"/>
  <c r="A967" i="2"/>
  <c r="A899" i="2"/>
  <c r="A831" i="2"/>
  <c r="A763" i="2"/>
  <c r="A695" i="2"/>
  <c r="A627" i="2"/>
  <c r="A559" i="2"/>
  <c r="A491" i="2"/>
  <c r="A423" i="2"/>
  <c r="A355" i="2"/>
  <c r="A287" i="2"/>
  <c r="A219" i="2"/>
  <c r="A151" i="2"/>
  <c r="A83" i="2"/>
  <c r="F20" i="1"/>
  <c r="A1035" i="4"/>
  <c r="A967" i="4"/>
  <c r="A899" i="4"/>
  <c r="A831" i="4"/>
  <c r="A763" i="4"/>
  <c r="A695" i="4"/>
  <c r="A627" i="4"/>
  <c r="A559" i="4"/>
  <c r="A491" i="4"/>
  <c r="A423" i="4"/>
  <c r="A355" i="4"/>
  <c r="A287" i="4"/>
  <c r="A219" i="4"/>
  <c r="A151" i="4"/>
  <c r="A83" i="4"/>
  <c r="A49" i="4"/>
  <c r="A1001" i="4"/>
  <c r="A933" i="4"/>
  <c r="A865" i="4"/>
  <c r="A797" i="4"/>
  <c r="A729" i="4"/>
  <c r="A661" i="4"/>
  <c r="A593" i="4"/>
  <c r="A525" i="4"/>
  <c r="A457" i="4"/>
  <c r="A389" i="4"/>
  <c r="A321" i="4"/>
  <c r="A253" i="4"/>
  <c r="A185" i="4"/>
  <c r="A117" i="4"/>
  <c r="G284" i="2"/>
  <c r="G828" i="2"/>
  <c r="G352" i="2"/>
  <c r="G896" i="2"/>
  <c r="G250" i="2"/>
  <c r="G522" i="2"/>
  <c r="G794" i="2"/>
  <c r="G420" i="2"/>
  <c r="G1032" i="2"/>
  <c r="G590" i="2"/>
  <c r="G114" i="2"/>
  <c r="G930" i="2"/>
  <c r="G488" i="2"/>
  <c r="G46" i="2"/>
  <c r="G556" i="2"/>
  <c r="G80" i="2"/>
  <c r="G386" i="2"/>
  <c r="G148" i="2"/>
  <c r="G692" i="2"/>
  <c r="G216" i="2"/>
  <c r="G760" i="2"/>
  <c r="G182" i="2"/>
  <c r="G454" i="2"/>
  <c r="G726" i="2"/>
  <c r="G998" i="2"/>
  <c r="G964" i="2"/>
  <c r="G318" i="2"/>
  <c r="G862" i="2"/>
  <c r="G624" i="2"/>
  <c r="G658" i="2"/>
  <c r="L52" i="3"/>
  <c r="L53" i="3" s="1"/>
  <c r="G66" i="3" s="1"/>
  <c r="F21" i="1"/>
  <c r="F22" i="1"/>
  <c r="J1035" i="4"/>
  <c r="J1050" i="4" s="1"/>
  <c r="J967" i="4"/>
  <c r="J982" i="4" s="1"/>
  <c r="J899" i="4"/>
  <c r="J914" i="4" s="1"/>
  <c r="J831" i="4"/>
  <c r="J846" i="4" s="1"/>
  <c r="J763" i="4"/>
  <c r="J778" i="4" s="1"/>
  <c r="J695" i="4"/>
  <c r="J710" i="4" s="1"/>
  <c r="J1001" i="2"/>
  <c r="J1016" i="2" s="1"/>
  <c r="J933" i="2"/>
  <c r="J948" i="2" s="1"/>
  <c r="J865" i="2"/>
  <c r="J880" i="2" s="1"/>
  <c r="J797" i="2"/>
  <c r="J812" i="2" s="1"/>
  <c r="J729" i="2"/>
  <c r="J744" i="2" s="1"/>
  <c r="J1001" i="4"/>
  <c r="J1016" i="4" s="1"/>
  <c r="J933" i="4"/>
  <c r="J948" i="4" s="1"/>
  <c r="J865" i="4"/>
  <c r="J880" i="4" s="1"/>
  <c r="J797" i="4"/>
  <c r="J812" i="4" s="1"/>
  <c r="J729" i="4"/>
  <c r="J744" i="4" s="1"/>
  <c r="J1035" i="2"/>
  <c r="J1050" i="2" s="1"/>
  <c r="J967" i="2"/>
  <c r="J982" i="2" s="1"/>
  <c r="J899" i="2"/>
  <c r="J914" i="2" s="1"/>
  <c r="J831" i="2"/>
  <c r="J846" i="2" s="1"/>
  <c r="J763" i="2"/>
  <c r="J778" i="2" s="1"/>
  <c r="J695" i="2"/>
  <c r="J710" i="2" s="1"/>
  <c r="J627" i="4"/>
  <c r="J642" i="4" s="1"/>
  <c r="J559" i="4"/>
  <c r="J574" i="4" s="1"/>
  <c r="J491" i="4"/>
  <c r="J506" i="4" s="1"/>
  <c r="J423" i="4"/>
  <c r="J438" i="4" s="1"/>
  <c r="J355" i="4"/>
  <c r="J370" i="4" s="1"/>
  <c r="J287" i="4"/>
  <c r="J302" i="4" s="1"/>
  <c r="J661" i="2"/>
  <c r="J676" i="2" s="1"/>
  <c r="J593" i="2"/>
  <c r="J608" i="2" s="1"/>
  <c r="J525" i="2"/>
  <c r="J540" i="2" s="1"/>
  <c r="J457" i="2"/>
  <c r="J472" i="2" s="1"/>
  <c r="J389" i="2"/>
  <c r="J404" i="2" s="1"/>
  <c r="J321" i="2"/>
  <c r="J336" i="2" s="1"/>
  <c r="J661" i="4"/>
  <c r="J676" i="4" s="1"/>
  <c r="J593" i="4"/>
  <c r="J608" i="4" s="1"/>
  <c r="J525" i="4"/>
  <c r="J540" i="4" s="1"/>
  <c r="J457" i="4"/>
  <c r="J472" i="4" s="1"/>
  <c r="J389" i="4"/>
  <c r="J404" i="4" s="1"/>
  <c r="J321" i="4"/>
  <c r="J336" i="4" s="1"/>
  <c r="J627" i="2"/>
  <c r="J642" i="2" s="1"/>
  <c r="J559" i="2"/>
  <c r="J574" i="2" s="1"/>
  <c r="J491" i="2"/>
  <c r="J506" i="2" s="1"/>
  <c r="J423" i="2"/>
  <c r="J438" i="2" s="1"/>
  <c r="J355" i="2"/>
  <c r="J370" i="2" s="1"/>
  <c r="J253" i="2"/>
  <c r="J268" i="2" s="1"/>
  <c r="J185" i="2"/>
  <c r="J200" i="2" s="1"/>
  <c r="J49" i="2"/>
  <c r="J64" i="2" s="1"/>
  <c r="J253" i="4"/>
  <c r="J268" i="4" s="1"/>
  <c r="J185" i="4"/>
  <c r="J200" i="4" s="1"/>
  <c r="J117" i="4"/>
  <c r="J132" i="4" s="1"/>
  <c r="J151" i="2"/>
  <c r="J166" i="2" s="1"/>
  <c r="J287" i="2"/>
  <c r="J302" i="2" s="1"/>
  <c r="J219" i="2"/>
  <c r="J234" i="2" s="1"/>
  <c r="J83" i="2"/>
  <c r="J98" i="2" s="1"/>
  <c r="J219" i="4"/>
  <c r="J234" i="4" s="1"/>
  <c r="J151" i="4"/>
  <c r="J166" i="4" s="1"/>
  <c r="J83" i="4"/>
  <c r="J98" i="4" s="1"/>
  <c r="J49" i="4"/>
  <c r="J64" i="4" s="1"/>
  <c r="J117" i="2"/>
  <c r="J132" i="2" s="1"/>
  <c r="D23" i="1"/>
  <c r="D25" i="1" s="1"/>
  <c r="D26" i="1" s="1"/>
  <c r="E23" i="1"/>
  <c r="E25" i="1" s="1"/>
  <c r="E26" i="1" s="1"/>
  <c r="C31" i="4"/>
  <c r="E31" i="4"/>
  <c r="J30" i="4"/>
  <c r="C22" i="1"/>
  <c r="D31" i="4"/>
  <c r="J30" i="2"/>
  <c r="B16" i="2"/>
  <c r="C21" i="1"/>
  <c r="E31" i="2"/>
  <c r="D31" i="2"/>
  <c r="C31" i="2"/>
  <c r="F23" i="1" l="1"/>
  <c r="F25" i="1" s="1"/>
  <c r="F26" i="1" s="1"/>
  <c r="G22" i="1"/>
  <c r="B22" i="1" s="1"/>
  <c r="G21" i="1"/>
  <c r="C23" i="1"/>
  <c r="E24" i="1" s="1"/>
  <c r="G23" i="1" l="1"/>
  <c r="B21" i="1"/>
  <c r="D24" i="1"/>
  <c r="C24" i="1"/>
  <c r="C25" i="1"/>
  <c r="C26" i="1" s="1"/>
  <c r="G25" i="1" l="1"/>
  <c r="G26" i="1" s="1"/>
  <c r="J60" i="16"/>
  <c r="J61" i="16" s="1"/>
  <c r="F30" i="1"/>
  <c r="G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Wessels, GMM</author>
    <author>Wessels</author>
  </authors>
  <commentList>
    <comment ref="G7" authorId="0" shapeId="0" xr:uid="{00000000-0006-0000-0100-000001000000}">
      <text>
        <r>
          <rPr>
            <b/>
            <sz val="9"/>
            <color indexed="81"/>
            <rFont val="Tahoma"/>
            <family val="2"/>
          </rPr>
          <t>Vul betreffende contractjaar in.</t>
        </r>
        <r>
          <rPr>
            <sz val="9"/>
            <color indexed="81"/>
            <rFont val="Tahoma"/>
            <family val="2"/>
          </rPr>
          <t xml:space="preserve">
</t>
        </r>
      </text>
    </comment>
    <comment ref="G8" authorId="1" shapeId="0" xr:uid="{00000000-0006-0000-0100-000002000000}">
      <text>
        <r>
          <rPr>
            <b/>
            <sz val="9"/>
            <color indexed="81"/>
            <rFont val="Tahoma"/>
            <family val="2"/>
          </rPr>
          <t>Alleen invullen bij wijziging na de inschrijfdatum.</t>
        </r>
        <r>
          <rPr>
            <sz val="9"/>
            <color indexed="81"/>
            <rFont val="Tahoma"/>
            <family val="2"/>
          </rPr>
          <t xml:space="preserve">
</t>
        </r>
      </text>
    </comment>
    <comment ref="B16" authorId="0" shapeId="0" xr:uid="{680B38C1-76A0-40E0-8FCB-0AD8142E51C5}">
      <text>
        <r>
          <rPr>
            <b/>
            <sz val="9"/>
            <color indexed="81"/>
            <rFont val="Tahoma"/>
            <family val="2"/>
          </rPr>
          <t>Vul in bij toelichting 7)</t>
        </r>
        <r>
          <rPr>
            <sz val="9"/>
            <color indexed="81"/>
            <rFont val="Tahoma"/>
            <family val="2"/>
          </rPr>
          <t xml:space="preserve">
</t>
        </r>
      </text>
    </comment>
    <comment ref="B25" authorId="0" shapeId="0" xr:uid="{00000000-0006-0000-0100-000003000000}">
      <text>
        <r>
          <rPr>
            <b/>
            <sz val="9"/>
            <color indexed="81"/>
            <rFont val="Tahoma"/>
            <family val="2"/>
          </rPr>
          <t>Wijzig BTW-percentage</t>
        </r>
      </text>
    </comment>
    <comment ref="F31" authorId="0" shapeId="0" xr:uid="{00000000-0006-0000-0100-000004000000}">
      <text>
        <r>
          <rPr>
            <b/>
            <sz val="8"/>
            <color indexed="81"/>
            <rFont val="Tahoma"/>
            <family val="2"/>
          </rPr>
          <t>Vul percentage loonkosten in.</t>
        </r>
      </text>
    </comment>
    <comment ref="F37" authorId="1" shapeId="0" xr:uid="{00000000-0006-0000-0100-000006000000}">
      <text>
        <r>
          <rPr>
            <b/>
            <sz val="9"/>
            <color indexed="81"/>
            <rFont val="Tahoma"/>
            <family val="2"/>
          </rPr>
          <t>Vul aantal dagen in.</t>
        </r>
      </text>
    </comment>
    <comment ref="C53" authorId="1" shapeId="0" xr:uid="{00000000-0006-0000-0100-000007000000}">
      <text>
        <r>
          <rPr>
            <b/>
            <sz val="9"/>
            <color indexed="81"/>
            <rFont val="Tahoma"/>
            <family val="2"/>
          </rPr>
          <t>Vul bij indexering de indexwaarde in op de peildatum Inschrijving.</t>
        </r>
      </text>
    </comment>
    <comment ref="F53" authorId="1" shapeId="0" xr:uid="{00000000-0006-0000-0100-000008000000}">
      <text>
        <r>
          <rPr>
            <b/>
            <sz val="9"/>
            <color indexed="81"/>
            <rFont val="Tahoma"/>
            <family val="2"/>
          </rPr>
          <t>Vul bij indexering de indexwaarde in op de peildatum Inschrijving.</t>
        </r>
      </text>
    </comment>
    <comment ref="C54" authorId="1" shapeId="0" xr:uid="{00000000-0006-0000-0100-000009000000}">
      <text>
        <r>
          <rPr>
            <b/>
            <sz val="9"/>
            <color indexed="81"/>
            <rFont val="Tahoma"/>
            <family val="2"/>
          </rPr>
          <t>Vul bij indexering de indexwaarde in op de peildatum aanvang nieuwe periode.</t>
        </r>
      </text>
    </comment>
    <comment ref="F54" authorId="1" shapeId="0" xr:uid="{00000000-0006-0000-0100-00000A000000}">
      <text>
        <r>
          <rPr>
            <b/>
            <sz val="9"/>
            <color indexed="81"/>
            <rFont val="Tahoma"/>
            <family val="2"/>
          </rPr>
          <t>Vul bij indexering de indexwaarde in op de peildatum aanvang nieuwe periode.</t>
        </r>
      </text>
    </comment>
    <comment ref="G54" authorId="0" shapeId="0" xr:uid="{00000000-0006-0000-0100-00000B000000}">
      <text>
        <r>
          <rPr>
            <b/>
            <sz val="9"/>
            <color indexed="81"/>
            <rFont val="Tahoma"/>
            <family val="2"/>
          </rPr>
          <t>Vul bij indexering de peildatum aanvang nieuwe periode 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Wessels</author>
  </authors>
  <commentList>
    <comment ref="G6" authorId="0" shapeId="0" xr:uid="{00000000-0006-0000-0200-000001000000}">
      <text>
        <r>
          <rPr>
            <b/>
            <sz val="9"/>
            <color indexed="81"/>
            <rFont val="Tahoma"/>
            <family val="2"/>
          </rPr>
          <t>Alleen invullen bij wijziging na de inschrijfdatum.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Wessels</author>
  </authors>
  <commentList>
    <comment ref="I6" authorId="0" shapeId="0" xr:uid="{00000000-0006-0000-0300-000001000000}">
      <text>
        <r>
          <rPr>
            <b/>
            <sz val="9"/>
            <color indexed="81"/>
            <rFont val="Tahoma"/>
            <family val="2"/>
          </rPr>
          <t>Alleen invullen bij wijziging na de inschrijfdatum.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Wessels</author>
  </authors>
  <commentList>
    <comment ref="F6" authorId="0" shapeId="0" xr:uid="{00000000-0006-0000-0400-000001000000}">
      <text>
        <r>
          <rPr>
            <b/>
            <sz val="9"/>
            <color indexed="81"/>
            <rFont val="Tahoma"/>
            <family val="2"/>
          </rPr>
          <t>Alleen invullen bij wijziging na de inschrijfdatum.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Wessels</author>
  </authors>
  <commentList>
    <comment ref="B10" authorId="0" shapeId="0" xr:uid="{00000000-0006-0000-0500-000001000000}">
      <text>
        <r>
          <rPr>
            <b/>
            <sz val="9"/>
            <color indexed="81"/>
            <rFont val="Tahoma"/>
            <family val="2"/>
          </rPr>
          <t>Alleen invullen bij wijziging na de inschrijfdatum.</t>
        </r>
      </text>
    </comment>
    <comment ref="B44" authorId="0" shapeId="0" xr:uid="{00000000-0006-0000-0500-000002000000}">
      <text>
        <r>
          <rPr>
            <b/>
            <sz val="9"/>
            <color indexed="81"/>
            <rFont val="Tahoma"/>
            <family val="2"/>
          </rPr>
          <t>Alleen invullen bij wijziging na de inschrijfdatum.</t>
        </r>
      </text>
    </comment>
    <comment ref="B78" authorId="0" shapeId="0" xr:uid="{00000000-0006-0000-0500-000003000000}">
      <text>
        <r>
          <rPr>
            <b/>
            <sz val="9"/>
            <color indexed="81"/>
            <rFont val="Tahoma"/>
            <family val="2"/>
          </rPr>
          <t>Alleen invullen bij wijziging na de inschrijfdatum.</t>
        </r>
      </text>
    </comment>
    <comment ref="B112" authorId="0" shapeId="0" xr:uid="{00000000-0006-0000-0500-000004000000}">
      <text>
        <r>
          <rPr>
            <b/>
            <sz val="9"/>
            <color indexed="81"/>
            <rFont val="Tahoma"/>
            <family val="2"/>
          </rPr>
          <t>Alleen invullen bij wijziging na de inschrijfdatum.</t>
        </r>
      </text>
    </comment>
    <comment ref="B146" authorId="0" shapeId="0" xr:uid="{00000000-0006-0000-0500-000005000000}">
      <text>
        <r>
          <rPr>
            <b/>
            <sz val="9"/>
            <color indexed="81"/>
            <rFont val="Tahoma"/>
            <family val="2"/>
          </rPr>
          <t>Alleen invullen bij wijziging na de inschrijfdatum.</t>
        </r>
      </text>
    </comment>
    <comment ref="B180" authorId="0" shapeId="0" xr:uid="{00000000-0006-0000-0500-000006000000}">
      <text>
        <r>
          <rPr>
            <b/>
            <sz val="9"/>
            <color indexed="81"/>
            <rFont val="Tahoma"/>
            <family val="2"/>
          </rPr>
          <t>Alleen invullen bij wijziging na de inschrijfdatum.</t>
        </r>
      </text>
    </comment>
    <comment ref="B214" authorId="0" shapeId="0" xr:uid="{00000000-0006-0000-0500-000007000000}">
      <text>
        <r>
          <rPr>
            <b/>
            <sz val="9"/>
            <color indexed="81"/>
            <rFont val="Tahoma"/>
            <family val="2"/>
          </rPr>
          <t>Alleen invullen bij wijziging na de inschrijfdatum.</t>
        </r>
      </text>
    </comment>
    <comment ref="B248" authorId="0" shapeId="0" xr:uid="{00000000-0006-0000-0500-000008000000}">
      <text>
        <r>
          <rPr>
            <b/>
            <sz val="9"/>
            <color indexed="81"/>
            <rFont val="Tahoma"/>
            <family val="2"/>
          </rPr>
          <t>Alleen invullen bij wijziging na de inschrijfdatum.</t>
        </r>
      </text>
    </comment>
    <comment ref="B282" authorId="0" shapeId="0" xr:uid="{00000000-0006-0000-0500-000009000000}">
      <text>
        <r>
          <rPr>
            <b/>
            <sz val="9"/>
            <color indexed="81"/>
            <rFont val="Tahoma"/>
            <family val="2"/>
          </rPr>
          <t>Alleen invullen bij wijziging na de inschrijfdatum.</t>
        </r>
      </text>
    </comment>
    <comment ref="B316" authorId="0" shapeId="0" xr:uid="{00000000-0006-0000-0500-00000A000000}">
      <text>
        <r>
          <rPr>
            <b/>
            <sz val="9"/>
            <color indexed="81"/>
            <rFont val="Tahoma"/>
            <family val="2"/>
          </rPr>
          <t>Alleen invullen bij wijziging na de inschrijfdatum.</t>
        </r>
      </text>
    </comment>
    <comment ref="B350" authorId="0" shapeId="0" xr:uid="{00000000-0006-0000-0500-00000B000000}">
      <text>
        <r>
          <rPr>
            <b/>
            <sz val="9"/>
            <color indexed="81"/>
            <rFont val="Tahoma"/>
            <family val="2"/>
          </rPr>
          <t>Alleen invullen bij wijziging na de inschrijfdatum.</t>
        </r>
      </text>
    </comment>
    <comment ref="B384" authorId="0" shapeId="0" xr:uid="{00000000-0006-0000-0500-00000C000000}">
      <text>
        <r>
          <rPr>
            <b/>
            <sz val="9"/>
            <color indexed="81"/>
            <rFont val="Tahoma"/>
            <family val="2"/>
          </rPr>
          <t>Alleen invullen bij wijziging na de inschrijfdatum.</t>
        </r>
      </text>
    </comment>
    <comment ref="B418" authorId="0" shapeId="0" xr:uid="{00000000-0006-0000-0500-00000D000000}">
      <text>
        <r>
          <rPr>
            <b/>
            <sz val="9"/>
            <color indexed="81"/>
            <rFont val="Tahoma"/>
            <family val="2"/>
          </rPr>
          <t>Alleen invullen bij wijziging na de inschrijfdatum.</t>
        </r>
      </text>
    </comment>
    <comment ref="B452" authorId="0" shapeId="0" xr:uid="{00000000-0006-0000-0500-00000E000000}">
      <text>
        <r>
          <rPr>
            <b/>
            <sz val="9"/>
            <color indexed="81"/>
            <rFont val="Tahoma"/>
            <family val="2"/>
          </rPr>
          <t>Alleen invullen bij wijziging na de inschrijfdatum.</t>
        </r>
      </text>
    </comment>
    <comment ref="B486" authorId="0" shapeId="0" xr:uid="{00000000-0006-0000-0500-00000F000000}">
      <text>
        <r>
          <rPr>
            <b/>
            <sz val="9"/>
            <color indexed="81"/>
            <rFont val="Tahoma"/>
            <family val="2"/>
          </rPr>
          <t>Alleen invullen bij wijziging na de inschrijfdatum.</t>
        </r>
      </text>
    </comment>
    <comment ref="B520" authorId="0" shapeId="0" xr:uid="{00000000-0006-0000-0500-000010000000}">
      <text>
        <r>
          <rPr>
            <b/>
            <sz val="9"/>
            <color indexed="81"/>
            <rFont val="Tahoma"/>
            <family val="2"/>
          </rPr>
          <t>Alleen invullen bij wijziging na de inschrijfdatum.</t>
        </r>
      </text>
    </comment>
    <comment ref="B554" authorId="0" shapeId="0" xr:uid="{00000000-0006-0000-0500-000011000000}">
      <text>
        <r>
          <rPr>
            <b/>
            <sz val="9"/>
            <color indexed="81"/>
            <rFont val="Tahoma"/>
            <family val="2"/>
          </rPr>
          <t>Alleen invullen bij wijziging na de inschrijfdatum.</t>
        </r>
      </text>
    </comment>
    <comment ref="B588" authorId="0" shapeId="0" xr:uid="{00000000-0006-0000-0500-000012000000}">
      <text>
        <r>
          <rPr>
            <b/>
            <sz val="9"/>
            <color indexed="81"/>
            <rFont val="Tahoma"/>
            <family val="2"/>
          </rPr>
          <t>Alleen invullen bij wijziging na de inschrijfdatum.</t>
        </r>
      </text>
    </comment>
    <comment ref="B622" authorId="0" shapeId="0" xr:uid="{00000000-0006-0000-0500-000013000000}">
      <text>
        <r>
          <rPr>
            <b/>
            <sz val="9"/>
            <color indexed="81"/>
            <rFont val="Tahoma"/>
            <family val="2"/>
          </rPr>
          <t>Alleen invullen bij wijziging na de inschrijfdatum.</t>
        </r>
      </text>
    </comment>
    <comment ref="B656" authorId="0" shapeId="0" xr:uid="{00000000-0006-0000-0500-000014000000}">
      <text>
        <r>
          <rPr>
            <b/>
            <sz val="9"/>
            <color indexed="81"/>
            <rFont val="Tahoma"/>
            <family val="2"/>
          </rPr>
          <t>Alleen invullen bij wijziging na de inschrijfdatum.</t>
        </r>
      </text>
    </comment>
    <comment ref="B690" authorId="0" shapeId="0" xr:uid="{00000000-0006-0000-0500-000015000000}">
      <text>
        <r>
          <rPr>
            <b/>
            <sz val="9"/>
            <color indexed="81"/>
            <rFont val="Tahoma"/>
            <family val="2"/>
          </rPr>
          <t>Alleen invullen bij wijziging na de inschrijfdatum.</t>
        </r>
      </text>
    </comment>
    <comment ref="B724" authorId="0" shapeId="0" xr:uid="{00000000-0006-0000-0500-000016000000}">
      <text>
        <r>
          <rPr>
            <b/>
            <sz val="9"/>
            <color indexed="81"/>
            <rFont val="Tahoma"/>
            <family val="2"/>
          </rPr>
          <t>Alleen invullen bij wijziging na de inschrijfdatum.</t>
        </r>
      </text>
    </comment>
    <comment ref="B758" authorId="0" shapeId="0" xr:uid="{00000000-0006-0000-0500-000017000000}">
      <text>
        <r>
          <rPr>
            <b/>
            <sz val="9"/>
            <color indexed="81"/>
            <rFont val="Tahoma"/>
            <family val="2"/>
          </rPr>
          <t>Alleen invullen bij wijziging na de inschrijfdatum.</t>
        </r>
      </text>
    </comment>
    <comment ref="B792" authorId="0" shapeId="0" xr:uid="{00000000-0006-0000-0500-000018000000}">
      <text>
        <r>
          <rPr>
            <b/>
            <sz val="9"/>
            <color indexed="81"/>
            <rFont val="Tahoma"/>
            <family val="2"/>
          </rPr>
          <t>Alleen invullen bij wijziging na de inschrijfdatum.</t>
        </r>
      </text>
    </comment>
    <comment ref="B826" authorId="0" shapeId="0" xr:uid="{00000000-0006-0000-0500-000019000000}">
      <text>
        <r>
          <rPr>
            <b/>
            <sz val="9"/>
            <color indexed="81"/>
            <rFont val="Tahoma"/>
            <family val="2"/>
          </rPr>
          <t>Alleen invullen bij wijziging na de inschrijfdatum.</t>
        </r>
      </text>
    </comment>
    <comment ref="B860" authorId="0" shapeId="0" xr:uid="{00000000-0006-0000-0500-00001A000000}">
      <text>
        <r>
          <rPr>
            <b/>
            <sz val="9"/>
            <color indexed="81"/>
            <rFont val="Tahoma"/>
            <family val="2"/>
          </rPr>
          <t>Alleen invullen bij wijziging na de inschrijfdatum.</t>
        </r>
      </text>
    </comment>
    <comment ref="B894" authorId="0" shapeId="0" xr:uid="{00000000-0006-0000-0500-00001B000000}">
      <text>
        <r>
          <rPr>
            <b/>
            <sz val="9"/>
            <color indexed="81"/>
            <rFont val="Tahoma"/>
            <family val="2"/>
          </rPr>
          <t>Alleen invullen bij wijziging na de inschrijfdatum.</t>
        </r>
      </text>
    </comment>
    <comment ref="B928" authorId="0" shapeId="0" xr:uid="{00000000-0006-0000-0500-00001C000000}">
      <text>
        <r>
          <rPr>
            <b/>
            <sz val="9"/>
            <color indexed="81"/>
            <rFont val="Tahoma"/>
            <family val="2"/>
          </rPr>
          <t>Alleen invullen bij wijziging na de inschrijfdatum.</t>
        </r>
      </text>
    </comment>
    <comment ref="B962" authorId="0" shapeId="0" xr:uid="{00000000-0006-0000-0500-00001D000000}">
      <text>
        <r>
          <rPr>
            <b/>
            <sz val="9"/>
            <color indexed="81"/>
            <rFont val="Tahoma"/>
            <family val="2"/>
          </rPr>
          <t>Alleen invullen bij wijziging na de inschrijfdatum.</t>
        </r>
      </text>
    </comment>
    <comment ref="B996" authorId="0" shapeId="0" xr:uid="{00000000-0006-0000-0500-00001E000000}">
      <text>
        <r>
          <rPr>
            <b/>
            <sz val="9"/>
            <color indexed="81"/>
            <rFont val="Tahoma"/>
            <family val="2"/>
          </rPr>
          <t>Alleen invullen bij wijziging na de inschrijfdatum.</t>
        </r>
      </text>
    </comment>
    <comment ref="B1030" authorId="0" shapeId="0" xr:uid="{00000000-0006-0000-0500-00001F000000}">
      <text>
        <r>
          <rPr>
            <b/>
            <sz val="9"/>
            <color indexed="81"/>
            <rFont val="Tahoma"/>
            <family val="2"/>
          </rPr>
          <t>Alleen invullen bij wijziging na de inschrijfdatum.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Wessels</author>
  </authors>
  <commentList>
    <comment ref="B10" authorId="0" shapeId="0" xr:uid="{00000000-0006-0000-0600-000001000000}">
      <text>
        <r>
          <rPr>
            <b/>
            <sz val="9"/>
            <color indexed="81"/>
            <rFont val="Tahoma"/>
            <family val="2"/>
          </rPr>
          <t>Alleen invullen bij wijziging na de inschrijfdatum.</t>
        </r>
      </text>
    </comment>
    <comment ref="B44" authorId="0" shapeId="0" xr:uid="{00000000-0006-0000-0600-000002000000}">
      <text>
        <r>
          <rPr>
            <b/>
            <sz val="9"/>
            <color indexed="81"/>
            <rFont val="Tahoma"/>
            <family val="2"/>
          </rPr>
          <t>Alleen invullen bij wijziging na de inschrijfdatum.</t>
        </r>
      </text>
    </comment>
    <comment ref="B78" authorId="0" shapeId="0" xr:uid="{00000000-0006-0000-0600-000003000000}">
      <text>
        <r>
          <rPr>
            <b/>
            <sz val="9"/>
            <color indexed="81"/>
            <rFont val="Tahoma"/>
            <family val="2"/>
          </rPr>
          <t>Alleen invullen bij wijziging na de inschrijfdatum.</t>
        </r>
      </text>
    </comment>
    <comment ref="B112" authorId="0" shapeId="0" xr:uid="{00000000-0006-0000-0600-000004000000}">
      <text>
        <r>
          <rPr>
            <b/>
            <sz val="9"/>
            <color indexed="81"/>
            <rFont val="Tahoma"/>
            <family val="2"/>
          </rPr>
          <t>Alleen invullen bij wijziging na de inschrijfdatum.</t>
        </r>
      </text>
    </comment>
    <comment ref="B146" authorId="0" shapeId="0" xr:uid="{00000000-0006-0000-0600-000005000000}">
      <text>
        <r>
          <rPr>
            <b/>
            <sz val="9"/>
            <color indexed="81"/>
            <rFont val="Tahoma"/>
            <family val="2"/>
          </rPr>
          <t>Alleen invullen bij wijziging na de inschrijfdatum.</t>
        </r>
      </text>
    </comment>
    <comment ref="B180" authorId="0" shapeId="0" xr:uid="{00000000-0006-0000-0600-000006000000}">
      <text>
        <r>
          <rPr>
            <b/>
            <sz val="9"/>
            <color indexed="81"/>
            <rFont val="Tahoma"/>
            <family val="2"/>
          </rPr>
          <t>Alleen invullen bij wijziging na de inschrijfdatum.</t>
        </r>
      </text>
    </comment>
    <comment ref="B214" authorId="0" shapeId="0" xr:uid="{00000000-0006-0000-0600-000007000000}">
      <text>
        <r>
          <rPr>
            <b/>
            <sz val="9"/>
            <color indexed="81"/>
            <rFont val="Tahoma"/>
            <family val="2"/>
          </rPr>
          <t>Alleen invullen bij wijziging na de inschrijfdatum.</t>
        </r>
      </text>
    </comment>
    <comment ref="B248" authorId="0" shapeId="0" xr:uid="{00000000-0006-0000-0600-000008000000}">
      <text>
        <r>
          <rPr>
            <b/>
            <sz val="9"/>
            <color indexed="81"/>
            <rFont val="Tahoma"/>
            <family val="2"/>
          </rPr>
          <t>Alleen invullen bij wijziging na de inschrijfdatum.</t>
        </r>
      </text>
    </comment>
    <comment ref="B282" authorId="0" shapeId="0" xr:uid="{00000000-0006-0000-0600-000009000000}">
      <text>
        <r>
          <rPr>
            <b/>
            <sz val="9"/>
            <color indexed="81"/>
            <rFont val="Tahoma"/>
            <family val="2"/>
          </rPr>
          <t>Alleen invullen bij wijziging na de inschrijfdatum.</t>
        </r>
      </text>
    </comment>
    <comment ref="B316" authorId="0" shapeId="0" xr:uid="{00000000-0006-0000-0600-00000A000000}">
      <text>
        <r>
          <rPr>
            <b/>
            <sz val="9"/>
            <color indexed="81"/>
            <rFont val="Tahoma"/>
            <family val="2"/>
          </rPr>
          <t>Alleen invullen bij wijziging na de inschrijfdatum.</t>
        </r>
      </text>
    </comment>
    <comment ref="B350" authorId="0" shapeId="0" xr:uid="{00000000-0006-0000-0600-00000B000000}">
      <text>
        <r>
          <rPr>
            <b/>
            <sz val="9"/>
            <color indexed="81"/>
            <rFont val="Tahoma"/>
            <family val="2"/>
          </rPr>
          <t>Alleen invullen bij wijziging na de inschrijfdatum.</t>
        </r>
      </text>
    </comment>
    <comment ref="B384" authorId="0" shapeId="0" xr:uid="{00000000-0006-0000-0600-00000C000000}">
      <text>
        <r>
          <rPr>
            <b/>
            <sz val="9"/>
            <color indexed="81"/>
            <rFont val="Tahoma"/>
            <family val="2"/>
          </rPr>
          <t>Alleen invullen bij wijziging na de inschrijfdatum.</t>
        </r>
      </text>
    </comment>
    <comment ref="B418" authorId="0" shapeId="0" xr:uid="{00000000-0006-0000-0600-00000D000000}">
      <text>
        <r>
          <rPr>
            <b/>
            <sz val="9"/>
            <color indexed="81"/>
            <rFont val="Tahoma"/>
            <family val="2"/>
          </rPr>
          <t>Alleen invullen bij wijziging na de inschrijfdatum.</t>
        </r>
      </text>
    </comment>
    <comment ref="B452" authorId="0" shapeId="0" xr:uid="{00000000-0006-0000-0600-00000E000000}">
      <text>
        <r>
          <rPr>
            <b/>
            <sz val="9"/>
            <color indexed="81"/>
            <rFont val="Tahoma"/>
            <family val="2"/>
          </rPr>
          <t>Alleen invullen bij wijziging na de inschrijfdatum.</t>
        </r>
      </text>
    </comment>
    <comment ref="B486" authorId="0" shapeId="0" xr:uid="{00000000-0006-0000-0600-00000F000000}">
      <text>
        <r>
          <rPr>
            <b/>
            <sz val="9"/>
            <color indexed="81"/>
            <rFont val="Tahoma"/>
            <family val="2"/>
          </rPr>
          <t>Alleen invullen bij wijziging na de inschrijfdatum.</t>
        </r>
      </text>
    </comment>
    <comment ref="B520" authorId="0" shapeId="0" xr:uid="{00000000-0006-0000-0600-000010000000}">
      <text>
        <r>
          <rPr>
            <b/>
            <sz val="9"/>
            <color indexed="81"/>
            <rFont val="Tahoma"/>
            <family val="2"/>
          </rPr>
          <t>Alleen invullen bij wijziging na de inschrijfdatum.</t>
        </r>
      </text>
    </comment>
    <comment ref="B554" authorId="0" shapeId="0" xr:uid="{00000000-0006-0000-0600-000011000000}">
      <text>
        <r>
          <rPr>
            <b/>
            <sz val="9"/>
            <color indexed="81"/>
            <rFont val="Tahoma"/>
            <family val="2"/>
          </rPr>
          <t>Alleen invullen bij wijziging na de inschrijfdatum.</t>
        </r>
      </text>
    </comment>
    <comment ref="B588" authorId="0" shapeId="0" xr:uid="{00000000-0006-0000-0600-000012000000}">
      <text>
        <r>
          <rPr>
            <b/>
            <sz val="9"/>
            <color indexed="81"/>
            <rFont val="Tahoma"/>
            <family val="2"/>
          </rPr>
          <t>Alleen invullen bij wijziging na de inschrijfdatum.</t>
        </r>
      </text>
    </comment>
    <comment ref="B622" authorId="0" shapeId="0" xr:uid="{00000000-0006-0000-0600-000013000000}">
      <text>
        <r>
          <rPr>
            <b/>
            <sz val="9"/>
            <color indexed="81"/>
            <rFont val="Tahoma"/>
            <family val="2"/>
          </rPr>
          <t>Alleen invullen bij wijziging na de inschrijfdatum.</t>
        </r>
      </text>
    </comment>
    <comment ref="B656" authorId="0" shapeId="0" xr:uid="{00000000-0006-0000-0600-000014000000}">
      <text>
        <r>
          <rPr>
            <b/>
            <sz val="9"/>
            <color indexed="81"/>
            <rFont val="Tahoma"/>
            <family val="2"/>
          </rPr>
          <t>Alleen invullen bij wijziging na de inschrijfdatum.</t>
        </r>
      </text>
    </comment>
    <comment ref="B690" authorId="0" shapeId="0" xr:uid="{00000000-0006-0000-0600-000015000000}">
      <text>
        <r>
          <rPr>
            <b/>
            <sz val="9"/>
            <color indexed="81"/>
            <rFont val="Tahoma"/>
            <family val="2"/>
          </rPr>
          <t>Alleen invullen bij wijziging na de inschrijfdatum.</t>
        </r>
      </text>
    </comment>
    <comment ref="B724" authorId="0" shapeId="0" xr:uid="{00000000-0006-0000-0600-000016000000}">
      <text>
        <r>
          <rPr>
            <b/>
            <sz val="9"/>
            <color indexed="81"/>
            <rFont val="Tahoma"/>
            <family val="2"/>
          </rPr>
          <t>Alleen invullen bij wijziging na de inschrijfdatum.</t>
        </r>
      </text>
    </comment>
    <comment ref="B758" authorId="0" shapeId="0" xr:uid="{00000000-0006-0000-0600-000017000000}">
      <text>
        <r>
          <rPr>
            <b/>
            <sz val="9"/>
            <color indexed="81"/>
            <rFont val="Tahoma"/>
            <family val="2"/>
          </rPr>
          <t>Alleen invullen bij wijziging na de inschrijfdatum.</t>
        </r>
      </text>
    </comment>
    <comment ref="B792" authorId="0" shapeId="0" xr:uid="{00000000-0006-0000-0600-000018000000}">
      <text>
        <r>
          <rPr>
            <b/>
            <sz val="9"/>
            <color indexed="81"/>
            <rFont val="Tahoma"/>
            <family val="2"/>
          </rPr>
          <t>Alleen invullen bij wijziging na de inschrijfdatum.</t>
        </r>
      </text>
    </comment>
    <comment ref="B826" authorId="0" shapeId="0" xr:uid="{00000000-0006-0000-0600-000019000000}">
      <text>
        <r>
          <rPr>
            <b/>
            <sz val="9"/>
            <color indexed="81"/>
            <rFont val="Tahoma"/>
            <family val="2"/>
          </rPr>
          <t>Alleen invullen bij wijziging na de inschrijfdatum.</t>
        </r>
      </text>
    </comment>
    <comment ref="B860" authorId="0" shapeId="0" xr:uid="{00000000-0006-0000-0600-00001A000000}">
      <text>
        <r>
          <rPr>
            <b/>
            <sz val="9"/>
            <color indexed="81"/>
            <rFont val="Tahoma"/>
            <family val="2"/>
          </rPr>
          <t>Alleen invullen bij wijziging na de inschrijfdatum.</t>
        </r>
      </text>
    </comment>
    <comment ref="B894" authorId="0" shapeId="0" xr:uid="{00000000-0006-0000-0600-00001B000000}">
      <text>
        <r>
          <rPr>
            <b/>
            <sz val="9"/>
            <color indexed="81"/>
            <rFont val="Tahoma"/>
            <family val="2"/>
          </rPr>
          <t>Alleen invullen bij wijziging na de inschrijfdatum.</t>
        </r>
      </text>
    </comment>
    <comment ref="B928" authorId="0" shapeId="0" xr:uid="{00000000-0006-0000-0600-00001C000000}">
      <text>
        <r>
          <rPr>
            <b/>
            <sz val="9"/>
            <color indexed="81"/>
            <rFont val="Tahoma"/>
            <family val="2"/>
          </rPr>
          <t>Alleen invullen bij wijziging na de inschrijfdatum.</t>
        </r>
      </text>
    </comment>
    <comment ref="B962" authorId="0" shapeId="0" xr:uid="{00000000-0006-0000-0600-00001D000000}">
      <text>
        <r>
          <rPr>
            <b/>
            <sz val="9"/>
            <color indexed="81"/>
            <rFont val="Tahoma"/>
            <family val="2"/>
          </rPr>
          <t>Alleen invullen bij wijziging na de inschrijfdatum.</t>
        </r>
      </text>
    </comment>
    <comment ref="B996" authorId="0" shapeId="0" xr:uid="{00000000-0006-0000-0600-00001E000000}">
      <text>
        <r>
          <rPr>
            <b/>
            <sz val="9"/>
            <color indexed="81"/>
            <rFont val="Tahoma"/>
            <family val="2"/>
          </rPr>
          <t>Alleen invullen bij wijziging na de inschrijfdatum.</t>
        </r>
      </text>
    </comment>
    <comment ref="B1030" authorId="0" shapeId="0" xr:uid="{00000000-0006-0000-0600-00001F000000}">
      <text>
        <r>
          <rPr>
            <b/>
            <sz val="9"/>
            <color indexed="81"/>
            <rFont val="Tahoma"/>
            <family val="2"/>
          </rPr>
          <t>Alleen invullen bij wijziging na de inschrijfdatum.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Wessels, GMM</author>
  </authors>
  <commentList>
    <comment ref="D14" authorId="0" shapeId="0" xr:uid="{00000000-0006-0000-0700-000001000000}">
      <text>
        <r>
          <rPr>
            <b/>
            <sz val="9"/>
            <color indexed="81"/>
            <rFont val="Tahoma"/>
            <family val="2"/>
          </rPr>
          <t>Vul in deze kolom de naam van de Oa in. Indien geen Oa, vul in: Nvt</t>
        </r>
        <r>
          <rPr>
            <sz val="9"/>
            <color indexed="81"/>
            <rFont val="Tahoma"/>
            <family val="2"/>
          </rPr>
          <t xml:space="preserve">
</t>
        </r>
      </text>
    </comment>
    <comment ref="E16" authorId="0" shapeId="0" xr:uid="{00000000-0006-0000-0700-000002000000}">
      <text>
        <r>
          <rPr>
            <b/>
            <sz val="9"/>
            <color indexed="81"/>
            <rFont val="Tahoma"/>
            <family val="2"/>
          </rPr>
          <t>Percentage uitvoering door Inschrijver.</t>
        </r>
        <r>
          <rPr>
            <sz val="9"/>
            <color indexed="81"/>
            <rFont val="Tahoma"/>
            <family val="2"/>
          </rPr>
          <t xml:space="preserve">
</t>
        </r>
      </text>
    </comment>
    <comment ref="H16" authorId="0" shapeId="0" xr:uid="{00000000-0006-0000-0700-000003000000}">
      <text>
        <r>
          <rPr>
            <b/>
            <sz val="9"/>
            <color indexed="81"/>
            <rFont val="Tahoma"/>
            <family val="2"/>
          </rPr>
          <t>Neem uurloon betreffende Oa over uit tarievenblad-WOa van het Inschrijfbiljet-W.</t>
        </r>
        <r>
          <rPr>
            <sz val="9"/>
            <color indexed="81"/>
            <rFont val="Tahoma"/>
            <family val="2"/>
          </rPr>
          <t xml:space="preserve">
</t>
        </r>
      </text>
    </comment>
  </commentList>
</comments>
</file>

<file path=xl/sharedStrings.xml><?xml version="1.0" encoding="utf-8"?>
<sst xmlns="http://schemas.openxmlformats.org/spreadsheetml/2006/main" count="1619" uniqueCount="269">
  <si>
    <t>Opdrachtgever:</t>
  </si>
  <si>
    <t>Betreft:</t>
  </si>
  <si>
    <t>1) Bij een natuurlijk persoon naam en voornaam voluit, bij een rechtspersoon de statutaire naam.</t>
  </si>
  <si>
    <t>2) Bij een natuurlijk persoon de woonplaats, bij een rechtspersoon de vestigingsplaats.</t>
  </si>
  <si>
    <t>Locatiecode:</t>
  </si>
  <si>
    <t>90 Terrein</t>
  </si>
  <si>
    <t>Totaal excl. BTW</t>
  </si>
  <si>
    <t>52 Afvoeren</t>
  </si>
  <si>
    <t>53 Waterinstallaties</t>
  </si>
  <si>
    <t>54 Gassen</t>
  </si>
  <si>
    <t>57 Luchtbehandeling</t>
  </si>
  <si>
    <t>74 Vaste sanitaire vrz.</t>
  </si>
  <si>
    <t>Prijspeil</t>
  </si>
  <si>
    <t>Blad:</t>
  </si>
  <si>
    <t>Werkuren</t>
  </si>
  <si>
    <t>Zon- en feestdagen</t>
  </si>
  <si>
    <t>Zaterdagen</t>
  </si>
  <si>
    <t>Inschrijfbiljet onderhoud</t>
  </si>
  <si>
    <t>Prijspeil:</t>
  </si>
  <si>
    <t>(€ excl. BTW)</t>
  </si>
  <si>
    <t>(in %)</t>
  </si>
  <si>
    <t>Plaats:</t>
  </si>
  <si>
    <t>Verhouding in %</t>
  </si>
  <si>
    <t>BTW-tarief:</t>
  </si>
  <si>
    <t>Totalen per LOCATIE</t>
  </si>
  <si>
    <t>Toeslag op</t>
  </si>
  <si>
    <t>Controle velden t.b.v. volledige invulling inschrijfformulier</t>
  </si>
  <si>
    <t>Totaal</t>
  </si>
  <si>
    <t>BVO locatie (m²):</t>
  </si>
  <si>
    <t>(naam)</t>
  </si>
  <si>
    <t>Totaal:</t>
  </si>
  <si>
    <t>Documentnummer:</t>
  </si>
  <si>
    <t>Datum:</t>
  </si>
  <si>
    <t>Inschrijver:</t>
  </si>
  <si>
    <t>Leeswijzer</t>
  </si>
  <si>
    <t>Kengetal-W
locatie (€/m²)</t>
  </si>
  <si>
    <t>Bestek:</t>
  </si>
  <si>
    <t>Cluster code</t>
  </si>
  <si>
    <t>Cluster naam</t>
  </si>
  <si>
    <t>Kengetal-W
cluster (€/m²)</t>
  </si>
  <si>
    <t>Totalen per CLUSTER</t>
  </si>
  <si>
    <r>
      <t xml:space="preserve">gevestigd te </t>
    </r>
    <r>
      <rPr>
        <vertAlign val="superscript"/>
        <sz val="8"/>
        <rFont val="Arial"/>
        <family val="2"/>
      </rPr>
      <t>2</t>
    </r>
    <r>
      <rPr>
        <sz val="8"/>
        <rFont val="Arial"/>
        <family val="2"/>
      </rPr>
      <t>:</t>
    </r>
  </si>
  <si>
    <r>
      <t xml:space="preserve">Gedaan te </t>
    </r>
    <r>
      <rPr>
        <vertAlign val="superscript"/>
        <sz val="8"/>
        <rFont val="Arial"/>
        <family val="2"/>
      </rPr>
      <t>5</t>
    </r>
    <r>
      <rPr>
        <sz val="8"/>
        <rFont val="Arial"/>
        <family val="2"/>
      </rPr>
      <t>:</t>
    </r>
  </si>
  <si>
    <t>Actueel BVO (m²):</t>
  </si>
  <si>
    <t>Loonindex oud:</t>
  </si>
  <si>
    <t>Installatiesoort
(Rubriek NL-SfB)</t>
  </si>
  <si>
    <t>75 Vaste onderh.vrz.</t>
  </si>
  <si>
    <t>Bij start onderhoud</t>
  </si>
  <si>
    <r>
      <t xml:space="preserve">Wijziging BVO: Vul </t>
    </r>
    <r>
      <rPr>
        <sz val="8"/>
        <color indexed="10"/>
        <rFont val="Arial"/>
        <family val="2"/>
      </rPr>
      <t>actuele</t>
    </r>
    <r>
      <rPr>
        <sz val="8"/>
        <rFont val="Arial"/>
        <family val="2"/>
      </rPr>
      <t xml:space="preserve"> BVO in (m²):</t>
    </r>
  </si>
  <si>
    <r>
      <t xml:space="preserve">Wijziging BVO: Vul BVO </t>
    </r>
    <r>
      <rPr>
        <sz val="8"/>
        <color indexed="10"/>
        <rFont val="Arial"/>
        <family val="2"/>
      </rPr>
      <t>nieuw</t>
    </r>
    <r>
      <rPr>
        <sz val="8"/>
        <rFont val="Arial"/>
        <family val="2"/>
      </rPr>
      <t xml:space="preserve"> in (m²):</t>
    </r>
  </si>
  <si>
    <r>
      <t xml:space="preserve">BVO perceel </t>
    </r>
    <r>
      <rPr>
        <b/>
        <sz val="8"/>
        <rFont val="Arial"/>
        <family val="2"/>
      </rPr>
      <t>actueel</t>
    </r>
    <r>
      <rPr>
        <sz val="8"/>
        <rFont val="Arial"/>
        <family val="2"/>
      </rPr>
      <t xml:space="preserve"> (m²):</t>
    </r>
  </si>
  <si>
    <t>Meet- &amp; regel technicus</t>
  </si>
  <si>
    <t>Te hanteren</t>
  </si>
  <si>
    <t>BVO Cluster (m²):</t>
  </si>
  <si>
    <t>4) Aanneemsom exclusief BTW over 12 maanden aaneengesloten weergegeven in tekst.</t>
  </si>
  <si>
    <t>Loon
(€ excl. BTW)</t>
  </si>
  <si>
    <t>Materiaal
(€ excl. BTW)</t>
  </si>
  <si>
    <t>Aanneemsom
(€ excl. BTW)</t>
  </si>
  <si>
    <t>Curatief onderhoud</t>
  </si>
  <si>
    <t>Stelpost 1
(€ excl. BTW)</t>
  </si>
  <si>
    <t>Stelpost 2
(€ excl. BTW)</t>
  </si>
  <si>
    <t>Stelpost 3
(€ excl. BTW)</t>
  </si>
  <si>
    <t>Stelpost 4
(€ excl. BTW)</t>
  </si>
  <si>
    <t>Loon*
(€ excl. BTW)</t>
  </si>
  <si>
    <t>Materiaal*
(€ excl. BTW)</t>
  </si>
  <si>
    <t>Inschrijfdatum:</t>
  </si>
  <si>
    <t>Storingsmonteur</t>
  </si>
  <si>
    <t>Ondergrens</t>
  </si>
  <si>
    <t>Bovengrens</t>
  </si>
  <si>
    <t>Toeslag netto materiaal:</t>
  </si>
  <si>
    <r>
      <t xml:space="preserve">De aanneemsom betreft een aaneengesloten periode van </t>
    </r>
    <r>
      <rPr>
        <b/>
        <u/>
        <sz val="8"/>
        <rFont val="Arial"/>
        <family val="2"/>
      </rPr>
      <t>12 maanden</t>
    </r>
    <r>
      <rPr>
        <sz val="8"/>
        <rFont val="Arial"/>
        <family val="2"/>
      </rPr>
      <t xml:space="preserve"> binnen de omschreven contract periode.</t>
    </r>
  </si>
  <si>
    <t>Loon</t>
  </si>
  <si>
    <t>Materiaal</t>
  </si>
  <si>
    <t>Aanneemsom</t>
  </si>
  <si>
    <t>perceel (€/m²)</t>
  </si>
  <si>
    <t>Aantal locaties:</t>
  </si>
  <si>
    <t>Aantal locaties</t>
  </si>
  <si>
    <t>Gemiddeld uurloon:</t>
  </si>
  <si>
    <t>Service uurloon:</t>
  </si>
  <si>
    <t>Toeslag service uurloon:</t>
  </si>
  <si>
    <t>(Verhelpen van storingen)</t>
  </si>
  <si>
    <t>Toelichting:</t>
  </si>
  <si>
    <t>Controlevelden stelposten</t>
  </si>
  <si>
    <t>51 N.v.t.</t>
  </si>
  <si>
    <t>52 N.v.t.</t>
  </si>
  <si>
    <t>53 N.v.t.</t>
  </si>
  <si>
    <t>54 N.v.t.</t>
  </si>
  <si>
    <t>55 N.v.t.</t>
  </si>
  <si>
    <t>56 N.v.t.</t>
  </si>
  <si>
    <t>57 N.v.t.</t>
  </si>
  <si>
    <t>58 N.v.t.</t>
  </si>
  <si>
    <t>67 N.v.t.</t>
  </si>
  <si>
    <t>73 N.v.t.</t>
  </si>
  <si>
    <t>74 N.v.t.</t>
  </si>
  <si>
    <t>75 N.v.t.</t>
  </si>
  <si>
    <t>90 N.v.t.</t>
  </si>
  <si>
    <t>Gewijzigd op:</t>
  </si>
  <si>
    <t>Indexering via tabblad "Aanneemsom".</t>
  </si>
  <si>
    <r>
      <t xml:space="preserve">De aanneemsom in euro, excl. BTW, bedraagt zegge </t>
    </r>
    <r>
      <rPr>
        <vertAlign val="superscript"/>
        <sz val="8"/>
        <rFont val="Arial"/>
        <family val="2"/>
      </rPr>
      <t>4</t>
    </r>
    <r>
      <rPr>
        <sz val="8"/>
        <rFont val="Arial"/>
        <family val="2"/>
      </rPr>
      <t>:</t>
    </r>
  </si>
  <si>
    <t>Berekende verhouding loon- en materiaalkosten over de aanneemsom:</t>
  </si>
  <si>
    <t>Loonindex nieuw:</t>
  </si>
  <si>
    <t>Materiaalindex oud:</t>
  </si>
  <si>
    <t>Materiaalindex nieuw:</t>
  </si>
  <si>
    <r>
      <t xml:space="preserve">Indexeringsdatum </t>
    </r>
    <r>
      <rPr>
        <vertAlign val="superscript"/>
        <sz val="8"/>
        <rFont val="Arial"/>
        <family val="2"/>
      </rPr>
      <t>7</t>
    </r>
    <r>
      <rPr>
        <sz val="8"/>
        <rFont val="Arial"/>
        <family val="2"/>
      </rPr>
      <t>:</t>
    </r>
  </si>
  <si>
    <r>
      <t>Cluster</t>
    </r>
    <r>
      <rPr>
        <sz val="8"/>
        <rFont val="Arial"/>
        <family val="2"/>
      </rPr>
      <t xml:space="preserve"> </t>
    </r>
    <r>
      <rPr>
        <vertAlign val="superscript"/>
        <sz val="8"/>
        <rFont val="Arial"/>
        <family val="2"/>
      </rPr>
      <t>3</t>
    </r>
  </si>
  <si>
    <t>Totaal incl. BTW</t>
  </si>
  <si>
    <t>3) Clustercode.</t>
  </si>
  <si>
    <t>Toeslag generiek materiaal:</t>
  </si>
  <si>
    <t>Toeslag specifiek materiaal:</t>
  </si>
  <si>
    <t>Loonkosten</t>
  </si>
  <si>
    <t>Materiaalkosten</t>
  </si>
  <si>
    <t>7) Indexering volgens</t>
  </si>
  <si>
    <t>Betreft contractjaar:</t>
  </si>
  <si>
    <t>N.v.t.</t>
  </si>
  <si>
    <r>
      <t xml:space="preserve">op </t>
    </r>
    <r>
      <rPr>
        <vertAlign val="superscript"/>
        <sz val="8"/>
        <rFont val="Arial"/>
        <family val="2"/>
      </rPr>
      <t>5</t>
    </r>
  </si>
  <si>
    <t>1e indexering bij aanvang:</t>
  </si>
  <si>
    <t>2e contractjaar</t>
  </si>
  <si>
    <t>3e contractjaar</t>
  </si>
  <si>
    <t>bepalingen en gegevens zoals deze zijn beschreven in de tot de aanbesteding behorende aanbestedingsstukken.</t>
  </si>
  <si>
    <t>W-installatie</t>
  </si>
  <si>
    <t>Generiek materiaal</t>
  </si>
  <si>
    <t>Specifiek materiaal</t>
  </si>
  <si>
    <t>Opmerking: Niet gebruikte velden invullen met 0. Negatieve getallen of tekst is niet toegestaan.</t>
  </si>
  <si>
    <t>(Maak keuze)</t>
  </si>
  <si>
    <t>De door de Inschrijver opgegeven bedragen zijn opgebouwd uit de deelbedragen per locatie en per installatie onderdeel zoals</t>
  </si>
  <si>
    <t>6) Naam en handtekening van een rechtsgeldige vertegenwoordiger van de Inschrijver.</t>
  </si>
  <si>
    <t>Prijspeil Inschrijving:</t>
  </si>
  <si>
    <t>opgegeven in de tot dit Inschrijfbiljet behorende specificatiebladen.</t>
  </si>
  <si>
    <t xml:space="preserve">De Inschrijver verklaart onvoorwaardelijk en zonder voorbehoud dat het Inschrijfbiljet is ingevuld overeenkomstig de voorwaarden, </t>
  </si>
  <si>
    <t>Toelichting bij het Inschrijfbiljet</t>
  </si>
  <si>
    <t>5) Plaats en datum van ondertekening van het Inschrijfbiljet.</t>
  </si>
  <si>
    <r>
      <t xml:space="preserve">De Inschrijver </t>
    </r>
    <r>
      <rPr>
        <vertAlign val="superscript"/>
        <sz val="8"/>
        <rFont val="Arial"/>
        <family val="2"/>
      </rPr>
      <t>1</t>
    </r>
    <r>
      <rPr>
        <sz val="8"/>
        <rFont val="Arial"/>
        <family val="2"/>
      </rPr>
      <t>:</t>
    </r>
  </si>
  <si>
    <r>
      <rPr>
        <sz val="8"/>
        <rFont val="Arial"/>
        <family val="2"/>
      </rPr>
      <t xml:space="preserve">BVO perceel </t>
    </r>
    <r>
      <rPr>
        <b/>
        <sz val="8"/>
        <rFont val="Arial"/>
        <family val="2"/>
      </rPr>
      <t xml:space="preserve">Inschrijving </t>
    </r>
    <r>
      <rPr>
        <sz val="8"/>
        <rFont val="Arial"/>
        <family val="2"/>
      </rPr>
      <t>(m²):</t>
    </r>
  </si>
  <si>
    <r>
      <t xml:space="preserve">Namens Inschrijver </t>
    </r>
    <r>
      <rPr>
        <vertAlign val="superscript"/>
        <sz val="8"/>
        <rFont val="Arial"/>
        <family val="2"/>
      </rPr>
      <t>6</t>
    </r>
    <r>
      <rPr>
        <sz val="8"/>
        <rFont val="Arial"/>
        <family val="2"/>
      </rPr>
      <t>:</t>
    </r>
  </si>
  <si>
    <r>
      <t xml:space="preserve">Handtekening Inschrijver </t>
    </r>
    <r>
      <rPr>
        <vertAlign val="superscript"/>
        <sz val="8"/>
        <rFont val="Arial"/>
        <family val="2"/>
      </rPr>
      <t>6</t>
    </r>
  </si>
  <si>
    <t>dagen.</t>
  </si>
  <si>
    <t>De Inschrijver doet, conform de aanbestedingsstukken, de aanneemsom gestand gedurende:</t>
  </si>
  <si>
    <t>Door de Aanbesteder bepaalde grenswaarden</t>
  </si>
  <si>
    <r>
      <t>Gem.  uurloon</t>
    </r>
    <r>
      <rPr>
        <b/>
        <vertAlign val="superscript"/>
        <sz val="8"/>
        <rFont val="Arial"/>
        <family val="2"/>
      </rPr>
      <t>1</t>
    </r>
    <r>
      <rPr>
        <b/>
        <sz val="8"/>
        <rFont val="Arial"/>
        <family val="2"/>
      </rPr>
      <t xml:space="preserve"> </t>
    </r>
  </si>
  <si>
    <t>gem. uurloon</t>
  </si>
  <si>
    <r>
      <t>Service uurloon</t>
    </r>
    <r>
      <rPr>
        <b/>
        <vertAlign val="superscript"/>
        <sz val="8"/>
        <rFont val="Arial"/>
        <family val="2"/>
      </rPr>
      <t>1</t>
    </r>
  </si>
  <si>
    <t>Service uurloon</t>
  </si>
  <si>
    <t>service uurloon</t>
  </si>
  <si>
    <t>Totaal stelposten</t>
  </si>
  <si>
    <t>Perceel:</t>
  </si>
  <si>
    <t>Paraaf Inschrijver:</t>
  </si>
  <si>
    <t>Alle rood omrande cellen dienen door de Inschrijver te worden ingevuld. Een negatief getal of tekst is niet toegestaan.</t>
  </si>
  <si>
    <t>Cellen met een oranje achtergrond zijn ingevuld met waarden buiten de door de Aanbesteder aangegeven grenswaarden.</t>
  </si>
  <si>
    <t>komen uitsluitend volledig voor verrekening in aanmerking indien curatief onderhoud wordt verricht aan installatie onderdelen met</t>
  </si>
  <si>
    <r>
      <rPr>
        <i/>
        <vertAlign val="superscript"/>
        <sz val="8"/>
        <rFont val="Arial"/>
        <family val="2"/>
      </rPr>
      <t xml:space="preserve">1 </t>
    </r>
    <r>
      <rPr>
        <i/>
        <sz val="8"/>
        <rFont val="Arial"/>
        <family val="2"/>
      </rPr>
      <t>In het uurloon zijn alle kosten, zoals o.a. montagekosten, overheadkosten, toeslagen en winst &amp; risico inbegrepen.</t>
    </r>
  </si>
  <si>
    <t>verklaart zich bereid en in staat een Opdracht voor de in het bijbehorende Functioneel Bestek omschreven onderhoud met betrekking</t>
  </si>
  <si>
    <t>tot de in dit Inschrijfbiljet genoemde installatie onderdelen uit te voeren tegen de hieronder aangegeven jaarlijkse kosten.</t>
  </si>
  <si>
    <t>De tarieven en toeslagen voor de te verrichten werkzaamheden zijn aangegeven in blad: Tarieven en toeslagen onderhoud.</t>
  </si>
  <si>
    <r>
      <t>Netto materiaal</t>
    </r>
    <r>
      <rPr>
        <b/>
        <vertAlign val="superscript"/>
        <sz val="8"/>
        <rFont val="Arial"/>
        <family val="2"/>
      </rPr>
      <t>2</t>
    </r>
  </si>
  <si>
    <t>Nachturen</t>
  </si>
  <si>
    <t>22.00-07.00</t>
  </si>
  <si>
    <t>Avonduren</t>
  </si>
  <si>
    <t>17.00-22.00</t>
  </si>
  <si>
    <t>Werkdagen</t>
  </si>
  <si>
    <t>07.00-17.00</t>
  </si>
  <si>
    <r>
      <t xml:space="preserve">Cellen met een rode achtergrond maken het blad </t>
    </r>
    <r>
      <rPr>
        <b/>
        <i/>
        <sz val="8"/>
        <rFont val="Arial"/>
        <family val="2"/>
      </rPr>
      <t>ongeldig</t>
    </r>
    <r>
      <rPr>
        <i/>
        <sz val="8"/>
        <rFont val="Arial"/>
        <family val="2"/>
      </rPr>
      <t>. Controleer uw invoer op reële en gangbare waarden.</t>
    </r>
  </si>
  <si>
    <t xml:space="preserve"> Te hanteren</t>
  </si>
  <si>
    <t>Gem.</t>
  </si>
  <si>
    <t>Stor.-</t>
  </si>
  <si>
    <t>Rubriek</t>
  </si>
  <si>
    <t>Code</t>
  </si>
  <si>
    <t>Onderaannemer</t>
  </si>
  <si>
    <r>
      <t>uurln</t>
    </r>
    <r>
      <rPr>
        <b/>
        <vertAlign val="superscript"/>
        <sz val="8"/>
        <rFont val="Arial"/>
        <family val="2"/>
      </rPr>
      <t xml:space="preserve">1
</t>
    </r>
    <r>
      <rPr>
        <b/>
        <sz val="8"/>
        <rFont val="Arial"/>
        <family val="2"/>
      </rPr>
      <t>(A)</t>
    </r>
  </si>
  <si>
    <r>
      <t>uurln</t>
    </r>
    <r>
      <rPr>
        <b/>
        <vertAlign val="superscript"/>
        <sz val="8"/>
        <rFont val="Arial"/>
        <family val="2"/>
      </rPr>
      <t xml:space="preserve">1
</t>
    </r>
    <r>
      <rPr>
        <b/>
        <sz val="8"/>
        <rFont val="Arial"/>
        <family val="2"/>
      </rPr>
      <t>(B)</t>
    </r>
  </si>
  <si>
    <t>Zat.</t>
  </si>
  <si>
    <t>Zon.-feest</t>
  </si>
  <si>
    <r>
      <rPr>
        <i/>
        <vertAlign val="superscript"/>
        <sz val="8"/>
        <rFont val="Arial"/>
        <family val="2"/>
      </rPr>
      <t xml:space="preserve">1 </t>
    </r>
    <r>
      <rPr>
        <i/>
        <sz val="8"/>
        <rFont val="Arial"/>
        <family val="2"/>
      </rPr>
      <t>In het uurloon (excl. BTW) zijn alle kosten, zoals o.a. montagekosten, overheadkosten, toeslagen en winst &amp; risico inbegrepen.</t>
    </r>
  </si>
  <si>
    <t>Opnemen in</t>
  </si>
  <si>
    <t>Aanneemsom preventief onderhoud W-installatie</t>
  </si>
  <si>
    <r>
      <t>Raming</t>
    </r>
    <r>
      <rPr>
        <b/>
        <vertAlign val="superscript"/>
        <sz val="8"/>
        <rFont val="Arial"/>
        <family val="2"/>
      </rPr>
      <t>1</t>
    </r>
  </si>
  <si>
    <r>
      <rPr>
        <i/>
        <vertAlign val="superscript"/>
        <sz val="8"/>
        <rFont val="Arial"/>
        <family val="2"/>
      </rPr>
      <t xml:space="preserve">1 </t>
    </r>
    <r>
      <rPr>
        <i/>
        <sz val="8"/>
        <rFont val="Arial"/>
        <family val="2"/>
      </rPr>
      <t>In de raming (excl. BTW) zijn alle kosten, zoals o.a. inspectiekosten, begeleiding, overheadkosten, toeslagen en winst &amp; risico inbegrepen.</t>
    </r>
  </si>
  <si>
    <r>
      <rPr>
        <i/>
        <vertAlign val="superscript"/>
        <sz val="8"/>
        <rFont val="Arial"/>
        <family val="2"/>
      </rPr>
      <t>2</t>
    </r>
    <r>
      <rPr>
        <i/>
        <sz val="8"/>
        <rFont val="Arial"/>
        <family val="2"/>
      </rPr>
      <t xml:space="preserve"> Met "Netto materiaal" wordt bedoeld de inkoopprijs van de Inschrijver (zie voor de volledige omschrijving het bestek).</t>
    </r>
  </si>
  <si>
    <t>curatief onderhoud (verhelpen van storingen)</t>
  </si>
  <si>
    <t>Toeslag in % over A en B en netto mat.</t>
  </si>
  <si>
    <r>
      <t>Netto mat.</t>
    </r>
    <r>
      <rPr>
        <b/>
        <vertAlign val="superscript"/>
        <sz val="8"/>
        <rFont val="Arial"/>
        <family val="2"/>
      </rPr>
      <t>2</t>
    </r>
  </si>
  <si>
    <r>
      <rPr>
        <i/>
        <vertAlign val="superscript"/>
        <sz val="8"/>
        <rFont val="Arial"/>
        <family val="2"/>
      </rPr>
      <t>2</t>
    </r>
    <r>
      <rPr>
        <i/>
        <sz val="8"/>
        <rFont val="Arial"/>
        <family val="2"/>
      </rPr>
      <t xml:space="preserve"> Met "Netto materiaal" wordt bedoeld de inkoopprijs van de Onderaannemer (zie voor de volledige omschrijving het bestek).</t>
    </r>
  </si>
  <si>
    <t>Ten minste vereist:</t>
  </si>
  <si>
    <t>Preventief en</t>
  </si>
  <si>
    <t>functionele aanpassing en BW</t>
  </si>
  <si>
    <t>curatief onderhoud</t>
  </si>
  <si>
    <t>Preventief en correctief OH,</t>
  </si>
  <si>
    <t>F-gas/STEK-monteur</t>
  </si>
  <si>
    <t>A. PREVENTIEF EN CORRECTIEF ONDERHOUD: Onderhouds- en herstel tarieven Onderaannemers.</t>
  </si>
  <si>
    <t>B. CURATIEF ONDERHOUD (Verhelpen van storingen): Storingstarieven Onderaannemers.</t>
  </si>
  <si>
    <t>Tarieven en toeslagen onderhoud Opdrachtnemer</t>
  </si>
  <si>
    <t>A. PREVENTIEF EN CORRECTIEF ONDERHOUD: Onderhouds- en herstel tarieven Opdrachtnemer</t>
  </si>
  <si>
    <t>B. CURATIEF ONDERHOUD (Verhelpen van storingen): Storingstarieven Opdrachtnemer</t>
  </si>
  <si>
    <t>Tarieven en toeslagen Onderaannemers</t>
  </si>
  <si>
    <r>
      <rPr>
        <i/>
        <vertAlign val="superscript"/>
        <sz val="8"/>
        <rFont val="Arial"/>
        <family val="2"/>
      </rPr>
      <t>1</t>
    </r>
    <r>
      <rPr>
        <i/>
        <sz val="8"/>
        <rFont val="Arial"/>
        <family val="2"/>
      </rPr>
      <t xml:space="preserve"> Fictieve uren correctief onderhoud, functionele aanpassingen en bijkomende werkzaamheden</t>
    </r>
  </si>
  <si>
    <r>
      <t>Oa</t>
    </r>
    <r>
      <rPr>
        <b/>
        <vertAlign val="superscript"/>
        <sz val="8"/>
        <rFont val="Arial"/>
        <family val="2"/>
      </rPr>
      <t>3</t>
    </r>
  </si>
  <si>
    <t>(in €)</t>
  </si>
  <si>
    <t>werk 3e</t>
  </si>
  <si>
    <t xml:space="preserve"> verdeling</t>
  </si>
  <si>
    <t>aannemer</t>
  </si>
  <si>
    <t>Toeslag</t>
  </si>
  <si>
    <t>Gem. uurln (A)</t>
  </si>
  <si>
    <t>Percentage</t>
  </si>
  <si>
    <t>Naam Onder-</t>
  </si>
  <si>
    <r>
      <t>Uren</t>
    </r>
    <r>
      <rPr>
        <b/>
        <vertAlign val="superscript"/>
        <sz val="8"/>
        <rFont val="Arial"/>
        <family val="2"/>
      </rPr>
      <t>1</t>
    </r>
  </si>
  <si>
    <t>Installatie onderdeel</t>
  </si>
  <si>
    <t>Fictieve berekening loonkosten, exclusief storingen.</t>
  </si>
  <si>
    <t>uitsluitend om een vergelijk van de Inschrijvingen mogelijk te maken. De Inschrijver dient in de hieronder aangegeven tabel de in</t>
  </si>
  <si>
    <t>Locatie:</t>
  </si>
  <si>
    <t>Variabele loonkosten correctief onderhoud, functionele aanpassingen en bijkomende werkzaamheden over 12 maanden</t>
  </si>
  <si>
    <r>
      <t xml:space="preserve">Cellen met een rode achtergrond maken het blad </t>
    </r>
    <r>
      <rPr>
        <b/>
        <i/>
        <sz val="8"/>
        <rFont val="Arial"/>
        <family val="2"/>
      </rPr>
      <t>ongeldig</t>
    </r>
    <r>
      <rPr>
        <i/>
        <sz val="8"/>
        <rFont val="Arial"/>
        <family val="2"/>
      </rPr>
      <t>. Vergelijk uw invoer met uw Inschrijfbiljet-W.</t>
    </r>
  </si>
  <si>
    <t>het Inschrijfbiljet W-installatie ingevulde tarieven en toeslagen (deel A) over te nemen.</t>
  </si>
  <si>
    <t>Aan deze fictieve exploitatieberekening kunnen op geen enkele manier rechten worden ontleend. De fictieve berekening dient</t>
  </si>
  <si>
    <t>Keurings- of inspectiekosten</t>
  </si>
  <si>
    <t>Omschrijving keuring of  inspectie</t>
  </si>
  <si>
    <t>Raming keurings- of inspectiekosten W-installatie</t>
  </si>
  <si>
    <t>Kosten voor een uit te voeren keuring of inspectie.</t>
  </si>
  <si>
    <t>Tarieven en toeslagen voor het verrekenen van onderhoud (OH), functionele aanpassingen of bijkomende werkzaamheden (BW).</t>
  </si>
  <si>
    <t>Tarieven en toeslagen voor het verhelpen van storingen voor zover niet opgenomen in de aanneemsom t.b.v.preventief onderhoud.</t>
  </si>
  <si>
    <t>Tarieven en toeslagen voor het verrekenen van onderhoud, functionele aanpassingen of bijkomende werkzaamheden.</t>
  </si>
  <si>
    <t>Tarieven en toeslagen voor het verhelpen van storingen voor zover niet opgenomen in de aanneemsom t.b.v. preventief onderhoud.</t>
  </si>
  <si>
    <t>53 Water</t>
  </si>
  <si>
    <t>55 Koeling</t>
  </si>
  <si>
    <t>56 Verwarming</t>
  </si>
  <si>
    <t>58 M&amp;R-installaties</t>
  </si>
  <si>
    <t>67 Gebouwmanag.</t>
  </si>
  <si>
    <t>73 Vaste keuken vrz.</t>
  </si>
  <si>
    <t>59 Brandveiligheid</t>
  </si>
  <si>
    <t>59 N.v.t.</t>
  </si>
  <si>
    <t>51 Gereserveerd</t>
  </si>
  <si>
    <t>Kengetal-W</t>
  </si>
  <si>
    <t>Peildatum</t>
  </si>
  <si>
    <t>Totaal fictieve berekening loonkosten correctief onderhoud</t>
  </si>
  <si>
    <t>(zie inventarisatielijst)</t>
  </si>
  <si>
    <t>Onderhoudscontract W-installatie</t>
  </si>
  <si>
    <t xml:space="preserve">De loonkosten voor curatief onderhoud (verhelpen van storingen) zijn deels inbegrepen in de aanneemsom (zie bestek) en  </t>
  </si>
  <si>
    <t>een conditiescore van 5 of 6, als gevolg van ondeskundig gebruik door of namens de Opdrachtgever of als gevolg van vandalisme.</t>
  </si>
  <si>
    <t>Werk-derden</t>
  </si>
  <si>
    <t>Toeslag Werk-derden:</t>
  </si>
  <si>
    <t>Werk-derden
(€ excl. BTW)</t>
  </si>
  <si>
    <t>Werk-derden*
(€ excl. BTW)</t>
  </si>
  <si>
    <t>* "Loon", "Materiaal" en "Werk-derden" inclusief toeslagen. Let op: Alle bedragen datum prijspeil.</t>
  </si>
  <si>
    <t>C1</t>
  </si>
  <si>
    <t>C2</t>
  </si>
  <si>
    <t>RWU-2025</t>
  </si>
  <si>
    <t>CBS-indexering</t>
  </si>
  <si>
    <t>MS-Excel 2016</t>
  </si>
  <si>
    <t>W1</t>
  </si>
  <si>
    <t>2506-FB-OHCAEW</t>
  </si>
  <si>
    <t>MER1-2</t>
  </si>
  <si>
    <t>CBS-weg 2</t>
  </si>
  <si>
    <t>Heerlen</t>
  </si>
  <si>
    <t>xxx-GC1-IBW W1C1</t>
  </si>
  <si>
    <t>6412M1</t>
  </si>
  <si>
    <t>6416M2</t>
  </si>
  <si>
    <t>Solido</t>
  </si>
  <si>
    <t>(D)MOP</t>
  </si>
  <si>
    <t>Engineer (zie bestek)</t>
  </si>
  <si>
    <t>Fictieve berekening loonkosten correctief onderhoud</t>
  </si>
  <si>
    <r>
      <t>Ins</t>
    </r>
    <r>
      <rPr>
        <b/>
        <vertAlign val="superscript"/>
        <sz val="8"/>
        <rFont val="Arial"/>
        <family val="2"/>
      </rPr>
      <t>2</t>
    </r>
  </si>
  <si>
    <r>
      <rPr>
        <i/>
        <vertAlign val="superscript"/>
        <sz val="8"/>
        <rFont val="Arial"/>
        <family val="2"/>
      </rPr>
      <t>2</t>
    </r>
    <r>
      <rPr>
        <i/>
        <sz val="8"/>
        <rFont val="Arial"/>
        <family val="2"/>
      </rPr>
      <t xml:space="preserve"> Ins: Inschrijver; </t>
    </r>
    <r>
      <rPr>
        <i/>
        <vertAlign val="superscript"/>
        <sz val="8"/>
        <rFont val="Arial"/>
        <family val="2"/>
      </rPr>
      <t>3</t>
    </r>
    <r>
      <rPr>
        <i/>
        <sz val="8"/>
        <rFont val="Arial"/>
        <family val="2"/>
      </rPr>
      <t xml:space="preserve"> Oa: Onderaannemer</t>
    </r>
  </si>
  <si>
    <t>Aanneemsom preventief onderhoud over 12 maanden</t>
  </si>
  <si>
    <t>Fictief bedrag preventief en correctief onderhoud over 12 maanden</t>
  </si>
  <si>
    <t>11 Splitsystemen</t>
  </si>
  <si>
    <t>13 LCP packaged</t>
  </si>
  <si>
    <t>21 Chiller</t>
  </si>
  <si>
    <t>28 Koudenet</t>
  </si>
  <si>
    <t>22 Software</t>
  </si>
  <si>
    <t>11 Gasblusinstallatie</t>
  </si>
  <si>
    <t>90 Vaste geb. voorz.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</si>
</sst>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 #,##0.00_-;_-&quot;€&quot;\ * #,##0.00\-;_-&quot;€&quot;\ * &quot;-&quot;??_-;_-@_-"/>
    <numFmt numFmtId="165" formatCode="_-* #,##0.00_-;_-* #,##0.00\-;_-* &quot;-&quot;??_-;_-@_-"/>
    <numFmt numFmtId="166" formatCode="dd/mmm/yy"/>
    <numFmt numFmtId="167" formatCode="#,##0.0"/>
    <numFmt numFmtId="168" formatCode="0.0%"/>
    <numFmt numFmtId="169" formatCode="#,##0.0000"/>
    <numFmt numFmtId="170" formatCode="[$-413]dd/mmm/yy;@"/>
    <numFmt numFmtId="171" formatCode="0.000%"/>
    <numFmt numFmtId="172" formatCode="dd/mmm/yyyy"/>
    <numFmt numFmtId="173" formatCode="dd/mm/yy;@"/>
    <numFmt numFmtId="174" formatCode="&quot;€&quot;\ #,##0.00"/>
  </numFmts>
  <fonts count="25">
    <font>
      <sz val="10"/>
      <name val="Arial"/>
    </font>
    <font>
      <sz val="10"/>
      <name val="Arial"/>
      <family val="2"/>
    </font>
    <font>
      <sz val="8"/>
      <name val="Arial"/>
      <family val="2"/>
    </font>
    <font>
      <b/>
      <sz val="8"/>
      <name val="Arial"/>
      <family val="2"/>
    </font>
    <font>
      <b/>
      <sz val="12"/>
      <name val="Arial"/>
      <family val="2"/>
    </font>
    <font>
      <sz val="10"/>
      <name val="Arial"/>
      <family val="2"/>
    </font>
    <font>
      <b/>
      <sz val="10"/>
      <name val="Arial"/>
      <family val="2"/>
    </font>
    <font>
      <i/>
      <sz val="8"/>
      <name val="Arial"/>
      <family val="2"/>
    </font>
    <font>
      <sz val="8"/>
      <color indexed="10"/>
      <name val="Arial"/>
      <family val="2"/>
    </font>
    <font>
      <b/>
      <sz val="8"/>
      <color indexed="10"/>
      <name val="Arial"/>
      <family val="2"/>
    </font>
    <font>
      <b/>
      <u/>
      <sz val="8"/>
      <name val="Arial"/>
      <family val="2"/>
    </font>
    <font>
      <b/>
      <sz val="8"/>
      <color indexed="81"/>
      <name val="Tahoma"/>
      <family val="2"/>
    </font>
    <font>
      <vertAlign val="superscript"/>
      <sz val="8"/>
      <name val="Arial"/>
      <family val="2"/>
    </font>
    <font>
      <u/>
      <sz val="8"/>
      <name val="Arial"/>
      <family val="2"/>
    </font>
    <font>
      <b/>
      <i/>
      <sz val="8"/>
      <name val="Arial"/>
      <family val="2"/>
    </font>
    <font>
      <b/>
      <sz val="9"/>
      <color indexed="81"/>
      <name val="Tahoma"/>
      <family val="2"/>
    </font>
    <font>
      <sz val="8"/>
      <color rgb="FFFF0000"/>
      <name val="Arial"/>
      <family val="2"/>
    </font>
    <font>
      <b/>
      <sz val="8"/>
      <color rgb="FFFF0000"/>
      <name val="Arial"/>
      <family val="2"/>
    </font>
    <font>
      <sz val="8"/>
      <color rgb="FF00B050"/>
      <name val="Arial"/>
      <family val="2"/>
    </font>
    <font>
      <sz val="9"/>
      <color indexed="81"/>
      <name val="Tahoma"/>
      <family val="2"/>
    </font>
    <font>
      <b/>
      <vertAlign val="superscript"/>
      <sz val="8"/>
      <name val="Arial"/>
      <family val="2"/>
    </font>
    <font>
      <i/>
      <vertAlign val="superscript"/>
      <sz val="8"/>
      <name val="Arial"/>
      <family val="2"/>
    </font>
    <font>
      <sz val="12"/>
      <name val="Arial"/>
      <family val="2"/>
    </font>
    <font>
      <sz val="8"/>
      <color rgb="FF000000"/>
      <name val="Arial"/>
      <family val="2"/>
    </font>
    <font>
      <i/>
      <sz val="8"/>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rgb="FFCCFFFF"/>
        <bgColor indexed="64"/>
      </patternFill>
    </fill>
  </fills>
  <borders count="1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0" fontId="5" fillId="0" borderId="0"/>
    <xf numFmtId="0" fontId="1" fillId="0" borderId="0"/>
  </cellStyleXfs>
  <cellXfs count="299">
    <xf numFmtId="0" fontId="0" fillId="0" borderId="0" xfId="0"/>
    <xf numFmtId="0" fontId="2" fillId="0" borderId="0" xfId="0" applyFont="1" applyAlignment="1">
      <alignment vertical="top"/>
    </xf>
    <xf numFmtId="4" fontId="2" fillId="0" borderId="0" xfId="0" applyNumberFormat="1" applyFont="1" applyAlignment="1">
      <alignment vertical="top"/>
    </xf>
    <xf numFmtId="4" fontId="2" fillId="0" borderId="0" xfId="0" applyNumberFormat="1" applyFont="1" applyAlignment="1" applyProtection="1">
      <alignment vertical="top"/>
      <protection locked="0"/>
    </xf>
    <xf numFmtId="0" fontId="4" fillId="0" borderId="0" xfId="0" applyFont="1" applyAlignment="1">
      <alignment vertical="top"/>
    </xf>
    <xf numFmtId="0" fontId="7" fillId="0" borderId="0" xfId="0" applyFont="1" applyAlignment="1">
      <alignment vertical="top"/>
    </xf>
    <xf numFmtId="0" fontId="7" fillId="0" borderId="1" xfId="0" applyFont="1" applyBorder="1" applyAlignment="1">
      <alignment vertical="top"/>
    </xf>
    <xf numFmtId="0" fontId="2" fillId="0" borderId="1" xfId="0" applyFont="1" applyBorder="1" applyAlignment="1">
      <alignment vertical="top"/>
    </xf>
    <xf numFmtId="4" fontId="2" fillId="0" borderId="1" xfId="0" applyNumberFormat="1" applyFont="1" applyBorder="1" applyAlignment="1">
      <alignment vertical="top"/>
    </xf>
    <xf numFmtId="0" fontId="2" fillId="0" borderId="2" xfId="0" applyFont="1" applyBorder="1" applyAlignment="1">
      <alignment vertical="top"/>
    </xf>
    <xf numFmtId="4" fontId="2" fillId="0" borderId="2" xfId="0" applyNumberFormat="1" applyFont="1" applyBorder="1" applyAlignment="1">
      <alignment vertical="top"/>
    </xf>
    <xf numFmtId="4" fontId="3" fillId="2" borderId="2" xfId="0" applyNumberFormat="1" applyFont="1" applyFill="1" applyBorder="1" applyAlignment="1">
      <alignment horizontal="right" vertical="top" wrapText="1"/>
    </xf>
    <xf numFmtId="4" fontId="2" fillId="2" borderId="3" xfId="0" applyNumberFormat="1" applyFont="1" applyFill="1" applyBorder="1" applyAlignment="1">
      <alignment vertical="top"/>
    </xf>
    <xf numFmtId="4" fontId="6" fillId="2" borderId="4" xfId="0" applyNumberFormat="1" applyFont="1" applyFill="1" applyBorder="1" applyAlignment="1">
      <alignment vertical="top"/>
    </xf>
    <xf numFmtId="0" fontId="2" fillId="2" borderId="5" xfId="0" applyFont="1" applyFill="1" applyBorder="1" applyAlignment="1">
      <alignment vertical="top"/>
    </xf>
    <xf numFmtId="4" fontId="2" fillId="2" borderId="2" xfId="0" applyNumberFormat="1" applyFont="1" applyFill="1" applyBorder="1" applyAlignment="1">
      <alignment vertical="top"/>
    </xf>
    <xf numFmtId="4" fontId="2" fillId="2" borderId="6" xfId="0" applyNumberFormat="1" applyFont="1" applyFill="1" applyBorder="1" applyAlignment="1">
      <alignment vertical="top"/>
    </xf>
    <xf numFmtId="4" fontId="3" fillId="2" borderId="7" xfId="0" applyNumberFormat="1" applyFont="1" applyFill="1" applyBorder="1" applyAlignment="1">
      <alignment horizontal="center" vertical="top"/>
    </xf>
    <xf numFmtId="4" fontId="3" fillId="2" borderId="8" xfId="0" applyNumberFormat="1" applyFont="1" applyFill="1" applyBorder="1" applyAlignment="1">
      <alignment horizontal="right" vertical="top" wrapText="1"/>
    </xf>
    <xf numFmtId="4" fontId="3" fillId="2" borderId="9" xfId="0" applyNumberFormat="1" applyFont="1" applyFill="1" applyBorder="1" applyAlignment="1">
      <alignment horizontal="right" vertical="top" wrapText="1"/>
    </xf>
    <xf numFmtId="0" fontId="2" fillId="0" borderId="0" xfId="0" applyFont="1" applyAlignment="1">
      <alignment horizontal="right" vertical="top"/>
    </xf>
    <xf numFmtId="0" fontId="8" fillId="0" borderId="0" xfId="0" applyFont="1" applyAlignment="1">
      <alignment vertical="top"/>
    </xf>
    <xf numFmtId="4" fontId="2" fillId="0" borderId="0" xfId="0" applyNumberFormat="1" applyFont="1" applyAlignment="1">
      <alignment horizontal="right" vertical="top"/>
    </xf>
    <xf numFmtId="0" fontId="3" fillId="0" borderId="0" xfId="0" applyFont="1" applyAlignment="1">
      <alignment vertical="top"/>
    </xf>
    <xf numFmtId="167" fontId="2" fillId="0" borderId="0" xfId="0" applyNumberFormat="1" applyFont="1" applyAlignment="1">
      <alignment horizontal="right" vertical="top"/>
    </xf>
    <xf numFmtId="0" fontId="3" fillId="0" borderId="10" xfId="0" applyFont="1" applyBorder="1" applyAlignment="1">
      <alignment vertical="top"/>
    </xf>
    <xf numFmtId="0" fontId="2" fillId="0" borderId="11" xfId="0" applyFont="1" applyBorder="1" applyAlignment="1">
      <alignment vertical="top"/>
    </xf>
    <xf numFmtId="167" fontId="2" fillId="0" borderId="3" xfId="0" applyNumberFormat="1" applyFont="1" applyBorder="1" applyAlignment="1">
      <alignment horizontal="right" vertical="top"/>
    </xf>
    <xf numFmtId="167" fontId="2" fillId="0" borderId="1" xfId="0" applyNumberFormat="1" applyFont="1" applyBorder="1" applyAlignment="1">
      <alignment horizontal="right" vertical="top"/>
    </xf>
    <xf numFmtId="0" fontId="3" fillId="0" borderId="8" xfId="0" applyFont="1" applyBorder="1" applyAlignment="1">
      <alignment vertical="top"/>
    </xf>
    <xf numFmtId="0" fontId="2" fillId="0" borderId="8" xfId="0" applyFont="1" applyBorder="1" applyAlignment="1">
      <alignment vertical="top"/>
    </xf>
    <xf numFmtId="167" fontId="3" fillId="2" borderId="12" xfId="0" applyNumberFormat="1" applyFont="1" applyFill="1" applyBorder="1" applyAlignment="1">
      <alignment horizontal="center" vertical="top"/>
    </xf>
    <xf numFmtId="167" fontId="2" fillId="2" borderId="13" xfId="0" applyNumberFormat="1" applyFont="1" applyFill="1" applyBorder="1" applyAlignment="1">
      <alignment horizontal="right" vertical="top"/>
    </xf>
    <xf numFmtId="4" fontId="2" fillId="2" borderId="1" xfId="0" applyNumberFormat="1" applyFont="1" applyFill="1" applyBorder="1" applyAlignment="1">
      <alignment vertical="top"/>
    </xf>
    <xf numFmtId="4" fontId="2" fillId="2" borderId="7" xfId="0" applyNumberFormat="1" applyFont="1" applyFill="1" applyBorder="1" applyAlignment="1">
      <alignment vertical="top"/>
    </xf>
    <xf numFmtId="4" fontId="3" fillId="2" borderId="10" xfId="0" applyNumberFormat="1" applyFont="1" applyFill="1" applyBorder="1" applyAlignment="1">
      <alignment vertical="top"/>
    </xf>
    <xf numFmtId="0" fontId="2" fillId="0" borderId="6" xfId="0" applyFont="1" applyBorder="1" applyAlignment="1">
      <alignment vertical="top"/>
    </xf>
    <xf numFmtId="0" fontId="2" fillId="0" borderId="0" xfId="0" applyFont="1" applyAlignment="1">
      <alignment vertical="top" wrapText="1"/>
    </xf>
    <xf numFmtId="4" fontId="2" fillId="3" borderId="0" xfId="0" applyNumberFormat="1" applyFont="1" applyFill="1" applyAlignment="1">
      <alignment vertical="top"/>
    </xf>
    <xf numFmtId="0" fontId="3" fillId="0" borderId="0" xfId="0" applyFont="1" applyAlignment="1">
      <alignment horizontal="right" vertical="top"/>
    </xf>
    <xf numFmtId="4" fontId="3" fillId="2" borderId="14" xfId="0" applyNumberFormat="1" applyFont="1" applyFill="1" applyBorder="1" applyAlignment="1">
      <alignment horizontal="right" vertical="top" wrapText="1"/>
    </xf>
    <xf numFmtId="167" fontId="3" fillId="2" borderId="8" xfId="0" applyNumberFormat="1" applyFont="1" applyFill="1" applyBorder="1" applyAlignment="1">
      <alignment horizontal="right" vertical="top" wrapText="1"/>
    </xf>
    <xf numFmtId="167" fontId="3" fillId="2" borderId="14" xfId="0" applyNumberFormat="1" applyFont="1" applyFill="1" applyBorder="1" applyAlignment="1">
      <alignment horizontal="right" vertical="top" wrapText="1"/>
    </xf>
    <xf numFmtId="4" fontId="3" fillId="2" borderId="15" xfId="0" applyNumberFormat="1" applyFont="1" applyFill="1" applyBorder="1" applyAlignment="1">
      <alignment horizontal="right" vertical="top" wrapText="1"/>
    </xf>
    <xf numFmtId="167" fontId="3" fillId="2" borderId="9" xfId="0" applyNumberFormat="1" applyFont="1" applyFill="1" applyBorder="1" applyAlignment="1">
      <alignment horizontal="right" vertical="top" wrapText="1"/>
    </xf>
    <xf numFmtId="167" fontId="3" fillId="2" borderId="15" xfId="0" applyNumberFormat="1" applyFont="1" applyFill="1" applyBorder="1" applyAlignment="1">
      <alignment horizontal="right" vertical="top" wrapText="1"/>
    </xf>
    <xf numFmtId="0" fontId="3" fillId="2" borderId="6" xfId="0" applyFont="1" applyFill="1" applyBorder="1" applyAlignment="1">
      <alignment vertical="top"/>
    </xf>
    <xf numFmtId="0" fontId="3" fillId="2" borderId="9" xfId="0" applyFont="1" applyFill="1" applyBorder="1" applyAlignment="1">
      <alignment vertical="top"/>
    </xf>
    <xf numFmtId="166" fontId="3" fillId="2" borderId="15" xfId="0" applyNumberFormat="1" applyFont="1" applyFill="1" applyBorder="1" applyAlignment="1">
      <alignment horizontal="right" vertical="top" wrapText="1"/>
    </xf>
    <xf numFmtId="4" fontId="2" fillId="2" borderId="10" xfId="0" applyNumberFormat="1" applyFont="1" applyFill="1" applyBorder="1" applyAlignment="1">
      <alignment vertical="top"/>
    </xf>
    <xf numFmtId="4" fontId="3" fillId="2" borderId="1" xfId="0" applyNumberFormat="1" applyFont="1" applyFill="1" applyBorder="1" applyAlignment="1">
      <alignment horizontal="center" vertical="top"/>
    </xf>
    <xf numFmtId="4" fontId="2" fillId="2" borderId="8" xfId="0" applyNumberFormat="1" applyFont="1" applyFill="1" applyBorder="1" applyAlignment="1">
      <alignment vertical="top"/>
    </xf>
    <xf numFmtId="4" fontId="3" fillId="2" borderId="10" xfId="0" applyNumberFormat="1" applyFont="1" applyFill="1" applyBorder="1" applyAlignment="1">
      <alignment horizontal="right" vertical="top" wrapText="1"/>
    </xf>
    <xf numFmtId="4" fontId="3" fillId="2" borderId="1" xfId="0" applyNumberFormat="1" applyFont="1" applyFill="1" applyBorder="1" applyAlignment="1">
      <alignment horizontal="right" vertical="top" wrapText="1"/>
    </xf>
    <xf numFmtId="4" fontId="2" fillId="2" borderId="9" xfId="0" applyNumberFormat="1" applyFont="1" applyFill="1" applyBorder="1" applyAlignment="1">
      <alignment vertical="top"/>
    </xf>
    <xf numFmtId="4" fontId="3" fillId="2" borderId="6" xfId="0" applyNumberFormat="1" applyFont="1" applyFill="1" applyBorder="1" applyAlignment="1">
      <alignment horizontal="right" vertical="top" wrapText="1"/>
    </xf>
    <xf numFmtId="4" fontId="3" fillId="2" borderId="7" xfId="0" applyNumberFormat="1" applyFont="1" applyFill="1" applyBorder="1" applyAlignment="1">
      <alignment horizontal="right" vertical="top" wrapText="1"/>
    </xf>
    <xf numFmtId="0" fontId="3" fillId="2" borderId="2" xfId="0" applyFont="1" applyFill="1" applyBorder="1" applyAlignment="1">
      <alignment vertical="top" wrapText="1"/>
    </xf>
    <xf numFmtId="0" fontId="3" fillId="2" borderId="2" xfId="0" applyFont="1" applyFill="1" applyBorder="1" applyAlignment="1">
      <alignment horizontal="right" vertical="top" wrapText="1"/>
    </xf>
    <xf numFmtId="0" fontId="2" fillId="2" borderId="2" xfId="0" applyFont="1" applyFill="1" applyBorder="1" applyAlignment="1">
      <alignment vertical="top"/>
    </xf>
    <xf numFmtId="168" fontId="2" fillId="2" borderId="2" xfId="0" applyNumberFormat="1" applyFont="1" applyFill="1" applyBorder="1" applyAlignment="1">
      <alignment vertical="top"/>
    </xf>
    <xf numFmtId="168" fontId="2" fillId="0" borderId="0" xfId="0" applyNumberFormat="1" applyFont="1" applyAlignment="1" applyProtection="1">
      <alignment horizontal="left" vertical="top"/>
      <protection locked="0"/>
    </xf>
    <xf numFmtId="4" fontId="3" fillId="0" borderId="0" xfId="0" applyNumberFormat="1" applyFont="1" applyAlignment="1">
      <alignment horizontal="right" vertical="top"/>
    </xf>
    <xf numFmtId="0" fontId="2" fillId="0" borderId="0" xfId="0" applyFont="1"/>
    <xf numFmtId="4" fontId="2" fillId="2" borderId="5" xfId="0" applyNumberFormat="1" applyFont="1" applyFill="1" applyBorder="1" applyAlignment="1">
      <alignment vertical="top"/>
    </xf>
    <xf numFmtId="4" fontId="2" fillId="2" borderId="12" xfId="0" applyNumberFormat="1" applyFont="1" applyFill="1" applyBorder="1" applyAlignment="1">
      <alignment vertical="top"/>
    </xf>
    <xf numFmtId="4" fontId="2" fillId="2" borderId="13" xfId="0" applyNumberFormat="1" applyFont="1" applyFill="1" applyBorder="1" applyAlignment="1">
      <alignment vertical="top"/>
    </xf>
    <xf numFmtId="4" fontId="9" fillId="2" borderId="12" xfId="0" applyNumberFormat="1" applyFont="1" applyFill="1" applyBorder="1" applyAlignment="1">
      <alignment vertical="top"/>
    </xf>
    <xf numFmtId="0" fontId="2" fillId="0" borderId="0" xfId="0" applyFont="1" applyAlignment="1">
      <alignment horizontal="right"/>
    </xf>
    <xf numFmtId="166" fontId="3" fillId="0" borderId="0" xfId="0" applyNumberFormat="1" applyFont="1" applyAlignment="1">
      <alignment horizontal="left" vertical="top"/>
    </xf>
    <xf numFmtId="3" fontId="2" fillId="0" borderId="0" xfId="0" applyNumberFormat="1" applyFont="1" applyAlignment="1">
      <alignment horizontal="left" vertical="top"/>
    </xf>
    <xf numFmtId="0" fontId="2" fillId="3" borderId="0" xfId="0" applyFont="1" applyFill="1" applyAlignment="1">
      <alignment vertical="top" wrapText="1"/>
    </xf>
    <xf numFmtId="4" fontId="2" fillId="3" borderId="0" xfId="0" applyNumberFormat="1" applyFont="1" applyFill="1" applyAlignment="1">
      <alignment vertical="top" wrapText="1"/>
    </xf>
    <xf numFmtId="168" fontId="2" fillId="0" borderId="0" xfId="0" applyNumberFormat="1" applyFont="1" applyAlignment="1">
      <alignment vertical="top"/>
    </xf>
    <xf numFmtId="4" fontId="2" fillId="0" borderId="0" xfId="0" applyNumberFormat="1" applyFont="1" applyAlignment="1">
      <alignment horizontal="center" vertical="top"/>
    </xf>
    <xf numFmtId="167" fontId="9" fillId="0" borderId="0" xfId="0" applyNumberFormat="1" applyFont="1" applyAlignment="1">
      <alignment horizontal="right" vertical="top"/>
    </xf>
    <xf numFmtId="4" fontId="9" fillId="0" borderId="0" xfId="0" applyNumberFormat="1" applyFont="1" applyAlignment="1">
      <alignment horizontal="right" vertical="top"/>
    </xf>
    <xf numFmtId="0" fontId="3" fillId="0" borderId="0" xfId="0" applyFont="1" applyAlignment="1">
      <alignment horizontal="right"/>
    </xf>
    <xf numFmtId="4" fontId="9" fillId="0" borderId="0" xfId="0" applyNumberFormat="1" applyFont="1" applyAlignment="1">
      <alignment vertical="top"/>
    </xf>
    <xf numFmtId="4" fontId="3" fillId="0" borderId="14" xfId="0" applyNumberFormat="1" applyFont="1" applyBorder="1" applyAlignment="1">
      <alignment horizontal="right" vertical="top" wrapText="1"/>
    </xf>
    <xf numFmtId="167" fontId="3" fillId="0" borderId="10" xfId="0" applyNumberFormat="1" applyFont="1" applyBorder="1" applyAlignment="1">
      <alignment horizontal="right" vertical="top" wrapText="1"/>
    </xf>
    <xf numFmtId="167" fontId="2" fillId="3" borderId="11" xfId="0" applyNumberFormat="1" applyFont="1" applyFill="1" applyBorder="1" applyAlignment="1">
      <alignment horizontal="right" vertical="top"/>
    </xf>
    <xf numFmtId="167" fontId="2" fillId="0" borderId="15" xfId="0" applyNumberFormat="1" applyFont="1" applyBorder="1" applyAlignment="1">
      <alignment horizontal="right" vertical="top"/>
    </xf>
    <xf numFmtId="4" fontId="2" fillId="0" borderId="16" xfId="0" applyNumberFormat="1" applyFont="1" applyBorder="1" applyAlignment="1">
      <alignment horizontal="right" vertical="top"/>
    </xf>
    <xf numFmtId="4" fontId="2" fillId="0" borderId="8" xfId="0" applyNumberFormat="1" applyFont="1" applyBorder="1" applyAlignment="1">
      <alignment horizontal="right" vertical="top"/>
    </xf>
    <xf numFmtId="4" fontId="2" fillId="0" borderId="9" xfId="0" applyNumberFormat="1" applyFont="1" applyBorder="1" applyAlignment="1">
      <alignment horizontal="right" vertical="top"/>
    </xf>
    <xf numFmtId="167" fontId="2" fillId="3" borderId="0" xfId="0" applyNumberFormat="1" applyFont="1" applyFill="1" applyAlignment="1">
      <alignment horizontal="right" vertical="top"/>
    </xf>
    <xf numFmtId="167" fontId="2" fillId="0" borderId="7" xfId="0" applyNumberFormat="1" applyFont="1" applyBorder="1" applyAlignment="1">
      <alignment horizontal="right" vertical="top"/>
    </xf>
    <xf numFmtId="168" fontId="2" fillId="0" borderId="3" xfId="0" applyNumberFormat="1" applyFont="1" applyBorder="1" applyAlignment="1" applyProtection="1">
      <alignment vertical="top"/>
      <protection locked="0"/>
    </xf>
    <xf numFmtId="4" fontId="3" fillId="0" borderId="11" xfId="0" applyNumberFormat="1" applyFont="1" applyBorder="1" applyAlignment="1">
      <alignment horizontal="right" vertical="top" wrapText="1"/>
    </xf>
    <xf numFmtId="167" fontId="3" fillId="0" borderId="14" xfId="0" applyNumberFormat="1" applyFont="1" applyBorder="1" applyAlignment="1">
      <alignment horizontal="right" vertical="top" wrapText="1"/>
    </xf>
    <xf numFmtId="166" fontId="2" fillId="0" borderId="0" xfId="0" applyNumberFormat="1" applyFont="1" applyAlignment="1">
      <alignment horizontal="left" vertical="top"/>
    </xf>
    <xf numFmtId="4" fontId="9" fillId="3" borderId="0" xfId="0" applyNumberFormat="1" applyFont="1" applyFill="1" applyAlignment="1">
      <alignment vertical="top"/>
    </xf>
    <xf numFmtId="4" fontId="2" fillId="0" borderId="0" xfId="0" applyNumberFormat="1" applyFont="1" applyAlignment="1">
      <alignment horizontal="right" vertical="top" wrapText="1"/>
    </xf>
    <xf numFmtId="167" fontId="2" fillId="0" borderId="0" xfId="0" applyNumberFormat="1" applyFont="1" applyAlignment="1">
      <alignment horizontal="right" vertical="top" wrapText="1"/>
    </xf>
    <xf numFmtId="167" fontId="3" fillId="2" borderId="5" xfId="0" applyNumberFormat="1" applyFont="1" applyFill="1" applyBorder="1" applyAlignment="1">
      <alignment vertical="top" wrapText="1"/>
    </xf>
    <xf numFmtId="167" fontId="2" fillId="3" borderId="11" xfId="0" applyNumberFormat="1" applyFont="1" applyFill="1" applyBorder="1" applyAlignment="1">
      <alignment horizontal="right" vertical="top" wrapText="1"/>
    </xf>
    <xf numFmtId="0" fontId="2" fillId="0" borderId="1" xfId="0" applyFont="1" applyBorder="1" applyAlignment="1">
      <alignment vertical="top" wrapText="1"/>
    </xf>
    <xf numFmtId="4" fontId="2" fillId="0" borderId="1" xfId="0" applyNumberFormat="1" applyFont="1" applyBorder="1" applyAlignment="1">
      <alignment horizontal="right" vertical="top" wrapText="1"/>
    </xf>
    <xf numFmtId="167" fontId="2" fillId="0" borderId="1" xfId="0" applyNumberFormat="1" applyFont="1" applyBorder="1" applyAlignment="1">
      <alignment horizontal="right" vertical="top" wrapText="1"/>
    </xf>
    <xf numFmtId="0" fontId="7" fillId="0" borderId="0" xfId="0" applyFont="1"/>
    <xf numFmtId="4" fontId="3" fillId="2" borderId="15" xfId="0" applyNumberFormat="1" applyFont="1" applyFill="1" applyBorder="1" applyAlignment="1">
      <alignment horizontal="right" vertical="top"/>
    </xf>
    <xf numFmtId="4" fontId="3" fillId="0" borderId="8" xfId="0" applyNumberFormat="1" applyFont="1" applyBorder="1" applyAlignment="1">
      <alignment horizontal="right" vertical="top"/>
    </xf>
    <xf numFmtId="4" fontId="6" fillId="0" borderId="0" xfId="0" applyNumberFormat="1" applyFont="1" applyAlignment="1">
      <alignment vertical="top"/>
    </xf>
    <xf numFmtId="4" fontId="3" fillId="2" borderId="6" xfId="0" applyNumberFormat="1" applyFont="1" applyFill="1" applyBorder="1" applyAlignment="1">
      <alignment vertical="top"/>
    </xf>
    <xf numFmtId="168" fontId="2" fillId="0" borderId="3" xfId="0" applyNumberFormat="1" applyFont="1" applyBorder="1" applyAlignment="1">
      <alignment vertical="top"/>
    </xf>
    <xf numFmtId="0" fontId="2" fillId="0" borderId="0" xfId="0" applyFont="1" applyAlignment="1">
      <alignment horizontal="left" vertical="top"/>
    </xf>
    <xf numFmtId="0" fontId="2" fillId="0" borderId="0" xfId="0" applyFont="1" applyAlignment="1">
      <alignment horizontal="left"/>
    </xf>
    <xf numFmtId="4" fontId="2" fillId="0" borderId="0" xfId="0" applyNumberFormat="1" applyFont="1" applyAlignment="1">
      <alignment horizontal="left" vertical="top"/>
    </xf>
    <xf numFmtId="169" fontId="2" fillId="0" borderId="0" xfId="0" applyNumberFormat="1" applyFont="1" applyAlignment="1">
      <alignment vertical="top"/>
    </xf>
    <xf numFmtId="171" fontId="2" fillId="4" borderId="14" xfId="0" applyNumberFormat="1" applyFont="1" applyFill="1" applyBorder="1" applyAlignment="1">
      <alignment vertical="top"/>
    </xf>
    <xf numFmtId="10" fontId="2" fillId="0" borderId="0" xfId="0" applyNumberFormat="1" applyFont="1" applyAlignment="1">
      <alignment horizontal="left" vertical="top"/>
    </xf>
    <xf numFmtId="170" fontId="3" fillId="4" borderId="2" xfId="0" applyNumberFormat="1" applyFont="1" applyFill="1" applyBorder="1" applyAlignment="1">
      <alignment horizontal="left" vertical="top"/>
    </xf>
    <xf numFmtId="0" fontId="3" fillId="0" borderId="0" xfId="0" applyFont="1" applyAlignment="1">
      <alignment horizontal="left" vertical="top"/>
    </xf>
    <xf numFmtId="0" fontId="3" fillId="0" borderId="0" xfId="0" applyFont="1" applyAlignment="1" applyProtection="1">
      <alignment horizontal="left" vertical="top"/>
      <protection locked="0"/>
    </xf>
    <xf numFmtId="0" fontId="2" fillId="0" borderId="0" xfId="0" applyFont="1" applyAlignment="1" applyProtection="1">
      <alignment vertical="top"/>
      <protection locked="0"/>
    </xf>
    <xf numFmtId="3" fontId="2" fillId="0" borderId="0" xfId="0" applyNumberFormat="1" applyFont="1" applyAlignment="1" applyProtection="1">
      <alignment horizontal="left" vertical="top"/>
      <protection locked="0"/>
    </xf>
    <xf numFmtId="0" fontId="16" fillId="0" borderId="0" xfId="0" applyFont="1" applyAlignment="1">
      <alignment horizontal="right" vertical="top"/>
    </xf>
    <xf numFmtId="3" fontId="3" fillId="0" borderId="0" xfId="0" applyNumberFormat="1" applyFont="1" applyAlignment="1">
      <alignment horizontal="left" vertical="top"/>
    </xf>
    <xf numFmtId="4" fontId="3" fillId="2" borderId="3" xfId="0" applyNumberFormat="1" applyFont="1" applyFill="1" applyBorder="1" applyAlignment="1">
      <alignment horizontal="right" vertical="top" wrapText="1"/>
    </xf>
    <xf numFmtId="3" fontId="2" fillId="0" borderId="0" xfId="0" applyNumberFormat="1" applyFont="1" applyAlignment="1">
      <alignment horizontal="left"/>
    </xf>
    <xf numFmtId="164" fontId="2" fillId="0" borderId="0" xfId="0" applyNumberFormat="1" applyFont="1" applyAlignment="1">
      <alignment horizontal="left" vertical="top"/>
    </xf>
    <xf numFmtId="4" fontId="2" fillId="0" borderId="3" xfId="0" applyNumberFormat="1" applyFont="1" applyBorder="1" applyAlignment="1" applyProtection="1">
      <alignment vertical="top"/>
      <protection locked="0"/>
    </xf>
    <xf numFmtId="167" fontId="2" fillId="3" borderId="3" xfId="0" applyNumberFormat="1" applyFont="1" applyFill="1" applyBorder="1" applyAlignment="1">
      <alignment horizontal="right" vertical="top"/>
    </xf>
    <xf numFmtId="4" fontId="2" fillId="0" borderId="11" xfId="0" applyNumberFormat="1" applyFont="1" applyBorder="1" applyAlignment="1">
      <alignment horizontal="right" vertical="top"/>
    </xf>
    <xf numFmtId="4" fontId="2" fillId="0" borderId="10" xfId="0" applyNumberFormat="1" applyFont="1" applyBorder="1" applyAlignment="1">
      <alignment horizontal="right" vertical="top"/>
    </xf>
    <xf numFmtId="4" fontId="2" fillId="3" borderId="11" xfId="0" applyNumberFormat="1" applyFont="1" applyFill="1" applyBorder="1" applyAlignment="1">
      <alignment horizontal="right" vertical="top"/>
    </xf>
    <xf numFmtId="4" fontId="2" fillId="0" borderId="6" xfId="0" applyNumberFormat="1" applyFont="1" applyBorder="1" applyAlignment="1">
      <alignment horizontal="right" vertical="top"/>
    </xf>
    <xf numFmtId="0" fontId="2" fillId="0" borderId="1" xfId="0" applyFont="1" applyBorder="1" applyAlignment="1">
      <alignment horizontal="right" vertical="top"/>
    </xf>
    <xf numFmtId="168" fontId="2" fillId="0" borderId="1" xfId="0" applyNumberFormat="1" applyFont="1" applyBorder="1" applyAlignment="1">
      <alignment vertical="top"/>
    </xf>
    <xf numFmtId="167" fontId="2" fillId="3" borderId="16" xfId="0" applyNumberFormat="1" applyFont="1" applyFill="1" applyBorder="1" applyAlignment="1">
      <alignment horizontal="right" vertical="top"/>
    </xf>
    <xf numFmtId="0" fontId="13" fillId="0" borderId="0" xfId="0" applyFont="1" applyAlignment="1">
      <alignment vertical="top"/>
    </xf>
    <xf numFmtId="0" fontId="3" fillId="4" borderId="14" xfId="0" applyFont="1" applyFill="1" applyBorder="1" applyAlignment="1">
      <alignment vertical="top"/>
    </xf>
    <xf numFmtId="0" fontId="3" fillId="4" borderId="15" xfId="0" applyFont="1" applyFill="1" applyBorder="1" applyAlignment="1">
      <alignment vertical="top"/>
    </xf>
    <xf numFmtId="4" fontId="3" fillId="4" borderId="8" xfId="0" applyNumberFormat="1" applyFont="1" applyFill="1" applyBorder="1" applyAlignment="1">
      <alignment horizontal="right" vertical="top" wrapText="1"/>
    </xf>
    <xf numFmtId="4" fontId="2" fillId="4" borderId="17" xfId="0" applyNumberFormat="1" applyFont="1" applyFill="1" applyBorder="1" applyAlignment="1">
      <alignment vertical="top"/>
    </xf>
    <xf numFmtId="167" fontId="3" fillId="4" borderId="14" xfId="0" applyNumberFormat="1" applyFont="1" applyFill="1" applyBorder="1" applyAlignment="1">
      <alignment horizontal="right" vertical="top" wrapText="1"/>
    </xf>
    <xf numFmtId="167" fontId="3" fillId="4" borderId="15" xfId="0" applyNumberFormat="1" applyFont="1" applyFill="1" applyBorder="1" applyAlignment="1">
      <alignment horizontal="right" vertical="top" wrapText="1"/>
    </xf>
    <xf numFmtId="167" fontId="17" fillId="0" borderId="14" xfId="0" applyNumberFormat="1" applyFont="1" applyBorder="1" applyAlignment="1">
      <alignment horizontal="right" vertical="top"/>
    </xf>
    <xf numFmtId="167" fontId="18" fillId="0" borderId="3" xfId="0" applyNumberFormat="1" applyFont="1" applyBorder="1" applyAlignment="1">
      <alignment horizontal="right" vertical="top"/>
    </xf>
    <xf numFmtId="4" fontId="3" fillId="2" borderId="14" xfId="0" applyNumberFormat="1" applyFont="1" applyFill="1" applyBorder="1" applyAlignment="1">
      <alignment horizontal="right" vertical="top"/>
    </xf>
    <xf numFmtId="4" fontId="3" fillId="2" borderId="3" xfId="0" applyNumberFormat="1" applyFont="1" applyFill="1" applyBorder="1" applyAlignment="1">
      <alignment horizontal="right" vertical="top"/>
    </xf>
    <xf numFmtId="4" fontId="3" fillId="4" borderId="1" xfId="0" applyNumberFormat="1" applyFont="1" applyFill="1" applyBorder="1" applyAlignment="1">
      <alignment horizontal="center" vertical="top"/>
    </xf>
    <xf numFmtId="4" fontId="2" fillId="4" borderId="13" xfId="0" applyNumberFormat="1" applyFont="1" applyFill="1" applyBorder="1" applyAlignment="1">
      <alignment vertical="top"/>
    </xf>
    <xf numFmtId="4" fontId="2" fillId="4" borderId="3" xfId="0" applyNumberFormat="1" applyFont="1" applyFill="1" applyBorder="1" applyAlignment="1">
      <alignment vertical="top" wrapText="1"/>
    </xf>
    <xf numFmtId="4" fontId="7" fillId="0" borderId="0" xfId="0" applyNumberFormat="1" applyFont="1" applyAlignment="1">
      <alignment horizontal="right" vertical="top"/>
    </xf>
    <xf numFmtId="167" fontId="7" fillId="0" borderId="0" xfId="0" applyNumberFormat="1" applyFont="1" applyAlignment="1" applyProtection="1">
      <alignment horizontal="left" vertical="top"/>
      <protection locked="0"/>
    </xf>
    <xf numFmtId="0" fontId="7" fillId="0" borderId="0" xfId="0" applyFont="1" applyAlignment="1">
      <alignment horizontal="right" vertical="top"/>
    </xf>
    <xf numFmtId="4" fontId="16" fillId="0" borderId="0" xfId="0" applyNumberFormat="1" applyFont="1" applyAlignment="1">
      <alignment horizontal="right" vertical="top"/>
    </xf>
    <xf numFmtId="172" fontId="2" fillId="0" borderId="0" xfId="0" applyNumberFormat="1" applyFont="1" applyAlignment="1" applyProtection="1">
      <alignment horizontal="left" vertical="top"/>
      <protection locked="0"/>
    </xf>
    <xf numFmtId="4" fontId="2" fillId="0" borderId="3" xfId="0" applyNumberFormat="1" applyFont="1" applyBorder="1" applyAlignment="1">
      <alignment horizontal="right" vertical="top"/>
    </xf>
    <xf numFmtId="167" fontId="2" fillId="0" borderId="16" xfId="0" applyNumberFormat="1" applyFont="1" applyBorder="1" applyAlignment="1">
      <alignment horizontal="right" vertical="top"/>
    </xf>
    <xf numFmtId="0" fontId="2" fillId="0" borderId="7" xfId="0" applyFont="1" applyBorder="1" applyAlignment="1">
      <alignment vertical="top"/>
    </xf>
    <xf numFmtId="4" fontId="2" fillId="0" borderId="15" xfId="0" applyNumberFormat="1" applyFont="1" applyBorder="1" applyAlignment="1">
      <alignment horizontal="right" vertical="top"/>
    </xf>
    <xf numFmtId="167" fontId="17" fillId="0" borderId="15" xfId="0" applyNumberFormat="1" applyFont="1" applyBorder="1" applyAlignment="1">
      <alignment horizontal="right" vertical="top"/>
    </xf>
    <xf numFmtId="4" fontId="2" fillId="0" borderId="3" xfId="0" applyNumberFormat="1" applyFont="1" applyBorder="1" applyAlignment="1">
      <alignment horizontal="right" vertical="top" wrapText="1"/>
    </xf>
    <xf numFmtId="167" fontId="2" fillId="0" borderId="11" xfId="0" applyNumberFormat="1" applyFont="1" applyBorder="1" applyAlignment="1">
      <alignment horizontal="right" vertical="top" wrapText="1"/>
    </xf>
    <xf numFmtId="167" fontId="17" fillId="0" borderId="3" xfId="0" applyNumberFormat="1" applyFont="1" applyBorder="1" applyAlignment="1">
      <alignment horizontal="right" vertical="top"/>
    </xf>
    <xf numFmtId="4" fontId="13" fillId="0" borderId="0" xfId="0" applyNumberFormat="1" applyFont="1" applyAlignment="1">
      <alignment vertical="top"/>
    </xf>
    <xf numFmtId="165" fontId="2" fillId="0" borderId="0" xfId="1" applyFont="1" applyAlignment="1" applyProtection="1">
      <alignment vertical="top"/>
    </xf>
    <xf numFmtId="173" fontId="7" fillId="0" borderId="0" xfId="0" applyNumberFormat="1" applyFont="1" applyAlignment="1" applyProtection="1">
      <alignment horizontal="left" vertical="top"/>
      <protection locked="0"/>
    </xf>
    <xf numFmtId="4" fontId="3" fillId="4" borderId="2" xfId="0" applyNumberFormat="1" applyFont="1" applyFill="1" applyBorder="1" applyAlignment="1">
      <alignment horizontal="right" vertical="top" wrapText="1"/>
    </xf>
    <xf numFmtId="174" fontId="2" fillId="0" borderId="0" xfId="0" applyNumberFormat="1" applyFont="1" applyAlignment="1">
      <alignment vertical="top"/>
    </xf>
    <xf numFmtId="172" fontId="2" fillId="0" borderId="0" xfId="0" applyNumberFormat="1" applyFont="1" applyAlignment="1">
      <alignment horizontal="left" vertical="top"/>
    </xf>
    <xf numFmtId="172" fontId="2" fillId="0" borderId="0" xfId="0" applyNumberFormat="1" applyFont="1" applyAlignment="1">
      <alignment vertical="top"/>
    </xf>
    <xf numFmtId="1" fontId="3" fillId="0" borderId="0" xfId="0" applyNumberFormat="1" applyFont="1" applyAlignment="1" applyProtection="1">
      <alignment horizontal="left" vertical="top"/>
      <protection locked="0"/>
    </xf>
    <xf numFmtId="167" fontId="3" fillId="0" borderId="0" xfId="0" applyNumberFormat="1" applyFont="1" applyAlignment="1">
      <alignment horizontal="right" vertical="top"/>
    </xf>
    <xf numFmtId="1" fontId="3" fillId="0" borderId="0" xfId="0" applyNumberFormat="1" applyFont="1" applyAlignment="1">
      <alignment horizontal="left" vertical="top"/>
    </xf>
    <xf numFmtId="168" fontId="2" fillId="0" borderId="0" xfId="0" applyNumberFormat="1" applyFont="1" applyAlignment="1">
      <alignment horizontal="left" vertical="top"/>
    </xf>
    <xf numFmtId="3" fontId="7" fillId="0" borderId="0" xfId="0" applyNumberFormat="1" applyFont="1" applyAlignment="1">
      <alignment horizontal="left" vertical="top"/>
    </xf>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2" fillId="0" borderId="0" xfId="3" applyFont="1" applyAlignment="1">
      <alignment vertical="top"/>
    </xf>
    <xf numFmtId="0" fontId="2" fillId="0" borderId="0" xfId="3" applyFont="1"/>
    <xf numFmtId="0" fontId="2" fillId="0" borderId="0" xfId="3" applyFont="1" applyAlignment="1">
      <alignment horizontal="right" vertical="top"/>
    </xf>
    <xf numFmtId="0" fontId="2" fillId="0" borderId="0" xfId="3" applyFont="1" applyAlignment="1">
      <alignment horizontal="right"/>
    </xf>
    <xf numFmtId="0" fontId="3" fillId="0" borderId="0" xfId="3" applyFont="1" applyAlignment="1">
      <alignment horizontal="right"/>
    </xf>
    <xf numFmtId="0" fontId="2" fillId="0" borderId="0" xfId="3" applyFont="1" applyAlignment="1">
      <alignment horizontal="left"/>
    </xf>
    <xf numFmtId="0" fontId="7" fillId="0" borderId="0" xfId="3" applyFont="1" applyAlignment="1">
      <alignment horizontal="right"/>
    </xf>
    <xf numFmtId="0" fontId="3" fillId="0" borderId="0" xfId="3" applyFont="1" applyAlignment="1">
      <alignment vertical="top"/>
    </xf>
    <xf numFmtId="4" fontId="2" fillId="0" borderId="0" xfId="3" applyNumberFormat="1" applyFont="1" applyAlignment="1">
      <alignment horizontal="right" vertical="top"/>
    </xf>
    <xf numFmtId="167" fontId="2" fillId="0" borderId="0" xfId="3" applyNumberFormat="1" applyFont="1" applyAlignment="1">
      <alignment horizontal="right" vertical="top"/>
    </xf>
    <xf numFmtId="0" fontId="2" fillId="0" borderId="11" xfId="3" applyFont="1" applyBorder="1" applyProtection="1">
      <protection locked="0"/>
    </xf>
    <xf numFmtId="0" fontId="2" fillId="0" borderId="3" xfId="3" applyFont="1" applyBorder="1" applyProtection="1">
      <protection locked="0"/>
    </xf>
    <xf numFmtId="4" fontId="2" fillId="0" borderId="3" xfId="3" applyNumberFormat="1" applyFont="1" applyBorder="1" applyProtection="1">
      <protection locked="0"/>
    </xf>
    <xf numFmtId="168" fontId="2" fillId="0" borderId="3" xfId="3" applyNumberFormat="1" applyFont="1" applyBorder="1" applyProtection="1">
      <protection locked="0"/>
    </xf>
    <xf numFmtId="4" fontId="2" fillId="0" borderId="3" xfId="3" applyNumberFormat="1" applyFont="1" applyBorder="1"/>
    <xf numFmtId="4" fontId="2" fillId="0" borderId="16" xfId="3" applyNumberFormat="1" applyFont="1" applyBorder="1"/>
    <xf numFmtId="0" fontId="2" fillId="0" borderId="6" xfId="3" applyFont="1" applyBorder="1" applyProtection="1">
      <protection locked="0"/>
    </xf>
    <xf numFmtId="0" fontId="2" fillId="0" borderId="15" xfId="3" applyFont="1" applyBorder="1" applyProtection="1">
      <protection locked="0"/>
    </xf>
    <xf numFmtId="4" fontId="2" fillId="0" borderId="15" xfId="3" applyNumberFormat="1" applyFont="1" applyBorder="1" applyProtection="1">
      <protection locked="0"/>
    </xf>
    <xf numFmtId="168" fontId="2" fillId="0" borderId="15" xfId="3" applyNumberFormat="1" applyFont="1" applyBorder="1" applyProtection="1">
      <protection locked="0"/>
    </xf>
    <xf numFmtId="4" fontId="2" fillId="0" borderId="15" xfId="3" applyNumberFormat="1" applyFont="1" applyBorder="1"/>
    <xf numFmtId="4" fontId="2" fillId="0" borderId="9" xfId="3" applyNumberFormat="1" applyFont="1" applyBorder="1"/>
    <xf numFmtId="0" fontId="7" fillId="0" borderId="0" xfId="3" applyFont="1" applyAlignment="1">
      <alignment vertical="top"/>
    </xf>
    <xf numFmtId="0" fontId="7" fillId="0" borderId="0" xfId="3" applyFont="1" applyAlignment="1">
      <alignment horizontal="right" vertical="top"/>
    </xf>
    <xf numFmtId="167" fontId="9" fillId="0" borderId="0" xfId="3" applyNumberFormat="1" applyFont="1" applyAlignment="1">
      <alignment horizontal="right" vertical="top"/>
    </xf>
    <xf numFmtId="4" fontId="3" fillId="0" borderId="0" xfId="3" applyNumberFormat="1" applyFont="1" applyAlignment="1">
      <alignment horizontal="right"/>
    </xf>
    <xf numFmtId="4" fontId="2" fillId="0" borderId="0" xfId="3" applyNumberFormat="1" applyFont="1" applyAlignment="1">
      <alignment horizontal="right"/>
    </xf>
    <xf numFmtId="4" fontId="2" fillId="0" borderId="0" xfId="3" applyNumberFormat="1" applyFont="1" applyAlignment="1">
      <alignment horizontal="left"/>
    </xf>
    <xf numFmtId="1" fontId="3" fillId="0" borderId="0" xfId="3" applyNumberFormat="1" applyFont="1" applyAlignment="1">
      <alignment horizontal="left"/>
    </xf>
    <xf numFmtId="167" fontId="3" fillId="4" borderId="9" xfId="0" applyNumberFormat="1" applyFont="1" applyFill="1" applyBorder="1" applyAlignment="1">
      <alignment horizontal="right" vertical="top" wrapText="1"/>
    </xf>
    <xf numFmtId="0" fontId="3" fillId="4" borderId="5" xfId="3" applyFont="1" applyFill="1" applyBorder="1" applyAlignment="1">
      <alignment vertical="top"/>
    </xf>
    <xf numFmtId="0" fontId="3" fillId="4" borderId="2" xfId="3" applyFont="1" applyFill="1" applyBorder="1" applyAlignment="1">
      <alignment horizontal="center" vertical="top"/>
    </xf>
    <xf numFmtId="4" fontId="3" fillId="4" borderId="2" xfId="3" applyNumberFormat="1" applyFont="1" applyFill="1" applyBorder="1" applyAlignment="1">
      <alignment horizontal="left" vertical="top"/>
    </xf>
    <xf numFmtId="4" fontId="3" fillId="4" borderId="15" xfId="3" applyNumberFormat="1" applyFont="1" applyFill="1" applyBorder="1" applyAlignment="1">
      <alignment horizontal="right" vertical="top" wrapText="1"/>
    </xf>
    <xf numFmtId="167" fontId="3" fillId="4" borderId="2" xfId="3" applyNumberFormat="1" applyFont="1" applyFill="1" applyBorder="1" applyAlignment="1">
      <alignment horizontal="right" vertical="top" wrapText="1"/>
    </xf>
    <xf numFmtId="4" fontId="3" fillId="4" borderId="14" xfId="3" applyNumberFormat="1" applyFont="1" applyFill="1" applyBorder="1" applyAlignment="1">
      <alignment horizontal="right" vertical="top"/>
    </xf>
    <xf numFmtId="0" fontId="2" fillId="4" borderId="5" xfId="3" applyFont="1" applyFill="1" applyBorder="1"/>
    <xf numFmtId="0" fontId="3" fillId="4" borderId="5" xfId="3" applyFont="1" applyFill="1" applyBorder="1"/>
    <xf numFmtId="0" fontId="2" fillId="4" borderId="13" xfId="3" applyFont="1" applyFill="1" applyBorder="1"/>
    <xf numFmtId="4" fontId="3" fillId="4" borderId="10" xfId="3" applyNumberFormat="1" applyFont="1" applyFill="1" applyBorder="1" applyAlignment="1">
      <alignment horizontal="left" vertical="top"/>
    </xf>
    <xf numFmtId="4" fontId="3" fillId="4" borderId="8" xfId="3" applyNumberFormat="1" applyFont="1" applyFill="1" applyBorder="1" applyAlignment="1">
      <alignment horizontal="right" vertical="top"/>
    </xf>
    <xf numFmtId="4" fontId="3" fillId="4" borderId="8" xfId="0" applyNumberFormat="1" applyFont="1" applyFill="1" applyBorder="1" applyAlignment="1">
      <alignment horizontal="right" vertical="top"/>
    </xf>
    <xf numFmtId="4" fontId="3" fillId="4" borderId="9" xfId="0" applyNumberFormat="1" applyFont="1" applyFill="1" applyBorder="1" applyAlignment="1">
      <alignment horizontal="right" vertical="top"/>
    </xf>
    <xf numFmtId="166" fontId="3" fillId="2" borderId="15" xfId="0" applyNumberFormat="1" applyFont="1" applyFill="1" applyBorder="1" applyAlignment="1">
      <alignment horizontal="right" vertical="top"/>
    </xf>
    <xf numFmtId="4" fontId="3" fillId="4" borderId="14" xfId="0" applyNumberFormat="1" applyFont="1" applyFill="1" applyBorder="1" applyAlignment="1">
      <alignment horizontal="right" vertical="top"/>
    </xf>
    <xf numFmtId="4" fontId="3" fillId="4" borderId="15" xfId="0" applyNumberFormat="1" applyFont="1" applyFill="1" applyBorder="1" applyAlignment="1">
      <alignment horizontal="right" vertical="top"/>
    </xf>
    <xf numFmtId="0" fontId="3" fillId="4" borderId="8" xfId="0" applyFont="1" applyFill="1" applyBorder="1" applyAlignment="1">
      <alignment horizontal="right" vertical="top"/>
    </xf>
    <xf numFmtId="0" fontId="3" fillId="4" borderId="9" xfId="0" applyFont="1" applyFill="1" applyBorder="1" applyAlignment="1">
      <alignment horizontal="right" vertical="top"/>
    </xf>
    <xf numFmtId="170" fontId="2" fillId="0" borderId="0" xfId="3" applyNumberFormat="1" applyFont="1" applyAlignment="1" applyProtection="1">
      <alignment horizontal="left"/>
      <protection locked="0"/>
    </xf>
    <xf numFmtId="170" fontId="2" fillId="0" borderId="0" xfId="3" applyNumberFormat="1" applyFont="1" applyAlignment="1">
      <alignment horizontal="left"/>
    </xf>
    <xf numFmtId="170" fontId="3" fillId="0" borderId="0" xfId="3" applyNumberFormat="1" applyFont="1" applyAlignment="1">
      <alignment horizontal="left"/>
    </xf>
    <xf numFmtId="0" fontId="2" fillId="0" borderId="0" xfId="3" applyFont="1" applyProtection="1">
      <protection locked="0"/>
    </xf>
    <xf numFmtId="0" fontId="2" fillId="0" borderId="16" xfId="3" applyFont="1" applyBorder="1" applyProtection="1">
      <protection locked="0"/>
    </xf>
    <xf numFmtId="0" fontId="3" fillId="4" borderId="2" xfId="3" applyFont="1" applyFill="1" applyBorder="1" applyAlignment="1">
      <alignment horizontal="right" vertical="top"/>
    </xf>
    <xf numFmtId="4" fontId="3" fillId="4" borderId="5" xfId="3" applyNumberFormat="1" applyFont="1" applyFill="1" applyBorder="1" applyAlignment="1">
      <alignment horizontal="left" vertical="top"/>
    </xf>
    <xf numFmtId="4" fontId="3" fillId="4" borderId="12" xfId="3" applyNumberFormat="1" applyFont="1" applyFill="1" applyBorder="1" applyAlignment="1">
      <alignment horizontal="left" vertical="top"/>
    </xf>
    <xf numFmtId="4" fontId="3" fillId="4" borderId="13" xfId="3" applyNumberFormat="1" applyFont="1" applyFill="1" applyBorder="1" applyAlignment="1">
      <alignment horizontal="left" vertical="top"/>
    </xf>
    <xf numFmtId="4" fontId="3" fillId="4" borderId="2" xfId="3" applyNumberFormat="1" applyFont="1" applyFill="1" applyBorder="1" applyAlignment="1">
      <alignment horizontal="right" vertical="top"/>
    </xf>
    <xf numFmtId="4" fontId="3" fillId="4" borderId="15" xfId="3" applyNumberFormat="1" applyFont="1" applyFill="1" applyBorder="1" applyAlignment="1">
      <alignment horizontal="right" vertical="top"/>
    </xf>
    <xf numFmtId="0" fontId="2" fillId="0" borderId="7" xfId="3" applyFont="1" applyBorder="1" applyProtection="1">
      <protection locked="0"/>
    </xf>
    <xf numFmtId="0" fontId="2" fillId="0" borderId="9" xfId="3" applyFont="1" applyBorder="1" applyProtection="1">
      <protection locked="0"/>
    </xf>
    <xf numFmtId="167" fontId="3" fillId="4" borderId="1" xfId="3" applyNumberFormat="1" applyFont="1" applyFill="1" applyBorder="1" applyAlignment="1">
      <alignment horizontal="right" vertical="top"/>
    </xf>
    <xf numFmtId="167" fontId="3" fillId="4" borderId="12" xfId="3" applyNumberFormat="1" applyFont="1" applyFill="1" applyBorder="1" applyAlignment="1">
      <alignment horizontal="left" vertical="top"/>
    </xf>
    <xf numFmtId="49" fontId="2" fillId="0" borderId="3" xfId="3" applyNumberFormat="1" applyFont="1" applyBorder="1" applyAlignment="1" applyProtection="1">
      <alignment horizontal="left"/>
      <protection locked="0"/>
    </xf>
    <xf numFmtId="49" fontId="2" fillId="0" borderId="15" xfId="3" applyNumberFormat="1" applyFont="1" applyBorder="1" applyAlignment="1" applyProtection="1">
      <alignment horizontal="left"/>
      <protection locked="0"/>
    </xf>
    <xf numFmtId="4" fontId="3" fillId="0" borderId="1" xfId="3" applyNumberFormat="1" applyFont="1" applyBorder="1"/>
    <xf numFmtId="0" fontId="2" fillId="0" borderId="1" xfId="3" applyFont="1" applyBorder="1"/>
    <xf numFmtId="0" fontId="3" fillId="0" borderId="1" xfId="3" applyFont="1" applyBorder="1"/>
    <xf numFmtId="0" fontId="3" fillId="0" borderId="1" xfId="3" applyFont="1" applyBorder="1" applyAlignment="1">
      <alignment horizontal="right"/>
    </xf>
    <xf numFmtId="168" fontId="2" fillId="0" borderId="3" xfId="3" applyNumberFormat="1" applyFont="1" applyBorder="1"/>
    <xf numFmtId="9" fontId="2" fillId="0" borderId="3" xfId="3" applyNumberFormat="1" applyFont="1" applyBorder="1"/>
    <xf numFmtId="9" fontId="2" fillId="0" borderId="3" xfId="3" applyNumberFormat="1" applyFont="1" applyBorder="1" applyProtection="1">
      <protection locked="0"/>
    </xf>
    <xf numFmtId="0" fontId="2" fillId="0" borderId="3" xfId="3" applyFont="1" applyBorder="1"/>
    <xf numFmtId="0" fontId="2" fillId="0" borderId="11" xfId="3" applyFont="1" applyBorder="1"/>
    <xf numFmtId="167" fontId="3" fillId="4" borderId="15" xfId="3" applyNumberFormat="1" applyFont="1" applyFill="1" applyBorder="1" applyAlignment="1">
      <alignment horizontal="right" vertical="top"/>
    </xf>
    <xf numFmtId="167" fontId="3" fillId="4" borderId="2" xfId="3" applyNumberFormat="1" applyFont="1" applyFill="1" applyBorder="1" applyAlignment="1">
      <alignment horizontal="right" vertical="top"/>
    </xf>
    <xf numFmtId="4" fontId="3" fillId="4" borderId="15" xfId="3" applyNumberFormat="1" applyFont="1" applyFill="1" applyBorder="1" applyAlignment="1">
      <alignment horizontal="left" vertical="top"/>
    </xf>
    <xf numFmtId="0" fontId="3" fillId="4" borderId="6" xfId="3" applyFont="1" applyFill="1" applyBorder="1" applyAlignment="1">
      <alignment vertical="top"/>
    </xf>
    <xf numFmtId="167" fontId="3" fillId="4" borderId="3" xfId="3" applyNumberFormat="1" applyFont="1" applyFill="1" applyBorder="1" applyAlignment="1">
      <alignment horizontal="right" vertical="top"/>
    </xf>
    <xf numFmtId="0" fontId="3" fillId="4" borderId="3" xfId="3" applyFont="1" applyFill="1" applyBorder="1" applyAlignment="1">
      <alignment vertical="top"/>
    </xf>
    <xf numFmtId="167" fontId="3" fillId="4" borderId="9" xfId="3" applyNumberFormat="1" applyFont="1" applyFill="1" applyBorder="1" applyAlignment="1">
      <alignment horizontal="right" vertical="top"/>
    </xf>
    <xf numFmtId="167" fontId="3" fillId="4" borderId="6" xfId="3" applyNumberFormat="1" applyFont="1" applyFill="1" applyBorder="1" applyAlignment="1">
      <alignment horizontal="center" vertical="top"/>
    </xf>
    <xf numFmtId="167" fontId="3" fillId="4" borderId="0" xfId="3" applyNumberFormat="1" applyFont="1" applyFill="1" applyAlignment="1">
      <alignment horizontal="right" vertical="top"/>
    </xf>
    <xf numFmtId="0" fontId="3" fillId="4" borderId="11" xfId="3" applyFont="1" applyFill="1" applyBorder="1" applyAlignment="1">
      <alignment vertical="top"/>
    </xf>
    <xf numFmtId="167" fontId="3" fillId="4" borderId="14" xfId="3" applyNumberFormat="1" applyFont="1" applyFill="1" applyBorder="1" applyAlignment="1">
      <alignment horizontal="right" vertical="top"/>
    </xf>
    <xf numFmtId="0" fontId="3" fillId="4" borderId="10" xfId="3" applyFont="1" applyFill="1" applyBorder="1" applyAlignment="1">
      <alignment vertical="top"/>
    </xf>
    <xf numFmtId="4" fontId="3" fillId="4" borderId="14" xfId="3" applyNumberFormat="1" applyFont="1" applyFill="1" applyBorder="1" applyAlignment="1">
      <alignment horizontal="left" vertical="top"/>
    </xf>
    <xf numFmtId="0" fontId="2" fillId="0" borderId="0" xfId="3" applyFont="1" applyAlignment="1">
      <alignment horizontal="left" vertical="top"/>
    </xf>
    <xf numFmtId="0" fontId="2" fillId="4" borderId="9" xfId="3" applyFont="1" applyFill="1" applyBorder="1"/>
    <xf numFmtId="0" fontId="2" fillId="4" borderId="7" xfId="3" applyFont="1" applyFill="1" applyBorder="1" applyAlignment="1">
      <alignment horizontal="left" vertical="top"/>
    </xf>
    <xf numFmtId="0" fontId="3" fillId="0" borderId="0" xfId="3" applyFont="1" applyAlignment="1">
      <alignment horizontal="right" vertical="top"/>
    </xf>
    <xf numFmtId="0" fontId="3" fillId="0" borderId="0" xfId="3" applyFont="1" applyAlignment="1">
      <alignment horizontal="left"/>
    </xf>
    <xf numFmtId="0" fontId="2" fillId="4" borderId="8" xfId="3" applyFont="1" applyFill="1" applyBorder="1" applyAlignment="1">
      <alignment horizontal="left"/>
    </xf>
    <xf numFmtId="0" fontId="3" fillId="4" borderId="1" xfId="3" applyFont="1" applyFill="1" applyBorder="1" applyAlignment="1">
      <alignment vertical="top"/>
    </xf>
    <xf numFmtId="0" fontId="3" fillId="4" borderId="1" xfId="3" applyFont="1" applyFill="1" applyBorder="1" applyAlignment="1">
      <alignment horizontal="right"/>
    </xf>
    <xf numFmtId="0" fontId="8" fillId="0" borderId="0" xfId="3" applyFont="1" applyAlignment="1">
      <alignment vertical="top"/>
    </xf>
    <xf numFmtId="0" fontId="22" fillId="0" borderId="0" xfId="3" applyFont="1"/>
    <xf numFmtId="0" fontId="22" fillId="0" borderId="0" xfId="3" applyFont="1" applyAlignment="1">
      <alignment vertical="top"/>
    </xf>
    <xf numFmtId="0" fontId="4" fillId="0" borderId="0" xfId="3" applyFont="1" applyAlignment="1">
      <alignment vertical="top"/>
    </xf>
    <xf numFmtId="4" fontId="2" fillId="0" borderId="0" xfId="3" applyNumberFormat="1" applyFont="1"/>
    <xf numFmtId="0" fontId="23" fillId="0" borderId="0" xfId="0" applyFont="1"/>
    <xf numFmtId="0" fontId="2" fillId="4" borderId="10" xfId="3" applyFont="1" applyFill="1" applyBorder="1"/>
    <xf numFmtId="0" fontId="2" fillId="4" borderId="1" xfId="3" applyFont="1" applyFill="1" applyBorder="1"/>
    <xf numFmtId="0" fontId="3" fillId="0" borderId="0" xfId="3" applyFont="1" applyAlignment="1">
      <alignment horizontal="left" vertical="top"/>
    </xf>
    <xf numFmtId="0" fontId="2" fillId="4" borderId="6" xfId="3" applyFont="1" applyFill="1" applyBorder="1"/>
    <xf numFmtId="0" fontId="2" fillId="4" borderId="7" xfId="3" applyFont="1" applyFill="1" applyBorder="1" applyAlignment="1">
      <alignment horizontal="right"/>
    </xf>
    <xf numFmtId="173" fontId="7" fillId="0" borderId="0" xfId="0" applyNumberFormat="1" applyFont="1" applyAlignment="1">
      <alignment horizontal="left" vertical="top"/>
    </xf>
    <xf numFmtId="4" fontId="2" fillId="4" borderId="3" xfId="3" applyNumberFormat="1" applyFont="1" applyFill="1" applyBorder="1" applyAlignment="1">
      <alignment horizontal="left" vertical="top"/>
    </xf>
    <xf numFmtId="0" fontId="8" fillId="0" borderId="0" xfId="0" applyFont="1" applyAlignment="1">
      <alignment horizontal="left" vertical="top"/>
    </xf>
    <xf numFmtId="0" fontId="16" fillId="0" borderId="0" xfId="0" applyFont="1" applyAlignment="1">
      <alignment horizontal="left" vertical="top"/>
    </xf>
    <xf numFmtId="0" fontId="24" fillId="0" borderId="0" xfId="0" applyFont="1" applyAlignment="1">
      <alignment horizontal="right"/>
    </xf>
    <xf numFmtId="0" fontId="24" fillId="0" borderId="0" xfId="0" applyFont="1"/>
    <xf numFmtId="0" fontId="7" fillId="0" borderId="0" xfId="0" applyFont="1" applyAlignment="1">
      <alignment horizontal="left" vertical="top"/>
    </xf>
    <xf numFmtId="0" fontId="3" fillId="0" borderId="0" xfId="3" applyFont="1"/>
    <xf numFmtId="4" fontId="7" fillId="0" borderId="0" xfId="3" applyNumberFormat="1" applyFont="1"/>
    <xf numFmtId="4" fontId="7" fillId="0" borderId="1" xfId="3" applyNumberFormat="1" applyFont="1" applyBorder="1"/>
    <xf numFmtId="0" fontId="3" fillId="2" borderId="10" xfId="0" applyFont="1" applyFill="1" applyBorder="1" applyAlignment="1">
      <alignment vertical="top" wrapText="1"/>
    </xf>
    <xf numFmtId="0" fontId="0" fillId="0" borderId="8" xfId="0" applyBorder="1" applyAlignment="1">
      <alignment vertical="top"/>
    </xf>
    <xf numFmtId="0" fontId="0" fillId="0" borderId="8" xfId="0" applyBorder="1" applyAlignment="1">
      <alignment vertical="top" wrapText="1"/>
    </xf>
    <xf numFmtId="170" fontId="2" fillId="0" borderId="0" xfId="3" applyNumberFormat="1" applyFont="1" applyAlignment="1">
      <alignment horizontal="left"/>
    </xf>
    <xf numFmtId="170" fontId="2" fillId="0" borderId="0" xfId="3" applyNumberFormat="1" applyFont="1" applyAlignment="1" applyProtection="1">
      <alignment horizontal="left"/>
      <protection locked="0"/>
    </xf>
    <xf numFmtId="170" fontId="3" fillId="0" borderId="0" xfId="3" applyNumberFormat="1" applyFont="1" applyAlignment="1">
      <alignment horizontal="left"/>
    </xf>
    <xf numFmtId="167" fontId="3" fillId="4" borderId="6" xfId="3" applyNumberFormat="1" applyFont="1" applyFill="1" applyBorder="1" applyAlignment="1">
      <alignment horizontal="center" vertical="top"/>
    </xf>
    <xf numFmtId="167" fontId="3" fillId="4" borderId="9" xfId="3" applyNumberFormat="1" applyFont="1" applyFill="1" applyBorder="1" applyAlignment="1">
      <alignment horizontal="center" vertical="top"/>
    </xf>
    <xf numFmtId="167" fontId="3" fillId="4" borderId="10" xfId="3" applyNumberFormat="1" applyFont="1" applyFill="1" applyBorder="1" applyAlignment="1">
      <alignment horizontal="center" vertical="top"/>
    </xf>
    <xf numFmtId="167" fontId="3" fillId="4" borderId="8" xfId="3" applyNumberFormat="1" applyFont="1" applyFill="1" applyBorder="1" applyAlignment="1">
      <alignment horizontal="center" vertical="top"/>
    </xf>
    <xf numFmtId="167" fontId="3" fillId="4" borderId="1" xfId="3" applyNumberFormat="1" applyFont="1" applyFill="1" applyBorder="1" applyAlignment="1">
      <alignment horizontal="center" vertical="top"/>
    </xf>
  </cellXfs>
  <cellStyles count="4">
    <cellStyle name="Komma" xfId="1" builtinId="3"/>
    <cellStyle name="Standaard" xfId="0" builtinId="0"/>
    <cellStyle name="Standaard 2" xfId="3" xr:uid="{00000000-0005-0000-0000-000002000000}"/>
    <cellStyle name="Standaard 3" xfId="2" xr:uid="{00000000-0005-0000-0000-000003000000}"/>
  </cellStyles>
  <dxfs count="710">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00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ndense val="0"/>
        <extend val="0"/>
        <color indexed="10"/>
      </font>
    </dxf>
    <dxf>
      <fill>
        <patternFill>
          <bgColor rgb="FFFFC000"/>
        </patternFill>
      </fill>
    </dxf>
    <dxf>
      <font>
        <b/>
        <i val="0"/>
        <condense val="0"/>
        <extend val="0"/>
        <color indexed="10"/>
      </font>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fill>
        <patternFill>
          <bgColor rgb="FFFFC00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ndense val="0"/>
        <extend val="0"/>
        <color indexed="10"/>
      </font>
    </dxf>
    <dxf>
      <fill>
        <patternFill>
          <bgColor rgb="FFFFC000"/>
        </patternFill>
      </fill>
    </dxf>
    <dxf>
      <font>
        <b/>
        <i val="0"/>
        <condense val="0"/>
        <extend val="0"/>
        <color indexed="10"/>
      </font>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ill>
        <patternFill>
          <bgColor indexed="10"/>
        </patternFill>
      </fill>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dxf>
    <dxf>
      <fill>
        <patternFill>
          <bgColor rgb="FFFFC000"/>
        </patternFill>
      </fill>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rgb="FFFF0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dxf>
    <dxf>
      <fill>
        <patternFill>
          <bgColor rgb="FFFFFF00"/>
        </patternFill>
      </fill>
    </dxf>
    <dxf>
      <fill>
        <patternFill>
          <bgColor rgb="FFFFC000"/>
        </patternFill>
      </fill>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FF00"/>
        </patternFill>
      </fill>
    </dxf>
    <dxf>
      <border>
        <left style="thin">
          <color indexed="10"/>
        </left>
        <right style="thin">
          <color indexed="10"/>
        </right>
        <top style="thin">
          <color indexed="10"/>
        </top>
        <bottom style="thin">
          <color indexed="10"/>
        </bottom>
      </border>
    </dxf>
    <dxf>
      <font>
        <color theme="0"/>
      </font>
    </dxf>
    <dxf>
      <font>
        <color rgb="FFCCFFFF"/>
      </font>
    </dxf>
    <dxf>
      <font>
        <color theme="0"/>
      </font>
    </dxf>
    <dxf>
      <font>
        <color rgb="FFCCFFFF"/>
      </font>
    </dxf>
    <dxf>
      <border>
        <left style="thin">
          <color indexed="10"/>
        </left>
        <right style="thin">
          <color indexed="10"/>
        </right>
        <top style="thin">
          <color indexed="10"/>
        </top>
        <bottom style="thin">
          <color indexed="10"/>
        </bottom>
      </border>
    </dxf>
    <dxf>
      <border>
        <left style="thin">
          <color indexed="10"/>
        </left>
        <right style="thin">
          <color indexed="10"/>
        </right>
        <top style="thin">
          <color indexed="10"/>
        </top>
        <bottom style="thin">
          <color indexed="10"/>
        </bottom>
      </border>
    </dxf>
    <dxf>
      <fill>
        <patternFill>
          <bgColor indexed="10"/>
        </patternFill>
      </fill>
    </dxf>
    <dxf>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border>
        <left style="thin">
          <color auto="1"/>
        </left>
        <right style="thin">
          <color auto="1"/>
        </right>
        <top style="thin">
          <color auto="1"/>
        </top>
        <bottom style="thin">
          <color auto="1"/>
        </bottom>
      </border>
    </dxf>
    <dxf>
      <font>
        <condense val="0"/>
        <extend val="0"/>
        <color indexed="9"/>
      </font>
    </dxf>
    <dxf>
      <fill>
        <patternFill>
          <bgColor rgb="FFFFFF00"/>
        </patternFill>
      </fill>
    </dxf>
    <dxf>
      <border>
        <left style="thin">
          <color indexed="10"/>
        </left>
        <right style="thin">
          <color indexed="10"/>
        </right>
        <top style="thin">
          <color indexed="10"/>
        </top>
        <bottom style="thin">
          <color indexed="10"/>
        </bottom>
      </border>
    </dxf>
    <dxf>
      <border>
        <left style="thin">
          <color indexed="10"/>
        </left>
        <right style="thin">
          <color indexed="10"/>
        </right>
        <top style="thin">
          <color indexed="10"/>
        </top>
        <bottom style="thin">
          <color indexed="10"/>
        </bottom>
      </border>
    </dxf>
    <dxf>
      <border>
        <left style="thin">
          <color indexed="10"/>
        </left>
        <right style="thin">
          <color indexed="10"/>
        </right>
        <top style="thin">
          <color indexed="10"/>
        </top>
        <bottom style="thin">
          <color indexed="10"/>
        </bottom>
      </border>
    </dxf>
    <dxf>
      <border>
        <left style="thin">
          <color indexed="10"/>
        </left>
        <right style="thin">
          <color indexed="10"/>
        </right>
        <top style="thin">
          <color indexed="10"/>
        </top>
        <bottom style="thin">
          <color indexed="10"/>
        </bottom>
      </border>
    </dxf>
    <dxf>
      <border>
        <left style="thin">
          <color rgb="FFFF0000"/>
        </left>
        <right style="thin">
          <color rgb="FFFF0000"/>
        </right>
        <top style="thin">
          <color rgb="FFFF0000"/>
        </top>
        <bottom style="thin">
          <color rgb="FFFF0000"/>
        </bottom>
        <vertical/>
        <horizontal/>
      </border>
    </dxf>
    <dxf>
      <fill>
        <patternFill>
          <bgColor rgb="FFFF0000"/>
        </patternFill>
      </fill>
    </dxf>
    <dxf>
      <fill>
        <patternFill>
          <bgColor rgb="FFFFC000"/>
        </patternFill>
      </fill>
      <border>
        <left style="thin">
          <color indexed="64"/>
        </left>
        <right style="thin">
          <color indexed="64"/>
        </right>
        <top style="thin">
          <color indexed="64"/>
        </top>
        <bottom style="thin">
          <color indexed="64"/>
        </bottom>
      </border>
    </dxf>
    <dxf>
      <border>
        <left style="thin">
          <color indexed="10"/>
        </left>
        <right style="thin">
          <color indexed="10"/>
        </right>
        <top style="thin">
          <color indexed="10"/>
        </top>
        <bottom style="thin">
          <color indexed="10"/>
        </bottom>
      </border>
    </dxf>
    <dxf>
      <border>
        <left style="thin">
          <color indexed="10"/>
        </left>
        <right style="thin">
          <color indexed="10"/>
        </right>
        <top style="thin">
          <color indexed="10"/>
        </top>
        <bottom style="thin">
          <color indexed="10"/>
        </bottom>
      </border>
    </dxf>
    <dxf>
      <border>
        <left style="thin">
          <color indexed="10"/>
        </left>
        <right style="thin">
          <color indexed="10"/>
        </right>
        <top style="thin">
          <color indexed="10"/>
        </top>
        <bottom style="thin">
          <color indexed="10"/>
        </bottom>
      </border>
    </dxf>
    <dxf>
      <border>
        <left style="thin">
          <color indexed="10"/>
        </left>
        <right style="thin">
          <color indexed="10"/>
        </right>
        <top style="thin">
          <color indexed="10"/>
        </top>
        <bottom style="thin">
          <color indexed="10"/>
        </bottom>
      </border>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7</xdr:row>
      <xdr:rowOff>9525</xdr:rowOff>
    </xdr:from>
    <xdr:to>
      <xdr:col>7</xdr:col>
      <xdr:colOff>962025</xdr:colOff>
      <xdr:row>76</xdr:row>
      <xdr:rowOff>76199</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0" y="1066800"/>
          <a:ext cx="6858000" cy="9925049"/>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overflow" horzOverflow="overflow" wrap="square" lIns="36000" tIns="22860" rIns="36000" bIns="0" anchor="t" upright="1"/>
        <a:lstStyle/>
        <a:p>
          <a:pPr algn="l" rtl="0">
            <a:defRPr sz="1000"/>
          </a:pPr>
          <a:r>
            <a:rPr lang="nl-NL" sz="800" b="0" i="0" u="none" strike="noStrike" baseline="0">
              <a:solidFill>
                <a:srgbClr val="000000"/>
              </a:solidFill>
              <a:latin typeface="Arial" panose="020B0604020202020204" pitchFamily="34" charset="0"/>
              <a:cs typeface="Arial"/>
            </a:rPr>
            <a:t>Het Inschrijfbiljet in digitale vorm bestaat uit de hierna genoemde tabbladen:</a:t>
          </a:r>
        </a:p>
        <a:p>
          <a:pPr algn="l" rtl="0">
            <a:defRPr sz="1000"/>
          </a:pPr>
          <a:r>
            <a:rPr lang="nl-NL" sz="800" b="0" i="0" u="none" strike="noStrike" baseline="0">
              <a:solidFill>
                <a:srgbClr val="000000"/>
              </a:solidFill>
              <a:latin typeface="Arial" panose="020B0604020202020204" pitchFamily="34" charset="0"/>
              <a:cs typeface="Arial"/>
            </a:rPr>
            <a:t>Tabblad Leeswijzer: Uitleg over het Inschrijfbiljet.</a:t>
          </a:r>
        </a:p>
        <a:p>
          <a:pPr algn="l" rtl="0">
            <a:defRPr sz="1000"/>
          </a:pPr>
          <a:r>
            <a:rPr lang="nl-NL" sz="800" b="0" i="0" u="none" strike="noStrike" baseline="0">
              <a:solidFill>
                <a:srgbClr val="000000"/>
              </a:solidFill>
              <a:latin typeface="Arial" panose="020B0604020202020204" pitchFamily="34" charset="0"/>
              <a:cs typeface="Arial"/>
            </a:rPr>
            <a:t>Tabblad Aanneemsom: Aanneemsom preventief onderhoud voor het aangegeven perceel.</a:t>
          </a:r>
        </a:p>
        <a:p>
          <a:pPr marL="0" marR="0" indent="0" algn="l" defTabSz="914400" rtl="0" eaLnBrk="1" fontAlgn="auto" latinLnBrk="0" hangingPunct="1">
            <a:lnSpc>
              <a:spcPct val="100000"/>
            </a:lnSpc>
            <a:spcBef>
              <a:spcPts val="0"/>
            </a:spcBef>
            <a:spcAft>
              <a:spcPts val="0"/>
            </a:spcAft>
            <a:buClrTx/>
            <a:buSzTx/>
            <a:buFontTx/>
            <a:buNone/>
            <a:tabLst/>
            <a:defRPr sz="1000"/>
          </a:pPr>
          <a:r>
            <a:rPr lang="nl-NL" sz="800" b="0" i="0" u="none" strike="noStrike" baseline="0">
              <a:solidFill>
                <a:srgbClr val="000000"/>
              </a:solidFill>
              <a:latin typeface="Arial" panose="020B0604020202020204" pitchFamily="34" charset="0"/>
              <a:ea typeface="+mn-ea"/>
              <a:cs typeface="Arial"/>
            </a:rPr>
            <a:t>Tabblad Tarieven: Tarieven en toeslagen onderhoud.</a:t>
          </a:r>
        </a:p>
        <a:p>
          <a:pPr marL="0" marR="0" indent="0" algn="l" defTabSz="914400" rtl="0" eaLnBrk="1" fontAlgn="auto" latinLnBrk="0" hangingPunct="1">
            <a:lnSpc>
              <a:spcPct val="100000"/>
            </a:lnSpc>
            <a:spcBef>
              <a:spcPts val="0"/>
            </a:spcBef>
            <a:spcAft>
              <a:spcPts val="0"/>
            </a:spcAft>
            <a:buClrTx/>
            <a:buSzTx/>
            <a:buFontTx/>
            <a:buNone/>
            <a:tabLst/>
            <a:defRPr sz="1000"/>
          </a:pPr>
          <a:r>
            <a:rPr lang="nl-NL" sz="800" b="0" i="0" u="none" strike="noStrike" baseline="0">
              <a:solidFill>
                <a:srgbClr val="000000"/>
              </a:solidFill>
              <a:latin typeface="Arial" panose="020B0604020202020204" pitchFamily="34" charset="0"/>
              <a:ea typeface="+mn-ea"/>
              <a:cs typeface="Arial"/>
            </a:rPr>
            <a:t>Tabblad Tarieven-Oa: Tarieven en toeslagen onderaanneming.</a:t>
          </a:r>
        </a:p>
        <a:p>
          <a:pPr marL="0" marR="0" indent="0" algn="l" defTabSz="914400" rtl="0" eaLnBrk="1" fontAlgn="auto" latinLnBrk="0" hangingPunct="1">
            <a:lnSpc>
              <a:spcPct val="100000"/>
            </a:lnSpc>
            <a:spcBef>
              <a:spcPts val="0"/>
            </a:spcBef>
            <a:spcAft>
              <a:spcPts val="0"/>
            </a:spcAft>
            <a:buClrTx/>
            <a:buSzTx/>
            <a:buFontTx/>
            <a:buNone/>
            <a:tabLst/>
            <a:defRPr sz="1000"/>
          </a:pPr>
          <a:r>
            <a:rPr lang="nl-NL" sz="800" b="0" i="0" u="none" strike="noStrike" baseline="0">
              <a:solidFill>
                <a:srgbClr val="000000"/>
              </a:solidFill>
              <a:latin typeface="Arial" panose="020B0604020202020204" pitchFamily="34" charset="0"/>
              <a:ea typeface="+mn-ea"/>
              <a:cs typeface="Arial"/>
            </a:rPr>
            <a:t>Tabblad Raming-Insp: Inspectiekosten.</a:t>
          </a:r>
        </a:p>
        <a:p>
          <a:pPr algn="l" rtl="0">
            <a:defRPr sz="1000"/>
          </a:pPr>
          <a:r>
            <a:rPr lang="nl-NL" sz="800" b="0" i="0" u="none" strike="noStrike" baseline="0">
              <a:solidFill>
                <a:srgbClr val="000000"/>
              </a:solidFill>
              <a:latin typeface="Arial" panose="020B0604020202020204" pitchFamily="34" charset="0"/>
              <a:cs typeface="Arial"/>
            </a:rPr>
            <a:t>Tabbladen: "Cluster x".</a:t>
          </a:r>
        </a:p>
        <a:p>
          <a:pPr algn="l" rtl="0">
            <a:defRPr sz="1000"/>
          </a:pPr>
          <a:r>
            <a:rPr lang="nl-NL" sz="800" b="0" i="0" u="none" strike="noStrike" baseline="0">
              <a:solidFill>
                <a:srgbClr val="000000"/>
              </a:solidFill>
              <a:latin typeface="Arial" panose="020B0604020202020204" pitchFamily="34" charset="0"/>
              <a:cs typeface="Arial"/>
            </a:rPr>
            <a:t>Tabblad Fictieve berekening loonkosten correctief onderhoud specifieke locatie.</a:t>
          </a:r>
        </a:p>
        <a:p>
          <a:pPr algn="l" rtl="0">
            <a:defRPr sz="1000"/>
          </a:pPr>
          <a:endParaRPr lang="nl-NL" sz="800" b="0" i="0" u="none" strike="noStrike" baseline="0">
            <a:solidFill>
              <a:srgbClr val="000000"/>
            </a:solidFill>
            <a:latin typeface="Arial" panose="020B0604020202020204" pitchFamily="34" charset="0"/>
            <a:cs typeface="Arial"/>
          </a:endParaRPr>
        </a:p>
        <a:p>
          <a:pPr algn="l" rtl="0">
            <a:defRPr sz="1000"/>
          </a:pPr>
          <a:r>
            <a:rPr lang="nl-NL" sz="800" b="1" i="0" u="sng" strike="noStrike" baseline="0">
              <a:solidFill>
                <a:srgbClr val="000000"/>
              </a:solidFill>
              <a:latin typeface="Arial" panose="020B0604020202020204" pitchFamily="34" charset="0"/>
              <a:cs typeface="Arial"/>
            </a:rPr>
            <a:t>Uitleg tabblad Leeswijzer</a:t>
          </a:r>
          <a:endParaRPr lang="nl-NL" sz="800" b="0" i="0" u="none" strike="noStrike" baseline="0">
            <a:solidFill>
              <a:srgbClr val="000000"/>
            </a:solidFill>
            <a:latin typeface="Arial" panose="020B0604020202020204" pitchFamily="34" charset="0"/>
            <a:cs typeface="Arial"/>
          </a:endParaRPr>
        </a:p>
        <a:p>
          <a:pPr algn="l" rtl="0">
            <a:defRPr sz="1000"/>
          </a:pPr>
          <a:r>
            <a:rPr lang="nl-NL" sz="800" b="0" i="0" u="none" strike="noStrike" baseline="0">
              <a:solidFill>
                <a:srgbClr val="000000"/>
              </a:solidFill>
              <a:latin typeface="Arial" panose="020B0604020202020204" pitchFamily="34" charset="0"/>
              <a:cs typeface="Arial"/>
            </a:rPr>
            <a:t>In dit tabblad wordt een toelichting gegeven op het invullen van de overige tabbladen. De toelichting is informatief. Aan de toelichting kunnen geen rechten worden ontleend.</a:t>
          </a:r>
        </a:p>
        <a:p>
          <a:pPr algn="l" rtl="0">
            <a:defRPr sz="1000"/>
          </a:pPr>
          <a:endParaRPr lang="nl-NL" sz="800" b="0" i="0" u="none" strike="noStrike" baseline="0">
            <a:solidFill>
              <a:srgbClr val="000000"/>
            </a:solidFill>
            <a:latin typeface="Arial" panose="020B0604020202020204" pitchFamily="34" charset="0"/>
            <a:cs typeface="Arial"/>
          </a:endParaRPr>
        </a:p>
        <a:p>
          <a:pPr algn="l" rtl="0">
            <a:defRPr sz="1000"/>
          </a:pPr>
          <a:r>
            <a:rPr lang="nl-NL" sz="800" b="1" i="0" u="sng" strike="noStrike" baseline="0">
              <a:solidFill>
                <a:srgbClr val="000000"/>
              </a:solidFill>
              <a:latin typeface="Arial" panose="020B0604020202020204" pitchFamily="34" charset="0"/>
              <a:cs typeface="Arial"/>
            </a:rPr>
            <a:t>Uitleg tabblad Aanneemsom</a:t>
          </a:r>
          <a:endParaRPr lang="nl-NL" sz="800" b="0" i="0" u="none" strike="noStrike" baseline="0">
            <a:solidFill>
              <a:srgbClr val="000000"/>
            </a:solidFill>
            <a:latin typeface="Arial" panose="020B0604020202020204" pitchFamily="34" charset="0"/>
            <a:cs typeface="Arial"/>
          </a:endParaRPr>
        </a:p>
        <a:p>
          <a:pPr algn="l" rtl="0">
            <a:defRPr sz="1000"/>
          </a:pPr>
          <a:r>
            <a:rPr lang="nl-NL" sz="800" b="0" i="0" u="none" strike="noStrike" baseline="0">
              <a:solidFill>
                <a:srgbClr val="000000"/>
              </a:solidFill>
              <a:latin typeface="Arial" panose="020B0604020202020204" pitchFamily="34" charset="0"/>
              <a:cs typeface="Arial"/>
            </a:rPr>
            <a:t>De velden die door </a:t>
          </a:r>
          <a:r>
            <a:rPr lang="nl-NL" sz="800" b="1" i="0" u="none" strike="noStrike" baseline="0">
              <a:solidFill>
                <a:srgbClr val="000000"/>
              </a:solidFill>
              <a:latin typeface="Arial" panose="020B0604020202020204" pitchFamily="34" charset="0"/>
              <a:cs typeface="Arial"/>
            </a:rPr>
            <a:t>de Inschrijver </a:t>
          </a:r>
          <a:r>
            <a:rPr lang="nl-NL" sz="800" b="0" i="0" u="none" strike="noStrike" baseline="0">
              <a:solidFill>
                <a:srgbClr val="000000"/>
              </a:solidFill>
              <a:latin typeface="Arial" panose="020B0604020202020204" pitchFamily="34" charset="0"/>
              <a:cs typeface="Arial"/>
            </a:rPr>
            <a:t>dienen te worden ingevuld zijn voorzien van een rode celrand. De rode celrand verdwijnt zodra door de Inschrijver de gevraagde informatie wordt ingevuld. </a:t>
          </a:r>
          <a:r>
            <a:rPr lang="nl-NL" sz="800" b="1" i="0" u="none" strike="noStrike" baseline="0">
              <a:solidFill>
                <a:srgbClr val="000000"/>
              </a:solidFill>
              <a:latin typeface="Arial" panose="020B0604020202020204" pitchFamily="34" charset="0"/>
              <a:cs typeface="Arial"/>
            </a:rPr>
            <a:t>Let op</a:t>
          </a:r>
          <a:r>
            <a:rPr lang="nl-NL" sz="800" b="0" i="0" u="none" strike="noStrike" baseline="0">
              <a:solidFill>
                <a:srgbClr val="000000"/>
              </a:solidFill>
              <a:latin typeface="Arial" panose="020B0604020202020204" pitchFamily="34" charset="0"/>
              <a:cs typeface="Arial"/>
            </a:rPr>
            <a:t>: De applicatie controleert op ingevulde tekst, niet op de juistheid van de informatie. Alle overige cellen zijn geblokkeerd en kunnen niet worden gewijzigd of aangepast.</a:t>
          </a:r>
        </a:p>
        <a:p>
          <a:pPr algn="l" rtl="0">
            <a:defRPr sz="1000"/>
          </a:pPr>
          <a:r>
            <a:rPr lang="nl-NL" sz="800" b="0" i="0" u="none" strike="noStrike" baseline="0">
              <a:solidFill>
                <a:srgbClr val="000000"/>
              </a:solidFill>
              <a:latin typeface="Arial" panose="020B0604020202020204" pitchFamily="34" charset="0"/>
              <a:cs typeface="Arial"/>
            </a:rPr>
            <a:t>De verhouding loon/materiaal over werk derden (en/of stelposten, indien van toepassing) dient door de Inschrijver te worden ingevuld en geldt gedurende de gehele contractperiode. De post werk derden en/of stelposten wordt in die verhouding geïndexeerd.</a:t>
          </a:r>
        </a:p>
        <a:p>
          <a:pPr algn="l" rtl="0">
            <a:defRPr sz="1000"/>
          </a:pPr>
          <a:r>
            <a:rPr lang="nl-NL" sz="800" b="0" i="0" u="none" strike="noStrike" baseline="0">
              <a:solidFill>
                <a:srgbClr val="000000"/>
              </a:solidFill>
              <a:latin typeface="Arial" panose="020B0604020202020204" pitchFamily="34" charset="0"/>
              <a:cs typeface="Arial"/>
            </a:rPr>
            <a:t>Zolang niet alle in te vullen velden zijn ingevuld is ter plaatse van de ruimte voor de “Handtekening Inschrijver” de tekst “</a:t>
          </a:r>
          <a:r>
            <a:rPr lang="nl-NL" sz="800" b="1" i="0" u="none" strike="noStrike" baseline="0">
              <a:solidFill>
                <a:srgbClr val="FF0000"/>
              </a:solidFill>
              <a:latin typeface="Arial" panose="020B0604020202020204" pitchFamily="34" charset="0"/>
              <a:cs typeface="Arial"/>
            </a:rPr>
            <a:t>Let op: niet alle velden zijn ingevuld!</a:t>
          </a:r>
          <a:r>
            <a:rPr lang="nl-NL" sz="800" b="0" i="0" u="none" strike="noStrike" baseline="0">
              <a:solidFill>
                <a:srgbClr val="000000"/>
              </a:solidFill>
              <a:latin typeface="Arial" panose="020B0604020202020204" pitchFamily="34" charset="0"/>
              <a:cs typeface="Arial"/>
            </a:rPr>
            <a:t>” zichtbaar.</a:t>
          </a:r>
        </a:p>
        <a:p>
          <a:pPr algn="l" rtl="0">
            <a:defRPr sz="1000"/>
          </a:pPr>
          <a:endParaRPr lang="nl-NL" sz="800" b="0" i="0" u="none" strike="noStrike" baseline="0">
            <a:solidFill>
              <a:srgbClr val="000000"/>
            </a:solidFill>
            <a:latin typeface="Arial" panose="020B0604020202020204" pitchFamily="34"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Het tabblad kan gedurende de contractperiode worden gebruikt voor indexering van de aanneemsom en de tarieven. Daartoe kan bij de toelichting op item 7 de oude en de nieuwe indexwaarde worden ingevuld zoals opgegeven in de overeengekomen indexeringsregeling. Bij indexering dient de nieuwe peildatum te worden ingevuld. Het tabblad kan worden voorzien van een wijzigingsdatum in de rechter bovenhoek ("Gewijzigd op:").</a:t>
          </a:r>
        </a:p>
        <a:p>
          <a:pPr algn="l" rtl="0">
            <a:defRPr sz="1000"/>
          </a:pPr>
          <a:endParaRPr lang="nl-NL" sz="800" b="0" i="0" u="none" strike="noStrike" baseline="0">
            <a:solidFill>
              <a:srgbClr val="000000"/>
            </a:solidFill>
            <a:latin typeface="Arial" panose="020B0604020202020204" pitchFamily="34" charset="0"/>
            <a:cs typeface="Arial"/>
          </a:endParaRPr>
        </a:p>
        <a:p>
          <a:pPr algn="l" rtl="0">
            <a:defRPr sz="1000"/>
          </a:pPr>
          <a:r>
            <a:rPr lang="nl-NL" sz="800" b="1" i="0" u="sng" strike="noStrike" baseline="0">
              <a:solidFill>
                <a:srgbClr val="000000"/>
              </a:solidFill>
              <a:latin typeface="Arial" panose="020B0604020202020204" pitchFamily="34" charset="0"/>
              <a:cs typeface="Arial"/>
            </a:rPr>
            <a:t>Uitleg tabblad Tarieven</a:t>
          </a:r>
          <a:endParaRPr lang="nl-NL" sz="800" b="0" i="0" u="none" strike="noStrike" baseline="0">
            <a:solidFill>
              <a:srgbClr val="000000"/>
            </a:solidFill>
            <a:latin typeface="Arial" panose="020B0604020202020204" pitchFamily="34" charset="0"/>
            <a:cs typeface="Arial"/>
          </a:endParaRPr>
        </a:p>
        <a:p>
          <a:pPr algn="l" rtl="0">
            <a:defRPr sz="1000"/>
          </a:pPr>
          <a:r>
            <a:rPr lang="nl-NL" sz="800" b="0" i="0" u="none" strike="noStrike" baseline="0">
              <a:solidFill>
                <a:srgbClr val="000000"/>
              </a:solidFill>
              <a:latin typeface="Arial" panose="020B0604020202020204" pitchFamily="34" charset="0"/>
              <a:cs typeface="Arial"/>
            </a:rPr>
            <a:t>De velden die door </a:t>
          </a:r>
          <a:r>
            <a:rPr lang="nl-NL" sz="800" b="1" i="0" u="none" strike="noStrike" baseline="0">
              <a:solidFill>
                <a:srgbClr val="000000"/>
              </a:solidFill>
              <a:latin typeface="Arial" panose="020B0604020202020204" pitchFamily="34" charset="0"/>
              <a:cs typeface="Arial"/>
            </a:rPr>
            <a:t>de Inschrijver </a:t>
          </a:r>
          <a:r>
            <a:rPr lang="nl-NL" sz="800" b="0" i="0" u="none" strike="noStrike" baseline="0">
              <a:solidFill>
                <a:srgbClr val="000000"/>
              </a:solidFill>
              <a:latin typeface="Arial" panose="020B0604020202020204" pitchFamily="34" charset="0"/>
              <a:cs typeface="Arial"/>
            </a:rPr>
            <a:t>dienen te worden ingevuld zijn voorzien van een rode celrand. De rode celrand verdwijnt zodra door de Inschrijver de gevraagde informatie wordt ingevuld. </a:t>
          </a:r>
          <a:r>
            <a:rPr lang="nl-NL" sz="800" b="1" i="0" u="none" strike="noStrike" baseline="0">
              <a:solidFill>
                <a:srgbClr val="000000"/>
              </a:solidFill>
              <a:latin typeface="Arial" panose="020B0604020202020204" pitchFamily="34" charset="0"/>
              <a:cs typeface="Arial"/>
            </a:rPr>
            <a:t>Let op</a:t>
          </a:r>
          <a:r>
            <a:rPr lang="nl-NL" sz="800" b="0" i="0" u="none" strike="noStrike" baseline="0">
              <a:solidFill>
                <a:srgbClr val="000000"/>
              </a:solidFill>
              <a:latin typeface="Arial" panose="020B0604020202020204" pitchFamily="34" charset="0"/>
              <a:cs typeface="Arial"/>
            </a:rPr>
            <a:t>: De applicatie controleert op getalwaarden, niet op de juistheid van de informatie. </a:t>
          </a:r>
          <a:r>
            <a:rPr lang="nl-NL" sz="800" b="0" i="0" u="none" strike="noStrike" baseline="0">
              <a:solidFill>
                <a:srgbClr val="000000"/>
              </a:solidFill>
              <a:latin typeface="Arial" panose="020B0604020202020204" pitchFamily="34" charset="0"/>
              <a:cs typeface="Arial" panose="020B0604020202020204" pitchFamily="34" charset="0"/>
            </a:rPr>
            <a:t>De Inschrijver dient </a:t>
          </a:r>
          <a:r>
            <a:rPr lang="nl-NL" sz="800">
              <a:effectLst/>
              <a:latin typeface="Arial" panose="020B0604020202020204" pitchFamily="34" charset="0"/>
              <a:ea typeface="+mn-ea"/>
              <a:cs typeface="Arial" panose="020B0604020202020204" pitchFamily="34" charset="0"/>
            </a:rPr>
            <a:t>reële </a:t>
          </a:r>
          <a:r>
            <a:rPr lang="nl-NL" sz="800" b="0" i="0" u="none" strike="noStrike" baseline="0">
              <a:solidFill>
                <a:srgbClr val="000000"/>
              </a:solidFill>
              <a:latin typeface="Arial" panose="020B0604020202020204" pitchFamily="34" charset="0"/>
              <a:cs typeface="Arial" panose="020B0604020202020204" pitchFamily="34" charset="0"/>
            </a:rPr>
            <a:t>en gangbare waarden in getal vorm in te vullen</a:t>
          </a:r>
          <a:r>
            <a:rPr lang="nl-NL" sz="800" b="0" i="0" u="none" strike="noStrike" baseline="0">
              <a:solidFill>
                <a:srgbClr val="000000"/>
              </a:solidFill>
              <a:latin typeface="Arial" panose="020B0604020202020204" pitchFamily="34" charset="0"/>
              <a:cs typeface="Arial"/>
            </a:rPr>
            <a:t>. </a:t>
          </a:r>
        </a:p>
        <a:p>
          <a:pPr algn="l" rtl="0">
            <a:defRPr sz="1000"/>
          </a:pPr>
          <a:r>
            <a:rPr lang="nl-NL" sz="800" b="0" i="0" u="none" strike="noStrike" baseline="0">
              <a:solidFill>
                <a:srgbClr val="000000"/>
              </a:solidFill>
              <a:latin typeface="Arial" panose="020B0604020202020204" pitchFamily="34" charset="0"/>
              <a:cs typeface="Arial"/>
            </a:rPr>
            <a:t>Een negatief getal of tekst is niet toegestaan en zal worden gemarkeerd door een rode achtergrond van de respectieve cel. Een cel krijgt een oranje achtergrond indien een waarde wordt ingevuld die buiten de grenswaarden ligt die door de Aanbesteder zijn aangegeven. Alle overige cellen zijn geblokkeerd en kunnen niet worden gewijzigd of aangepast. Zolang niet alle in te vullen velden zijn ingevuld is ter plaatse van de ruimte voor de “Paraaf Inschrijver” de tekst “</a:t>
          </a:r>
          <a:r>
            <a:rPr lang="nl-NL" sz="800" b="1" i="0" u="none" strike="noStrike" baseline="0">
              <a:solidFill>
                <a:srgbClr val="FF0000"/>
              </a:solidFill>
              <a:latin typeface="Arial" panose="020B0604020202020204" pitchFamily="34" charset="0"/>
              <a:cs typeface="Arial"/>
            </a:rPr>
            <a:t>Let op: niet alle velden zijn ingevuld!</a:t>
          </a:r>
          <a:r>
            <a:rPr lang="nl-NL" sz="800" b="0" i="0" u="none" strike="noStrike" baseline="0">
              <a:solidFill>
                <a:srgbClr val="000000"/>
              </a:solidFill>
              <a:latin typeface="Arial" panose="020B0604020202020204" pitchFamily="34" charset="0"/>
              <a:cs typeface="Arial"/>
            </a:rPr>
            <a:t>” zichtbaar.</a:t>
          </a:r>
        </a:p>
        <a:p>
          <a:pPr algn="l" rtl="0">
            <a:defRPr sz="1000"/>
          </a:pPr>
          <a:r>
            <a:rPr lang="nl-NL" sz="800" b="0" i="0" u="none" strike="noStrike" baseline="0">
              <a:solidFill>
                <a:srgbClr val="000000"/>
              </a:solidFill>
              <a:latin typeface="Arial" panose="020B0604020202020204" pitchFamily="34" charset="0"/>
              <a:cs typeface="Arial"/>
            </a:rPr>
            <a:t>De tarieven worden automatisch geïndexeerd via de loonindex op het tabblad "Aanneemsom".</a:t>
          </a:r>
        </a:p>
        <a:p>
          <a:pPr algn="l" rtl="0">
            <a:defRPr sz="1000"/>
          </a:pPr>
          <a:endParaRPr lang="nl-NL" sz="800" b="0" i="0" u="none" strike="noStrike" baseline="0">
            <a:solidFill>
              <a:srgbClr val="000000"/>
            </a:solidFill>
            <a:latin typeface="Arial" panose="020B0604020202020204" pitchFamily="34"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1" i="0" u="sng" strike="noStrike" kern="0" cap="none" spc="0" normalizeH="0" baseline="0" noProof="0">
              <a:ln>
                <a:noFill/>
              </a:ln>
              <a:solidFill>
                <a:srgbClr val="000000"/>
              </a:solidFill>
              <a:effectLst/>
              <a:uLnTx/>
              <a:uFillTx/>
              <a:latin typeface="Arial" panose="020B0604020202020204" pitchFamily="34" charset="0"/>
              <a:ea typeface="+mn-ea"/>
              <a:cs typeface="Arial"/>
            </a:rPr>
            <a:t>Uitleg tabblad Tarieven-Oa</a:t>
          </a:r>
          <a:endPar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In de eerste kolom kiest </a:t>
          </a:r>
          <a:r>
            <a:rPr kumimoji="0" lang="nl-NL" sz="800" b="1" i="0" u="none" strike="noStrike" kern="0" cap="none" spc="0" normalizeH="0" baseline="0" noProof="0">
              <a:ln>
                <a:noFill/>
              </a:ln>
              <a:solidFill>
                <a:srgbClr val="000000"/>
              </a:solidFill>
              <a:effectLst/>
              <a:uLnTx/>
              <a:uFillTx/>
              <a:latin typeface="Arial" panose="020B0604020202020204" pitchFamily="34" charset="0"/>
              <a:ea typeface="+mn-ea"/>
              <a:cs typeface="Arial"/>
            </a:rPr>
            <a:t>de Inschrijver </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de rubriek, in de tweede kolom de betreffende code (zie Functioneel Bestek). De in te vullen cellen lichten rood op. De rode achtergrond verdwijnt zodra door de Inschrijver de gevraagde informatie wordt ingevuld. </a:t>
          </a:r>
          <a:r>
            <a:rPr kumimoji="0" lang="nl-NL" sz="800" b="1" i="0" u="none" strike="noStrike" kern="0" cap="none" spc="0" normalizeH="0" baseline="0" noProof="0">
              <a:ln>
                <a:noFill/>
              </a:ln>
              <a:solidFill>
                <a:srgbClr val="000000"/>
              </a:solidFill>
              <a:effectLst/>
              <a:uLnTx/>
              <a:uFillTx/>
              <a:latin typeface="Arial" panose="020B0604020202020204" pitchFamily="34" charset="0"/>
              <a:ea typeface="+mn-ea"/>
              <a:cs typeface="Arial"/>
            </a:rPr>
            <a:t>Let op</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 De applicatie controleert op getalwaarden, niet op de juistheid van de informatie. </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De Inschrijver dient </a:t>
          </a:r>
          <a:r>
            <a:rPr kumimoji="0" lang="nl-NL"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reële </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en gangbare waarden in getal vorm in te vullen</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Een negatief getal of tekst is niet toegestaan en zal worden gemarkeerd door een rode achtergrond van de respectieve cel. Alle overige cellen zijn geblokkeerd en kunnen niet worden gewijzigd of aangepast.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De tarieven worden automatisch geïndexeerd via de loonindex op het tabblad "Aanneemsom".</a:t>
          </a:r>
        </a:p>
        <a:p>
          <a:pPr algn="l" rtl="0">
            <a:defRPr sz="1000"/>
          </a:pPr>
          <a:endParaRPr lang="nl-NL" sz="800" b="0" i="0" u="none" strike="noStrike" baseline="0">
            <a:solidFill>
              <a:srgbClr val="000000"/>
            </a:solidFill>
            <a:latin typeface="Arial" panose="020B0604020202020204" pitchFamily="34"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1" i="0" u="sng" strike="noStrike" kern="0" cap="none" spc="0" normalizeH="0" baseline="0" noProof="0">
              <a:ln>
                <a:noFill/>
              </a:ln>
              <a:solidFill>
                <a:srgbClr val="000000"/>
              </a:solidFill>
              <a:effectLst/>
              <a:uLnTx/>
              <a:uFillTx/>
              <a:latin typeface="Arial" panose="020B0604020202020204" pitchFamily="34" charset="0"/>
              <a:ea typeface="+mn-ea"/>
              <a:cs typeface="Arial"/>
            </a:rPr>
            <a:t>Uitleg tabblad Raming-Insp</a:t>
          </a:r>
          <a:endPar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In de eerste kolom kiest </a:t>
          </a:r>
          <a:r>
            <a:rPr kumimoji="0" lang="nl-NL" sz="800" b="1" i="0" u="none" strike="noStrike" kern="0" cap="none" spc="0" normalizeH="0" baseline="0" noProof="0">
              <a:ln>
                <a:noFill/>
              </a:ln>
              <a:solidFill>
                <a:srgbClr val="000000"/>
              </a:solidFill>
              <a:effectLst/>
              <a:uLnTx/>
              <a:uFillTx/>
              <a:latin typeface="Arial" panose="020B0604020202020204" pitchFamily="34" charset="0"/>
              <a:ea typeface="+mn-ea"/>
              <a:cs typeface="Arial"/>
            </a:rPr>
            <a:t>de Inschrijver </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de rubriek, in de tweede kolom de betreffende code (zie Functioneel Bestek). De in te vullen cellen lichten rood op. De rode achtergrond verdwijnt zodra door de Inschrijver de gevraagde informatie wordt ingevuld. </a:t>
          </a:r>
          <a:r>
            <a:rPr kumimoji="0" lang="nl-NL" sz="800" b="1" i="0" u="none" strike="noStrike" kern="0" cap="none" spc="0" normalizeH="0" baseline="0" noProof="0">
              <a:ln>
                <a:noFill/>
              </a:ln>
              <a:solidFill>
                <a:srgbClr val="000000"/>
              </a:solidFill>
              <a:effectLst/>
              <a:uLnTx/>
              <a:uFillTx/>
              <a:latin typeface="Arial" panose="020B0604020202020204" pitchFamily="34" charset="0"/>
              <a:ea typeface="+mn-ea"/>
              <a:cs typeface="Arial"/>
            </a:rPr>
            <a:t>Let op</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 De applicatie controleert op getalwaarden, niet op de juistheid van de informatie. </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De Inschrijver dient </a:t>
          </a:r>
          <a:r>
            <a:rPr kumimoji="0" lang="nl-NL"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reële </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en gangbare waarden in getal vorm in te vullen</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Een negatief getal of tekst is niet toegestaan en zal worden gemarkeerd door een rode achtergrond van de respectieve cel. Alle overige cellen zijn geblokkeerd en kunnen niet worden gewijzigd of aangepast.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De ramingen worden automatisch geïndexeerd via de loonindex op het tabblad "Aanneemsom".</a:t>
          </a:r>
          <a:endParaRPr lang="nl-NL" sz="800" b="0" i="0" u="none" strike="noStrike" baseline="0">
            <a:solidFill>
              <a:srgbClr val="000000"/>
            </a:solidFill>
            <a:latin typeface="Arial" panose="020B0604020202020204" pitchFamily="34" charset="0"/>
            <a:cs typeface="Arial"/>
          </a:endParaRPr>
        </a:p>
        <a:p>
          <a:pPr algn="l" rtl="0">
            <a:defRPr sz="1000"/>
          </a:pPr>
          <a:endParaRPr lang="nl-NL" sz="800" b="0" i="0" u="none" strike="noStrike" baseline="0">
            <a:solidFill>
              <a:srgbClr val="000000"/>
            </a:solidFill>
            <a:latin typeface="Arial" panose="020B0604020202020204" pitchFamily="34" charset="0"/>
            <a:cs typeface="Arial"/>
          </a:endParaRPr>
        </a:p>
        <a:p>
          <a:pPr algn="l" rtl="0">
            <a:defRPr sz="1000"/>
          </a:pPr>
          <a:r>
            <a:rPr lang="nl-NL" sz="800" b="1" i="0" u="sng" strike="noStrike" baseline="0">
              <a:solidFill>
                <a:srgbClr val="000000"/>
              </a:solidFill>
              <a:latin typeface="Arial" panose="020B0604020202020204" pitchFamily="34" charset="0"/>
              <a:cs typeface="Arial"/>
            </a:rPr>
            <a:t>Uitleg tabblad Cluster x</a:t>
          </a:r>
          <a:endParaRPr lang="nl-NL" sz="800" b="0" i="0" u="none" strike="noStrike" baseline="0">
            <a:solidFill>
              <a:srgbClr val="000000"/>
            </a:solidFill>
            <a:latin typeface="Arial" panose="020B0604020202020204" pitchFamily="34" charset="0"/>
            <a:cs typeface="Arial"/>
          </a:endParaRPr>
        </a:p>
        <a:p>
          <a:pPr algn="l" rtl="0">
            <a:defRPr sz="1000"/>
          </a:pPr>
          <a:r>
            <a:rPr lang="nl-NL" sz="800" b="0" i="0" baseline="0">
              <a:effectLst/>
              <a:latin typeface="Arial" panose="020B0604020202020204" pitchFamily="34" charset="0"/>
              <a:ea typeface="+mn-ea"/>
              <a:cs typeface="Arial" panose="020B0604020202020204" pitchFamily="34" charset="0"/>
            </a:rPr>
            <a:t>Een perceel bestaat uit 1 of meer clusters. Clusters bestaan uit 1 of meer locaties. De van toepassing zijnde clustertabbladen zijn vooraf door de Aanbesteder ingevuld m.b.t. de gegevens van elk cluster en de daarbij behorende locaties</a:t>
          </a:r>
          <a:r>
            <a:rPr lang="nl-NL" sz="800" b="0" i="0" u="none" strike="noStrike" baseline="0">
              <a:solidFill>
                <a:srgbClr val="000000"/>
              </a:solidFill>
              <a:latin typeface="Arial" pitchFamily="34" charset="0"/>
              <a:cs typeface="Arial" pitchFamily="34" charset="0"/>
            </a:rPr>
            <a:t>. In elk van toepassing zijnde tabblad dienen door </a:t>
          </a:r>
          <a:r>
            <a:rPr lang="nl-NL" sz="800" b="1" i="0" u="none" strike="noStrike" baseline="0">
              <a:solidFill>
                <a:srgbClr val="000000"/>
              </a:solidFill>
              <a:latin typeface="Arial" pitchFamily="34" charset="0"/>
              <a:cs typeface="Arial" pitchFamily="34" charset="0"/>
            </a:rPr>
            <a:t>de Inschrijver </a:t>
          </a:r>
          <a:r>
            <a:rPr lang="nl-NL" sz="800" b="0" i="0" u="none" strike="noStrike" baseline="0">
              <a:solidFill>
                <a:srgbClr val="000000"/>
              </a:solidFill>
              <a:latin typeface="Arial" pitchFamily="34" charset="0"/>
              <a:cs typeface="Arial" pitchFamily="34" charset="0"/>
            </a:rPr>
            <a:t>vanaf pagina 2 per locatie en per rubriek de respectieve kosten te worden ingevuld, uitgesplitst in de loonsom, materiaalkosten en Werk-derden. </a:t>
          </a:r>
          <a:r>
            <a:rPr lang="nl-NL" sz="800" b="0" i="0" baseline="0">
              <a:effectLst/>
              <a:latin typeface="Arial" pitchFamily="34" charset="0"/>
              <a:ea typeface="+mn-ea"/>
              <a:cs typeface="Arial" pitchFamily="34" charset="0"/>
            </a:rPr>
            <a:t>Stelposten dienen te worden ingevuld per locatie uitsluitend voor zover daar in het bestek melding van is gemaakt</a:t>
          </a:r>
          <a:r>
            <a:rPr lang="nl-NL" sz="800" b="0" i="0" u="none" strike="noStrike" baseline="0">
              <a:solidFill>
                <a:srgbClr val="000000"/>
              </a:solidFill>
              <a:latin typeface="Arial" pitchFamily="34" charset="0"/>
              <a:cs typeface="Arial" pitchFamily="34" charset="0"/>
            </a:rPr>
            <a:t>. Door het invullen van de betreffende gegevens ontstaat automatisch de aanneemsom per locatie. Tevens genereert de applicatie een kengetal in €/m² per rubriek per locatie</a:t>
          </a:r>
          <a:r>
            <a:rPr lang="nl-NL" sz="800" b="0" i="0" u="none" strike="noStrike" baseline="0">
              <a:solidFill>
                <a:srgbClr val="000000"/>
              </a:solidFill>
              <a:latin typeface="Arial" panose="020B0604020202020204" pitchFamily="34" charset="0"/>
              <a:cs typeface="Arial"/>
            </a:rPr>
            <a:t>. </a:t>
          </a:r>
        </a:p>
        <a:p>
          <a:pPr algn="l" rtl="0">
            <a:defRPr sz="1000"/>
          </a:pPr>
          <a:r>
            <a:rPr lang="nl-NL" sz="800" b="0" i="0" u="none" strike="noStrike" baseline="0">
              <a:solidFill>
                <a:srgbClr val="000000"/>
              </a:solidFill>
              <a:latin typeface="Arial" panose="020B0604020202020204" pitchFamily="34" charset="0"/>
              <a:cs typeface="Arial"/>
            </a:rPr>
            <a:t>Pagina 1 van elk tabblad wordt automatisch samengesteld door de applicatie en geeft de aanneemsom per rubriek per cluster weer. Tevens wordt automatisch een kengetal in €/m² gegenereerd per rubriek per cluster. </a:t>
          </a:r>
        </a:p>
        <a:p>
          <a:pPr algn="l" rtl="0">
            <a:defRPr sz="1000"/>
          </a:pPr>
          <a:r>
            <a:rPr lang="nl-NL" sz="800" b="0" i="0" u="none" strike="noStrike" baseline="0">
              <a:solidFill>
                <a:srgbClr val="000000"/>
              </a:solidFill>
              <a:latin typeface="Arial" panose="020B0604020202020204" pitchFamily="34" charset="0"/>
              <a:cs typeface="Arial"/>
            </a:rPr>
            <a:t>De velden die door </a:t>
          </a:r>
          <a:r>
            <a:rPr lang="nl-NL" sz="800" b="1" i="0" u="none" strike="noStrike" baseline="0">
              <a:solidFill>
                <a:srgbClr val="000000"/>
              </a:solidFill>
              <a:latin typeface="Arial" panose="020B0604020202020204" pitchFamily="34" charset="0"/>
              <a:cs typeface="Arial"/>
            </a:rPr>
            <a:t>de Inschrijver </a:t>
          </a:r>
          <a:r>
            <a:rPr lang="nl-NL" sz="800" b="0" i="0" u="none" strike="noStrike" baseline="0">
              <a:solidFill>
                <a:srgbClr val="000000"/>
              </a:solidFill>
              <a:latin typeface="Arial" panose="020B0604020202020204" pitchFamily="34" charset="0"/>
              <a:cs typeface="Arial"/>
            </a:rPr>
            <a:t>dienen te worden ingevuld zijn voorzien van een rode celrand. De rode celrand verdwijnt zodra door de Inschrijver de gevraagde informatie wordt ingevuld. </a:t>
          </a:r>
          <a:r>
            <a:rPr lang="nl-NL" sz="800" b="1" i="0" u="none" strike="noStrike" baseline="0">
              <a:solidFill>
                <a:srgbClr val="000000"/>
              </a:solidFill>
              <a:latin typeface="Arial" panose="020B0604020202020204" pitchFamily="34" charset="0"/>
              <a:cs typeface="Arial"/>
            </a:rPr>
            <a:t>Let op</a:t>
          </a:r>
          <a:r>
            <a:rPr lang="nl-NL" sz="800" b="0" i="0" u="none" strike="noStrike" baseline="0">
              <a:solidFill>
                <a:srgbClr val="000000"/>
              </a:solidFill>
              <a:latin typeface="Arial" panose="020B0604020202020204" pitchFamily="34" charset="0"/>
              <a:cs typeface="Arial"/>
            </a:rPr>
            <a:t>: De applicatie controleert op getalwaarden, niet op de juistheid van de informatie. De Inschrijver dient de gevraagde waarden in getal vorm in te vullen; geen waarde is het cijfer 0 (nul). </a:t>
          </a:r>
        </a:p>
        <a:p>
          <a:pPr algn="l" rtl="0">
            <a:defRPr sz="1000"/>
          </a:pPr>
          <a:r>
            <a:rPr lang="nl-NL" sz="800" b="0" i="0" u="none" strike="noStrike" baseline="0">
              <a:solidFill>
                <a:srgbClr val="000000"/>
              </a:solidFill>
              <a:latin typeface="Arial" panose="020B0604020202020204" pitchFamily="34" charset="0"/>
              <a:cs typeface="Arial"/>
            </a:rPr>
            <a:t>Negatieve getallen of tekst zijn niet toegestaan en worden gemarkeerd door een rode achtergrond van de respectieve cel. Alle overige cellen zijn geblokkeerd en kunnen niet worden gewijzigd of aangepast.</a:t>
          </a:r>
        </a:p>
        <a:p>
          <a:pPr algn="l" rtl="0">
            <a:defRPr sz="1000"/>
          </a:pPr>
          <a:r>
            <a:rPr lang="nl-NL" sz="800" b="0" i="0" u="none" strike="noStrike" baseline="0">
              <a:solidFill>
                <a:srgbClr val="000000"/>
              </a:solidFill>
              <a:latin typeface="Arial" panose="020B0604020202020204" pitchFamily="34" charset="0"/>
              <a:cs typeface="Arial"/>
            </a:rPr>
            <a:t>Zolang niet alle in te vullen velden per locatie zijn ingevuld is ter plaatse van de ruimte voor de “Paraaf Inschrijver” de tekst “</a:t>
          </a:r>
          <a:r>
            <a:rPr lang="nl-NL" sz="800" b="1" i="0" u="none" strike="noStrike" baseline="0">
              <a:solidFill>
                <a:srgbClr val="FF0000"/>
              </a:solidFill>
              <a:latin typeface="Arial" panose="020B0604020202020204" pitchFamily="34" charset="0"/>
              <a:cs typeface="Arial"/>
            </a:rPr>
            <a:t>Let op: niet alle velden zijn ingevuld!</a:t>
          </a:r>
          <a:r>
            <a:rPr lang="nl-NL" sz="800" b="0" i="0" u="none" strike="noStrike" baseline="0">
              <a:solidFill>
                <a:srgbClr val="000000"/>
              </a:solidFill>
              <a:latin typeface="Arial" panose="020B0604020202020204" pitchFamily="34" charset="0"/>
              <a:cs typeface="Arial"/>
            </a:rPr>
            <a:t>” zichtbaar.</a:t>
          </a:r>
        </a:p>
        <a:p>
          <a:pPr algn="l" rtl="0">
            <a:defRPr sz="1000"/>
          </a:pPr>
          <a:endParaRPr lang="nl-NL" sz="800" b="0" i="0" u="none" strike="noStrike" baseline="0">
            <a:solidFill>
              <a:srgbClr val="000000"/>
            </a:solidFill>
            <a:latin typeface="Arial" panose="020B0604020202020204" pitchFamily="34" charset="0"/>
            <a:cs typeface="Arial"/>
          </a:endParaRPr>
        </a:p>
        <a:p>
          <a:pPr algn="l" rtl="0">
            <a:defRPr sz="1000"/>
          </a:pPr>
          <a:r>
            <a:rPr lang="nl-NL" sz="800" b="0" i="0" u="none" strike="noStrike" baseline="0">
              <a:solidFill>
                <a:srgbClr val="000000"/>
              </a:solidFill>
              <a:latin typeface="Arial" panose="020B0604020202020204" pitchFamily="34" charset="0"/>
              <a:cs typeface="Arial"/>
            </a:rPr>
            <a:t>Indien bij een locatie de locatiecode </a:t>
          </a:r>
          <a:r>
            <a:rPr lang="nl-NL" sz="800" b="1" i="0" u="none" strike="noStrike" baseline="0">
              <a:solidFill>
                <a:srgbClr val="000000"/>
              </a:solidFill>
              <a:latin typeface="Arial" panose="020B0604020202020204" pitchFamily="34" charset="0"/>
              <a:cs typeface="Arial"/>
            </a:rPr>
            <a:t>niet is ingevuld</a:t>
          </a:r>
          <a:r>
            <a:rPr lang="nl-NL" sz="800" b="0" i="0" u="none" strike="noStrike" baseline="0">
              <a:solidFill>
                <a:srgbClr val="000000"/>
              </a:solidFill>
              <a:latin typeface="Arial" panose="020B0604020202020204" pitchFamily="34" charset="0"/>
              <a:cs typeface="Arial"/>
            </a:rPr>
            <a:t> behoeft de Inschrijver in de bijbehorende velden geen informatie in te vullen. Eventuele door de Inschrijver toch ingevulde informatie zal niet van invloed zijn op de aanneemsom. Bovendien is de naam van het betreffende specificatieblad weergegeven als “</a:t>
          </a:r>
          <a:r>
            <a:rPr lang="nl-NL" sz="800" b="1" i="0" u="none" strike="noStrike" baseline="0">
              <a:solidFill>
                <a:srgbClr val="FF0000"/>
              </a:solidFill>
              <a:latin typeface="Arial" panose="020B0604020202020204" pitchFamily="34" charset="0"/>
              <a:cs typeface="Arial"/>
            </a:rPr>
            <a:t>Specificatieblad ongeldig; NIET invullen!</a:t>
          </a:r>
          <a:r>
            <a:rPr lang="nl-NL" sz="800" b="0" i="0" u="none" strike="noStrike" baseline="0">
              <a:solidFill>
                <a:srgbClr val="000000"/>
              </a:solidFill>
              <a:latin typeface="Arial" panose="020B0604020202020204" pitchFamily="34" charset="0"/>
              <a:cs typeface="Arial"/>
            </a:rPr>
            <a:t>”. Specificatiebladen met de tekst “</a:t>
          </a:r>
          <a:r>
            <a:rPr lang="nl-NL" sz="800" b="1" i="0" u="none" strike="noStrike" baseline="0">
              <a:solidFill>
                <a:srgbClr val="FF0000"/>
              </a:solidFill>
              <a:latin typeface="Arial" panose="020B0604020202020204" pitchFamily="34" charset="0"/>
              <a:cs typeface="Arial"/>
            </a:rPr>
            <a:t>Specificatieblad ongeldig; NIET invullen!</a:t>
          </a:r>
          <a:r>
            <a:rPr lang="nl-NL" sz="800" b="0" i="0" u="none" strike="noStrike" baseline="0">
              <a:solidFill>
                <a:srgbClr val="000000"/>
              </a:solidFill>
              <a:latin typeface="Arial" panose="020B0604020202020204" pitchFamily="34" charset="0"/>
              <a:cs typeface="Arial"/>
            </a:rPr>
            <a:t>” behoeven </a:t>
          </a:r>
          <a:r>
            <a:rPr lang="nl-NL" sz="800" b="1" i="0" u="none" strike="noStrike" baseline="0">
              <a:solidFill>
                <a:srgbClr val="000000"/>
              </a:solidFill>
              <a:latin typeface="Arial" panose="020B0604020202020204" pitchFamily="34" charset="0"/>
              <a:cs typeface="Arial"/>
            </a:rPr>
            <a:t>NIET</a:t>
          </a:r>
          <a:r>
            <a:rPr lang="nl-NL" sz="800" b="0" i="0" u="none" strike="noStrike" baseline="0">
              <a:solidFill>
                <a:srgbClr val="000000"/>
              </a:solidFill>
              <a:latin typeface="Arial" panose="020B0604020202020204" pitchFamily="34" charset="0"/>
              <a:cs typeface="Arial"/>
            </a:rPr>
            <a:t> in hardcopy te worden ingediend.</a:t>
          </a:r>
        </a:p>
        <a:p>
          <a:pPr algn="l" rtl="0">
            <a:defRPr sz="1000"/>
          </a:pPr>
          <a:endParaRPr lang="nl-NL" sz="800" b="0" i="0" u="none" strike="noStrike" baseline="0">
            <a:solidFill>
              <a:srgbClr val="000000"/>
            </a:solidFill>
            <a:latin typeface="Arial" panose="020B0604020202020204" pitchFamily="34" charset="0"/>
            <a:cs typeface="Arial"/>
          </a:endParaRPr>
        </a:p>
        <a:p>
          <a:pPr algn="l" rtl="0">
            <a:defRPr sz="1000"/>
          </a:pPr>
          <a:r>
            <a:rPr lang="nl-NL" sz="800" b="0" i="0" u="none" strike="noStrike" baseline="0">
              <a:solidFill>
                <a:srgbClr val="000000"/>
              </a:solidFill>
              <a:latin typeface="Arial" panose="020B0604020202020204" pitchFamily="34" charset="0"/>
              <a:cs typeface="Arial"/>
            </a:rPr>
            <a:t>De respectieve aanneemsom per locatie en per cluster wordt automatisch geïndexeerd via de gegevens op het tabblad "Aanneemsom". </a:t>
          </a:r>
        </a:p>
        <a:p>
          <a:pPr algn="l" rtl="0">
            <a:defRPr sz="1000"/>
          </a:pPr>
          <a:endParaRPr lang="nl-NL" sz="800" b="0" i="0" u="none" strike="noStrike" baseline="0">
            <a:solidFill>
              <a:srgbClr val="000000"/>
            </a:solidFill>
            <a:latin typeface="Arial" panose="020B0604020202020204" pitchFamily="34" charset="0"/>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1" i="0" u="sng" strike="noStrike" kern="0" cap="none" spc="0" normalizeH="0" baseline="0" noProof="0">
              <a:ln>
                <a:noFill/>
              </a:ln>
              <a:solidFill>
                <a:srgbClr val="000000"/>
              </a:solidFill>
              <a:effectLst/>
              <a:uLnTx/>
              <a:uFillTx/>
              <a:latin typeface="Arial" panose="020B0604020202020204" pitchFamily="34" charset="0"/>
              <a:ea typeface="+mn-ea"/>
              <a:cs typeface="Arial"/>
            </a:rPr>
            <a:t>Uitleg tabblad FBCO</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Door de Aanbesteder is een locatie gekozen waarvoor een fictieve berekening van de loonkosten correctief onderhoud wordt verlangd. Voor de betreffende locatie zijn de rubrieken, installatie onderdelen en </a:t>
          </a:r>
          <a:r>
            <a:rPr kumimoji="0" lang="nl-NL" sz="800" b="1" i="0" u="sng" strike="noStrike" kern="0" cap="none" spc="0" normalizeH="0" baseline="0" noProof="0">
              <a:ln>
                <a:noFill/>
              </a:ln>
              <a:solidFill>
                <a:srgbClr val="000000"/>
              </a:solidFill>
              <a:effectLst/>
              <a:uLnTx/>
              <a:uFillTx/>
              <a:latin typeface="Arial" panose="020B0604020202020204" pitchFamily="34" charset="0"/>
              <a:ea typeface="+mn-ea"/>
              <a:cs typeface="Arial"/>
            </a:rPr>
            <a:t>fictieve</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 uren voor correctief onderhoud c.a. reeds ingevuld.</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noProof="0">
              <a:ln>
                <a:noFill/>
              </a:ln>
              <a:solidFill>
                <a:srgbClr val="000000"/>
              </a:solidFill>
              <a:effectLst/>
              <a:uLnTx/>
              <a:uFillTx/>
              <a:latin typeface="Arial" panose="020B0604020202020204" pitchFamily="34" charset="0"/>
              <a:ea typeface="+mn-ea"/>
              <a:cs typeface="Arial"/>
            </a:rPr>
            <a:t>De Inschrijver </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vult de namen van de eventueel in te zetten Onderaannemers met de bijhorende tarieven en toeslagen uit het Inschrijfbiljet in. Indien geen Onderaannemer wordt ingezet vult de Inschrijver de eigen tarieven en toeslagen in. Als gevolg van deze gegevens ontstaat een berekening van de </a:t>
          </a:r>
          <a:r>
            <a:rPr kumimoji="0" lang="nl-NL" sz="800" b="1" i="0" u="sng" strike="noStrike" kern="0" cap="none" spc="0" normalizeH="0" baseline="0" noProof="0">
              <a:ln>
                <a:noFill/>
              </a:ln>
              <a:solidFill>
                <a:srgbClr val="000000"/>
              </a:solidFill>
              <a:effectLst/>
              <a:uLnTx/>
              <a:uFillTx/>
              <a:latin typeface="Arial" panose="020B0604020202020204" pitchFamily="34" charset="0"/>
              <a:ea typeface="+mn-ea"/>
              <a:cs typeface="Arial"/>
            </a:rPr>
            <a:t>fictieve</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 loonkosten correctief onderhoud over een periode van 12 maanden voor de betreffende locatie.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noProof="0">
              <a:ln>
                <a:noFill/>
              </a:ln>
              <a:solidFill>
                <a:srgbClr val="FF0000"/>
              </a:solidFill>
              <a:effectLst/>
              <a:uLnTx/>
              <a:uFillTx/>
              <a:latin typeface="Arial" panose="020B0604020202020204" pitchFamily="34" charset="0"/>
              <a:ea typeface="+mn-ea"/>
              <a:cs typeface="Arial"/>
            </a:rPr>
            <a:t>Rood</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 gekleurde cellen zijn niet of onjuist ingevuld en maken het tabblad ongeldig.</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4"/>
  <sheetViews>
    <sheetView tabSelected="1" workbookViewId="0">
      <selection activeCell="J72" sqref="J72"/>
    </sheetView>
  </sheetViews>
  <sheetFormatPr defaultRowHeight="11.25" customHeight="1"/>
  <cols>
    <col min="1" max="1" width="15.7109375" customWidth="1"/>
    <col min="5" max="5" width="20.85546875" customWidth="1"/>
    <col min="7" max="7" width="15.28515625" customWidth="1"/>
    <col min="8" max="8" width="15" customWidth="1"/>
    <col min="9" max="9" width="9.140625" customWidth="1"/>
    <col min="11" max="11" width="9.140625" hidden="1" customWidth="1"/>
  </cols>
  <sheetData>
    <row r="1" spans="1:11" ht="15.75" customHeight="1">
      <c r="A1" s="4" t="str">
        <f>'Aanneemsom-W'!A1</f>
        <v>W-installatie</v>
      </c>
      <c r="B1" s="4" t="str">
        <f>'Aanneemsom-W'!B1</f>
        <v>Inschrijfbiljet onderhoud</v>
      </c>
      <c r="C1" s="1"/>
      <c r="D1" s="1"/>
      <c r="E1" s="1"/>
      <c r="F1" s="1"/>
      <c r="G1" s="1"/>
      <c r="H1" s="1"/>
      <c r="K1" s="1" t="s">
        <v>228</v>
      </c>
    </row>
    <row r="2" spans="1:11" ht="11.25" customHeight="1">
      <c r="A2" s="20" t="str">
        <f>'Aanneemsom-W'!A2</f>
        <v>Perceel:</v>
      </c>
      <c r="B2" s="280" t="s">
        <v>246</v>
      </c>
      <c r="C2" s="1"/>
      <c r="D2" s="1"/>
      <c r="E2" s="1"/>
      <c r="F2" s="24" t="s">
        <v>31</v>
      </c>
      <c r="G2" s="108" t="s">
        <v>251</v>
      </c>
      <c r="H2" s="1"/>
      <c r="K2" s="1" t="s">
        <v>7</v>
      </c>
    </row>
    <row r="3" spans="1:11" ht="11.25" customHeight="1">
      <c r="A3" s="20" t="str">
        <f>'Aanneemsom-W'!A3</f>
        <v>Opdrachtgever:</v>
      </c>
      <c r="B3" s="106" t="s">
        <v>254</v>
      </c>
      <c r="C3" s="1"/>
      <c r="D3" s="1"/>
      <c r="E3" s="1"/>
      <c r="F3" s="24" t="s">
        <v>36</v>
      </c>
      <c r="G3" s="108" t="s">
        <v>247</v>
      </c>
      <c r="H3" s="1"/>
      <c r="K3" s="1" t="s">
        <v>220</v>
      </c>
    </row>
    <row r="4" spans="1:11" ht="11.25" customHeight="1">
      <c r="A4" s="20" t="str">
        <f>'Aanneemsom-W'!A4</f>
        <v>Betreft:</v>
      </c>
      <c r="B4" s="107" t="s">
        <v>233</v>
      </c>
      <c r="C4" s="1"/>
      <c r="D4" s="1"/>
      <c r="E4" s="1"/>
      <c r="F4" s="1"/>
      <c r="G4" s="1"/>
      <c r="H4" s="1"/>
      <c r="K4" s="1" t="s">
        <v>9</v>
      </c>
    </row>
    <row r="5" spans="1:11" ht="11.25" customHeight="1">
      <c r="A5" s="20" t="str">
        <f>'Aanneemsom-W'!A5</f>
        <v>Blad:</v>
      </c>
      <c r="B5" s="1" t="s">
        <v>34</v>
      </c>
      <c r="C5" s="1"/>
      <c r="D5" s="1"/>
      <c r="E5" s="1"/>
      <c r="F5" s="282" t="s">
        <v>181</v>
      </c>
      <c r="G5" s="283" t="s">
        <v>245</v>
      </c>
      <c r="H5" s="1"/>
      <c r="K5" s="1" t="s">
        <v>221</v>
      </c>
    </row>
    <row r="6" spans="1:11" ht="11.25" customHeight="1">
      <c r="K6" s="1" t="s">
        <v>222</v>
      </c>
    </row>
    <row r="7" spans="1:11" ht="11.25" customHeight="1">
      <c r="K7" s="1" t="s">
        <v>10</v>
      </c>
    </row>
    <row r="8" spans="1:11" ht="11.25" customHeight="1">
      <c r="K8" s="1" t="s">
        <v>223</v>
      </c>
    </row>
    <row r="9" spans="1:11" ht="11.25" customHeight="1">
      <c r="K9" s="1" t="s">
        <v>226</v>
      </c>
    </row>
    <row r="10" spans="1:11" ht="11.25" customHeight="1">
      <c r="K10" s="1" t="s">
        <v>224</v>
      </c>
    </row>
    <row r="11" spans="1:11" ht="11.25" customHeight="1">
      <c r="K11" s="1" t="s">
        <v>225</v>
      </c>
    </row>
    <row r="12" spans="1:11" ht="11.25" customHeight="1">
      <c r="K12" s="1" t="s">
        <v>11</v>
      </c>
    </row>
    <row r="13" spans="1:11" ht="11.25" customHeight="1">
      <c r="K13" s="1" t="s">
        <v>46</v>
      </c>
    </row>
    <row r="14" spans="1:11" ht="11.25" customHeight="1">
      <c r="K14" s="1" t="s">
        <v>5</v>
      </c>
    </row>
  </sheetData>
  <sheetProtection algorithmName="SHA-512" hashValue="oE/b56FtWDJgrIrubwBLYRCqn8BXM/sLp4pIIisf0vHXGQ13KUUddnFXUJ8Ym2/dBdN6xEHea2iTjMJlDwB2Rg==" saltValue="FDuq5INUQ5CAquQb8IDZ4g==" spinCount="100000" sheet="1" objects="1" scenarios="1" selectLockedCells="1" selectUnlockedCells="1"/>
  <phoneticPr fontId="0" type="noConversion"/>
  <pageMargins left="0.74803149606299213" right="0.59055118110236227" top="0.86614173228346458" bottom="0.6692913385826772" header="0.51181102362204722" footer="0.39370078740157483"/>
  <pageSetup paperSize="9" scale="85" orientation="portrait" horizontalDpi="4294967293" r:id="rId1"/>
  <headerFooter alignWithMargins="0">
    <oddFooter>&amp;L&amp;"Arial,Cursief"&amp;8© Wesselektro advies Houten&amp;C&amp;"Arial,Cursief"&amp;8&amp;A
Pag. &amp;P van &amp;N&amp;R&amp;"Arial,Cursief"&amp;8&amp;F</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8"/>
  <sheetViews>
    <sheetView workbookViewId="0">
      <pane ySplit="20" topLeftCell="A21" activePane="bottomLeft" state="frozen"/>
      <selection activeCell="A63" sqref="A63"/>
      <selection pane="bottomLeft" activeCell="B8" sqref="B8"/>
    </sheetView>
  </sheetViews>
  <sheetFormatPr defaultRowHeight="11.25"/>
  <cols>
    <col min="1" max="1" width="15.7109375" style="1" customWidth="1"/>
    <col min="2" max="2" width="14.5703125" style="1" customWidth="1"/>
    <col min="3" max="6" width="11.42578125" style="2" customWidth="1"/>
    <col min="7" max="7" width="15.85546875" style="2" customWidth="1"/>
    <col min="8" max="14" width="9.140625" style="1" hidden="1" customWidth="1"/>
    <col min="15" max="16384" width="9.140625" style="1"/>
  </cols>
  <sheetData>
    <row r="1" spans="1:19" ht="15.75">
      <c r="A1" s="4" t="s">
        <v>119</v>
      </c>
      <c r="B1" s="4" t="s">
        <v>17</v>
      </c>
    </row>
    <row r="2" spans="1:19">
      <c r="A2" s="20" t="s">
        <v>144</v>
      </c>
      <c r="B2" s="281" t="str">
        <f>Leeswijzer!B2</f>
        <v>W1</v>
      </c>
      <c r="F2" s="22" t="s">
        <v>31</v>
      </c>
      <c r="G2" s="2" t="str">
        <f>Leeswijzer!G2</f>
        <v>xxx-GC1-IBW W1C1</v>
      </c>
    </row>
    <row r="3" spans="1:19">
      <c r="A3" s="20" t="s">
        <v>0</v>
      </c>
      <c r="B3" s="106" t="str">
        <f>Leeswijzer!B3</f>
        <v>Solido</v>
      </c>
      <c r="F3" s="22" t="s">
        <v>36</v>
      </c>
      <c r="G3" s="2" t="str">
        <f>Leeswijzer!G3</f>
        <v>2506-FB-OHCAEW</v>
      </c>
    </row>
    <row r="4" spans="1:19">
      <c r="A4" s="20" t="s">
        <v>1</v>
      </c>
      <c r="B4" s="106" t="str">
        <f>Leeswijzer!B4</f>
        <v>Onderhoudscontract W-installatie</v>
      </c>
      <c r="F4" s="62" t="s">
        <v>132</v>
      </c>
      <c r="G4" s="70">
        <v>126</v>
      </c>
      <c r="R4" s="2"/>
      <c r="S4" s="159"/>
    </row>
    <row r="5" spans="1:19">
      <c r="A5" s="20" t="s">
        <v>13</v>
      </c>
      <c r="B5" s="1" t="s">
        <v>173</v>
      </c>
      <c r="F5" s="22" t="s">
        <v>50</v>
      </c>
      <c r="G5" s="118">
        <f>'Cluster 1'!I5+'Cluster 2'!I5</f>
        <v>126</v>
      </c>
    </row>
    <row r="6" spans="1:19">
      <c r="A6" s="20"/>
      <c r="F6" s="22" t="str">
        <f>IF(G6="","","BVO perceel verschil:")</f>
        <v/>
      </c>
      <c r="G6" s="168" t="str">
        <f>IF((G5-G4)/G4=0,"",(G5-G4)/G4)</f>
        <v/>
      </c>
    </row>
    <row r="7" spans="1:19">
      <c r="F7" s="62" t="s">
        <v>112</v>
      </c>
      <c r="G7" s="165">
        <v>2026</v>
      </c>
      <c r="H7" s="1" t="s">
        <v>26</v>
      </c>
    </row>
    <row r="8" spans="1:19" ht="12" customHeight="1">
      <c r="A8" s="1" t="s">
        <v>131</v>
      </c>
      <c r="B8" s="170"/>
      <c r="D8" s="1"/>
      <c r="F8" s="22" t="s">
        <v>96</v>
      </c>
      <c r="G8" s="149"/>
      <c r="I8" s="1">
        <f>IF(B8="",0,1)</f>
        <v>0</v>
      </c>
    </row>
    <row r="9" spans="1:19" ht="12" customHeight="1">
      <c r="A9" s="1" t="s">
        <v>41</v>
      </c>
      <c r="B9" s="170"/>
      <c r="H9" s="1">
        <f>IF(B9="",0,1)</f>
        <v>0</v>
      </c>
    </row>
    <row r="10" spans="1:19">
      <c r="A10" s="1" t="s">
        <v>150</v>
      </c>
    </row>
    <row r="11" spans="1:19">
      <c r="A11" s="1" t="s">
        <v>151</v>
      </c>
    </row>
    <row r="12" spans="1:19">
      <c r="A12" s="1" t="s">
        <v>70</v>
      </c>
    </row>
    <row r="13" spans="1:19">
      <c r="A13" s="1" t="s">
        <v>152</v>
      </c>
    </row>
    <row r="15" spans="1:19">
      <c r="A15" s="1" t="s">
        <v>126</v>
      </c>
      <c r="B15" s="112">
        <v>45839</v>
      </c>
      <c r="F15" s="22"/>
      <c r="G15" s="70"/>
    </row>
    <row r="16" spans="1:19">
      <c r="A16" s="1" t="s">
        <v>103</v>
      </c>
      <c r="B16" s="112">
        <f>G54</f>
        <v>45839</v>
      </c>
      <c r="C16" s="110">
        <f>(C54-C53)/C53</f>
        <v>0</v>
      </c>
      <c r="D16" s="110">
        <f>(F54-F53)/F53</f>
        <v>0</v>
      </c>
      <c r="E16" s="110">
        <f>(F31*C16)+(G31*D16)</f>
        <v>0</v>
      </c>
      <c r="F16" s="110">
        <f>(F31*C16)+(G31*D16)</f>
        <v>0</v>
      </c>
    </row>
    <row r="17" spans="1:11">
      <c r="C17" s="35" t="s">
        <v>182</v>
      </c>
      <c r="D17" s="33"/>
      <c r="E17" s="33"/>
      <c r="F17" s="213"/>
      <c r="G17" s="140" t="s">
        <v>12</v>
      </c>
    </row>
    <row r="18" spans="1:11">
      <c r="C18" s="104" t="s">
        <v>177</v>
      </c>
      <c r="D18" s="17"/>
      <c r="E18" s="34"/>
      <c r="F18" s="214"/>
      <c r="G18" s="215">
        <f>B16</f>
        <v>45839</v>
      </c>
    </row>
    <row r="19" spans="1:11">
      <c r="A19" s="132" t="s">
        <v>104</v>
      </c>
      <c r="B19" s="218" t="s">
        <v>229</v>
      </c>
      <c r="C19" s="216" t="s">
        <v>71</v>
      </c>
      <c r="D19" s="216" t="s">
        <v>72</v>
      </c>
      <c r="E19" s="216" t="s">
        <v>236</v>
      </c>
      <c r="F19" s="216" t="str">
        <f>IF(SUM('Cluster 1'!L14:O14)+SUM('Cluster 2'!L14:O14)=0,"","Stelposten")</f>
        <v/>
      </c>
      <c r="G19" s="216" t="s">
        <v>73</v>
      </c>
    </row>
    <row r="20" spans="1:11">
      <c r="A20" s="133"/>
      <c r="B20" s="219" t="s">
        <v>74</v>
      </c>
      <c r="C20" s="217" t="s">
        <v>19</v>
      </c>
      <c r="D20" s="217" t="s">
        <v>19</v>
      </c>
      <c r="E20" s="217" t="s">
        <v>19</v>
      </c>
      <c r="F20" s="217" t="str">
        <f>IF(F19="","","(€ excl. BTW)")</f>
        <v/>
      </c>
      <c r="G20" s="217" t="s">
        <v>19</v>
      </c>
    </row>
    <row r="21" spans="1:11" ht="12" thickBot="1">
      <c r="A21" s="1" t="str">
        <f>A57</f>
        <v>C1</v>
      </c>
      <c r="B21" s="109" t="str">
        <f>IF(G21=0,"",(G21-F21)/$G$5)</f>
        <v/>
      </c>
      <c r="C21" s="2">
        <f>IF(A21=0,"",'Cluster 1'!$C$30*(1+C16))</f>
        <v>0</v>
      </c>
      <c r="D21" s="2">
        <f>IF(A21=0,"",'Cluster 1'!$D$30*(1+D16))</f>
        <v>0</v>
      </c>
      <c r="E21" s="2">
        <f>IF(A21=0,"",'Cluster 1'!$E$30*(1+E16))</f>
        <v>0</v>
      </c>
      <c r="F21" s="2">
        <f>IF(A21=0,"",'Cluster 1'!R15*(1+F16))</f>
        <v>0</v>
      </c>
      <c r="G21" s="12">
        <f>IF(A21=0,"",ROUND(SUM(C21:F21),0))</f>
        <v>0</v>
      </c>
    </row>
    <row r="22" spans="1:11" ht="12" hidden="1" thickBot="1">
      <c r="A22" s="1" t="str">
        <f>A58</f>
        <v>C2</v>
      </c>
      <c r="B22" s="109" t="str">
        <f>IF(G22=0,"",(G22-F22)/$G$5)</f>
        <v/>
      </c>
      <c r="C22" s="2">
        <f>IF(A22=0,"",'Cluster 2'!$C$30*(1+C16))</f>
        <v>0</v>
      </c>
      <c r="D22" s="2">
        <f>IF(A22=0,"",'Cluster 2'!$D$30*(1+D16))</f>
        <v>0</v>
      </c>
      <c r="E22" s="2">
        <f>IF(A22=0,"",'Cluster 2'!$E$30*(1+E16))</f>
        <v>0</v>
      </c>
      <c r="F22" s="2">
        <f>IF(A22=0,"",'Cluster 2'!R15*(1+F16))</f>
        <v>0</v>
      </c>
      <c r="G22" s="12">
        <f>IF(A22=0,"",ROUND(SUM(C22:F22),0))</f>
        <v>0</v>
      </c>
    </row>
    <row r="23" spans="1:11" ht="13.5" thickBot="1">
      <c r="B23" s="14" t="s">
        <v>6</v>
      </c>
      <c r="C23" s="15">
        <f>SUM(C21:C22)</f>
        <v>0</v>
      </c>
      <c r="D23" s="15">
        <f>SUM(D21:D22)</f>
        <v>0</v>
      </c>
      <c r="E23" s="15">
        <f>SUM(E21:E22)</f>
        <v>0</v>
      </c>
      <c r="F23" s="135">
        <f>SUM(F21:F22)</f>
        <v>0</v>
      </c>
      <c r="G23" s="13">
        <f>SUM(G21:G22)</f>
        <v>0</v>
      </c>
    </row>
    <row r="24" spans="1:11" ht="12.75">
      <c r="B24" s="59" t="s">
        <v>22</v>
      </c>
      <c r="C24" s="60" t="e">
        <f>C23/SUM(C23:E23)</f>
        <v>#DIV/0!</v>
      </c>
      <c r="D24" s="60" t="e">
        <f>D23/SUM(C23:E23)</f>
        <v>#DIV/0!</v>
      </c>
      <c r="E24" s="60" t="e">
        <f>E23/SUM(C23:E23)</f>
        <v>#DIV/0!</v>
      </c>
      <c r="G24" s="103"/>
    </row>
    <row r="25" spans="1:11">
      <c r="A25" s="20" t="s">
        <v>23</v>
      </c>
      <c r="B25" s="61">
        <v>0.21</v>
      </c>
      <c r="C25" s="2">
        <f>ROUND(C23*$B$25,2)</f>
        <v>0</v>
      </c>
      <c r="D25" s="2">
        <f>ROUND(D23*$B$25,2)</f>
        <v>0</v>
      </c>
      <c r="E25" s="2">
        <f>ROUND(E23*$B$25,2)</f>
        <v>0</v>
      </c>
      <c r="F25" s="2">
        <f>ROUND(F23*$B$25,2)</f>
        <v>0</v>
      </c>
      <c r="G25" s="2">
        <f>ROUND(G23*$B$25,2)</f>
        <v>0</v>
      </c>
      <c r="H25" s="1">
        <f>IF(B25="",0,1)</f>
        <v>1</v>
      </c>
    </row>
    <row r="26" spans="1:11">
      <c r="B26" s="9" t="s">
        <v>105</v>
      </c>
      <c r="C26" s="10">
        <f>C23+C25</f>
        <v>0</v>
      </c>
      <c r="D26" s="10">
        <f>D23+D25</f>
        <v>0</v>
      </c>
      <c r="E26" s="10">
        <f>E23+E25</f>
        <v>0</v>
      </c>
      <c r="F26" s="10">
        <f>F23+F25</f>
        <v>0</v>
      </c>
      <c r="G26" s="10">
        <f>G23+G25</f>
        <v>0</v>
      </c>
    </row>
    <row r="28" spans="1:11" ht="12" customHeight="1">
      <c r="C28" s="20" t="s">
        <v>98</v>
      </c>
      <c r="D28" s="170"/>
      <c r="J28" s="1">
        <f>IF(D28="",0,1)</f>
        <v>0</v>
      </c>
    </row>
    <row r="29" spans="1:11">
      <c r="F29" s="158" t="s">
        <v>109</v>
      </c>
      <c r="G29" s="158" t="s">
        <v>110</v>
      </c>
    </row>
    <row r="30" spans="1:11">
      <c r="B30" s="20"/>
      <c r="E30" s="20" t="s">
        <v>99</v>
      </c>
      <c r="F30" s="168" t="e">
        <f>ROUND(C24/(C24+D24),3)</f>
        <v>#DIV/0!</v>
      </c>
      <c r="G30" s="168" t="e">
        <f>ROUND(D24/(C24+D24),3)</f>
        <v>#DIV/0!</v>
      </c>
    </row>
    <row r="31" spans="1:11">
      <c r="E31" s="20" t="str">
        <f>IF($F$19="","Verhouding loon- en materiaalkosten Werk-derden tijdens contractperiode:","Verhouding loon- en materiaalkosten Werk-derden en stelposten tijdens contractperiode:")</f>
        <v>Verhouding loon- en materiaalkosten Werk-derden tijdens contractperiode:</v>
      </c>
      <c r="F31" s="61"/>
      <c r="G31" s="168">
        <f>IF(F31="",0,1-F31)</f>
        <v>0</v>
      </c>
      <c r="J31" s="1">
        <f>IF(F31="",0,1)</f>
        <v>0</v>
      </c>
      <c r="K31" s="1">
        <f>IF(G31="",0,1)</f>
        <v>1</v>
      </c>
    </row>
    <row r="32" spans="1:11">
      <c r="G32" s="148"/>
    </row>
    <row r="33" spans="1:14">
      <c r="A33" s="1" t="s">
        <v>124</v>
      </c>
    </row>
    <row r="34" spans="1:14">
      <c r="A34" s="1" t="s">
        <v>127</v>
      </c>
    </row>
    <row r="35" spans="1:14">
      <c r="A35" s="1" t="s">
        <v>128</v>
      </c>
    </row>
    <row r="36" spans="1:14">
      <c r="A36" s="1" t="s">
        <v>118</v>
      </c>
      <c r="L36" s="1">
        <v>30</v>
      </c>
      <c r="M36" s="1">
        <v>60</v>
      </c>
      <c r="N36" s="1">
        <v>90</v>
      </c>
    </row>
    <row r="37" spans="1:14">
      <c r="A37" s="1" t="s">
        <v>136</v>
      </c>
      <c r="F37" s="171"/>
      <c r="G37" s="2" t="s">
        <v>135</v>
      </c>
      <c r="K37" s="1">
        <f>IF(F37="",0,1)</f>
        <v>0</v>
      </c>
    </row>
    <row r="39" spans="1:14" ht="12" customHeight="1">
      <c r="A39" s="1" t="s">
        <v>42</v>
      </c>
      <c r="B39" s="170"/>
      <c r="D39" s="74" t="s">
        <v>114</v>
      </c>
      <c r="E39" s="149"/>
      <c r="H39" s="1">
        <f>IF(B39="",0,1)</f>
        <v>0</v>
      </c>
      <c r="K39" s="1">
        <f>IF(E39="",0,1)</f>
        <v>0</v>
      </c>
    </row>
    <row r="40" spans="1:14" ht="12" customHeight="1">
      <c r="A40" s="1" t="s">
        <v>133</v>
      </c>
      <c r="B40" s="170"/>
      <c r="E40" s="2" t="s">
        <v>134</v>
      </c>
      <c r="H40" s="1">
        <f>IF(B40="",0,1)</f>
        <v>0</v>
      </c>
    </row>
    <row r="41" spans="1:14">
      <c r="H41" s="7">
        <f>SUM(H8:H40)</f>
        <v>1</v>
      </c>
      <c r="I41" s="7">
        <f>SUM(I8:I40)</f>
        <v>0</v>
      </c>
      <c r="J41" s="7">
        <f>SUM(J8:J40)</f>
        <v>0</v>
      </c>
      <c r="K41" s="7">
        <f>SUM(K8:K40)</f>
        <v>1</v>
      </c>
    </row>
    <row r="42" spans="1:14">
      <c r="E42" s="78" t="str">
        <f>IF(K42=10,"","Let op: niet alle velden zijn ingevuld!")</f>
        <v>Let op: niet alle velden zijn ingevuld!</v>
      </c>
      <c r="J42" s="20" t="s">
        <v>30</v>
      </c>
      <c r="K42" s="1">
        <f>H41+I41+J41+K41</f>
        <v>2</v>
      </c>
    </row>
    <row r="45" spans="1:14">
      <c r="A45" s="6" t="s">
        <v>129</v>
      </c>
      <c r="B45" s="7"/>
      <c r="C45" s="8"/>
      <c r="D45" s="8"/>
      <c r="E45" s="8"/>
      <c r="F45" s="8"/>
      <c r="G45" s="8"/>
    </row>
    <row r="46" spans="1:14">
      <c r="A46" s="5" t="s">
        <v>2</v>
      </c>
    </row>
    <row r="47" spans="1:14">
      <c r="A47" s="5" t="s">
        <v>3</v>
      </c>
    </row>
    <row r="48" spans="1:14">
      <c r="A48" s="5" t="s">
        <v>106</v>
      </c>
    </row>
    <row r="49" spans="1:10">
      <c r="A49" s="5" t="s">
        <v>54</v>
      </c>
    </row>
    <row r="50" spans="1:10">
      <c r="A50" s="5" t="s">
        <v>130</v>
      </c>
    </row>
    <row r="51" spans="1:10">
      <c r="A51" s="5" t="s">
        <v>125</v>
      </c>
    </row>
    <row r="52" spans="1:10">
      <c r="A52" s="5" t="s">
        <v>111</v>
      </c>
      <c r="B52" s="284" t="s">
        <v>244</v>
      </c>
      <c r="C52" s="1"/>
      <c r="D52" s="1"/>
      <c r="E52" s="145" t="s">
        <v>115</v>
      </c>
      <c r="F52" s="169" t="s">
        <v>116</v>
      </c>
      <c r="G52" s="5" t="s">
        <v>230</v>
      </c>
    </row>
    <row r="53" spans="1:10">
      <c r="A53" s="5"/>
      <c r="B53" s="145" t="s">
        <v>44</v>
      </c>
      <c r="C53" s="146">
        <v>1</v>
      </c>
      <c r="E53" s="145" t="s">
        <v>101</v>
      </c>
      <c r="F53" s="146">
        <v>1</v>
      </c>
      <c r="G53" s="278">
        <f>B15</f>
        <v>45839</v>
      </c>
    </row>
    <row r="54" spans="1:10">
      <c r="B54" s="145" t="s">
        <v>100</v>
      </c>
      <c r="C54" s="146">
        <v>1</v>
      </c>
      <c r="E54" s="145" t="s">
        <v>102</v>
      </c>
      <c r="F54" s="146">
        <v>1</v>
      </c>
      <c r="G54" s="160">
        <v>45839</v>
      </c>
      <c r="H54" s="1" t="s">
        <v>123</v>
      </c>
      <c r="I54" s="1" t="s">
        <v>243</v>
      </c>
      <c r="J54" s="1" t="s">
        <v>244</v>
      </c>
    </row>
    <row r="55" spans="1:10">
      <c r="A55" s="5"/>
      <c r="F55" s="1"/>
      <c r="G55" s="1"/>
      <c r="H55" s="1" t="s">
        <v>123</v>
      </c>
      <c r="I55" s="1" t="s">
        <v>116</v>
      </c>
      <c r="J55" s="1" t="s">
        <v>117</v>
      </c>
    </row>
    <row r="56" spans="1:10">
      <c r="A56" s="23" t="s">
        <v>37</v>
      </c>
      <c r="B56" s="23" t="s">
        <v>38</v>
      </c>
      <c r="E56" s="23"/>
      <c r="F56" s="23"/>
    </row>
    <row r="57" spans="1:10">
      <c r="A57" s="1" t="s">
        <v>241</v>
      </c>
      <c r="B57" s="1" t="s">
        <v>248</v>
      </c>
      <c r="E57" s="1"/>
      <c r="F57" s="1"/>
    </row>
    <row r="58" spans="1:10" hidden="1">
      <c r="A58" s="1" t="s">
        <v>242</v>
      </c>
      <c r="B58" s="1" t="s">
        <v>29</v>
      </c>
      <c r="E58" s="1"/>
      <c r="F58" s="1"/>
    </row>
  </sheetData>
  <sheetProtection algorithmName="SHA-512" hashValue="jLpKWMl/tSnPq8Gadh+G0NzUH+ofr4qiLt/7AxTBTT3X5DHFY6tHbLqRIaivwCGYOOD1a3pLfEEV/xGSrhwrfw==" saltValue="2apikZvzKSMsaS6Dj1L/8Q==" spinCount="100000" sheet="1" objects="1" scenarios="1" selectLockedCells="1"/>
  <phoneticPr fontId="0" type="noConversion"/>
  <conditionalFormatting sqref="B8">
    <cfRule type="cellIs" dxfId="709" priority="28" stopIfTrue="1" operator="equal">
      <formula>"(naam-voornaam / statutaire naam)"</formula>
    </cfRule>
    <cfRule type="cellIs" dxfId="708" priority="29" stopIfTrue="1" operator="equal">
      <formula>""</formula>
    </cfRule>
  </conditionalFormatting>
  <conditionalFormatting sqref="B9">
    <cfRule type="cellIs" dxfId="707" priority="30" stopIfTrue="1" operator="equal">
      <formula>"(woonplaats / vestigingsplaats)"</formula>
    </cfRule>
    <cfRule type="cellIs" dxfId="706" priority="31" stopIfTrue="1" operator="equal">
      <formula>""</formula>
    </cfRule>
  </conditionalFormatting>
  <conditionalFormatting sqref="B16">
    <cfRule type="cellIs" dxfId="705" priority="25" stopIfTrue="1" operator="notEqual">
      <formula>$B$15</formula>
    </cfRule>
  </conditionalFormatting>
  <conditionalFormatting sqref="B25">
    <cfRule type="expression" dxfId="704" priority="1">
      <formula>ISTEXT($B$25)</formula>
    </cfRule>
    <cfRule type="cellIs" dxfId="703" priority="2" operator="equal">
      <formula>""</formula>
    </cfRule>
  </conditionalFormatting>
  <conditionalFormatting sqref="B39">
    <cfRule type="cellIs" dxfId="702" priority="32" stopIfTrue="1" operator="equal">
      <formula>"(plaats)"</formula>
    </cfRule>
    <cfRule type="cellIs" dxfId="701" priority="33" stopIfTrue="1" operator="equal">
      <formula>""</formula>
    </cfRule>
  </conditionalFormatting>
  <conditionalFormatting sqref="B40">
    <cfRule type="cellIs" dxfId="700" priority="34" stopIfTrue="1" operator="equal">
      <formula>"(naam)"</formula>
    </cfRule>
    <cfRule type="cellIs" dxfId="699" priority="35" stopIfTrue="1" operator="equal">
      <formula>""</formula>
    </cfRule>
  </conditionalFormatting>
  <conditionalFormatting sqref="B52">
    <cfRule type="expression" dxfId="698" priority="6">
      <formula>$B$52=$H$54</formula>
    </cfRule>
  </conditionalFormatting>
  <conditionalFormatting sqref="B57:B58 F57:F58">
    <cfRule type="expression" dxfId="697" priority="38" stopIfTrue="1">
      <formula>(A57="")</formula>
    </cfRule>
  </conditionalFormatting>
  <conditionalFormatting sqref="C16:F16">
    <cfRule type="cellIs" dxfId="696" priority="21" stopIfTrue="1" operator="notEqual">
      <formula>0</formula>
    </cfRule>
  </conditionalFormatting>
  <conditionalFormatting sqref="C21:F22">
    <cfRule type="cellIs" dxfId="695" priority="20" stopIfTrue="1" operator="lessThan">
      <formula>0</formula>
    </cfRule>
  </conditionalFormatting>
  <conditionalFormatting sqref="D28">
    <cfRule type="cellIs" dxfId="694" priority="41" stopIfTrue="1" operator="equal">
      <formula>""</formula>
    </cfRule>
    <cfRule type="expression" dxfId="693" priority="42" stopIfTrue="1">
      <formula>ISNUMBER(D28)</formula>
    </cfRule>
  </conditionalFormatting>
  <conditionalFormatting sqref="E39">
    <cfRule type="cellIs" dxfId="692" priority="36" stopIfTrue="1" operator="equal">
      <formula>"(datum)"</formula>
    </cfRule>
    <cfRule type="cellIs" dxfId="691" priority="37" stopIfTrue="1" operator="equal">
      <formula>""</formula>
    </cfRule>
  </conditionalFormatting>
  <conditionalFormatting sqref="F16">
    <cfRule type="expression" dxfId="690" priority="19" stopIfTrue="1">
      <formula>$F$19=""</formula>
    </cfRule>
  </conditionalFormatting>
  <conditionalFormatting sqref="F21:F22">
    <cfRule type="expression" dxfId="689" priority="17" stopIfTrue="1">
      <formula>$F$19=""</formula>
    </cfRule>
  </conditionalFormatting>
  <conditionalFormatting sqref="F23">
    <cfRule type="expression" dxfId="688" priority="16" stopIfTrue="1">
      <formula>$F$19=""</formula>
    </cfRule>
  </conditionalFormatting>
  <conditionalFormatting sqref="F25:F26">
    <cfRule type="expression" dxfId="687" priority="14" stopIfTrue="1">
      <formula>$F$19=""</formula>
    </cfRule>
  </conditionalFormatting>
  <conditionalFormatting sqref="F37">
    <cfRule type="cellIs" dxfId="686" priority="4" stopIfTrue="1" operator="equal">
      <formula>""</formula>
    </cfRule>
  </conditionalFormatting>
  <conditionalFormatting sqref="F52">
    <cfRule type="expression" dxfId="685" priority="5">
      <formula>$F$52=$H$55</formula>
    </cfRule>
  </conditionalFormatting>
  <conditionalFormatting sqref="F31:G31">
    <cfRule type="cellIs" dxfId="684" priority="9" stopIfTrue="1" operator="equal">
      <formula>""</formula>
    </cfRule>
  </conditionalFormatting>
  <conditionalFormatting sqref="G5">
    <cfRule type="cellIs" dxfId="683" priority="24" stopIfTrue="1" operator="notEqual">
      <formula>$G$4</formula>
    </cfRule>
  </conditionalFormatting>
  <conditionalFormatting sqref="G6">
    <cfRule type="cellIs" dxfId="682" priority="3" operator="notEqual">
      <formula>""</formula>
    </cfRule>
  </conditionalFormatting>
  <conditionalFormatting sqref="G7">
    <cfRule type="cellIs" dxfId="681" priority="7" stopIfTrue="1" operator="equal">
      <formula>""</formula>
    </cfRule>
  </conditionalFormatting>
  <conditionalFormatting sqref="G8">
    <cfRule type="cellIs" dxfId="680" priority="13" stopIfTrue="1" operator="notEqual">
      <formula>""</formula>
    </cfRule>
  </conditionalFormatting>
  <dataValidations count="3">
    <dataValidation type="list" allowBlank="1" showInputMessage="1" showErrorMessage="1" sqref="B52" xr:uid="{00000000-0002-0000-0100-000000000000}">
      <formula1>$H$54:$J$54</formula1>
    </dataValidation>
    <dataValidation type="list" allowBlank="1" showInputMessage="1" showErrorMessage="1" sqref="F52" xr:uid="{00000000-0002-0000-0100-000001000000}">
      <formula1>$H$55:$J$55</formula1>
    </dataValidation>
    <dataValidation type="list" allowBlank="1" showInputMessage="1" showErrorMessage="1" sqref="F37" xr:uid="{00000000-0002-0000-0100-000002000000}">
      <formula1>$L$36:$N$36</formula1>
    </dataValidation>
  </dataValidations>
  <pageMargins left="0.74803149606299213" right="0.43307086614173229" top="0.98425196850393704" bottom="0.82677165354330717" header="0.51181102362204722" footer="0.51181102362204722"/>
  <pageSetup paperSize="9" orientation="portrait" horizontalDpi="4294967293" r:id="rId1"/>
  <headerFooter>
    <oddFooter>&amp;L&amp;"Arial,Cursief"&amp;8© Wesselektro advies Houten&amp;C&amp;"Arial,Cursief"&amp;8&amp;A&amp;R&amp;"Arial,Cursief"&amp;8&amp;F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3"/>
  <sheetViews>
    <sheetView workbookViewId="0">
      <selection activeCell="C16" sqref="C16"/>
    </sheetView>
  </sheetViews>
  <sheetFormatPr defaultRowHeight="11.25"/>
  <cols>
    <col min="1" max="1" width="15.7109375" style="1" customWidth="1"/>
    <col min="2" max="2" width="9.28515625" style="1" customWidth="1"/>
    <col min="3" max="3" width="13.42578125" style="93" customWidth="1"/>
    <col min="4" max="4" width="13.5703125" style="94" customWidth="1"/>
    <col min="5" max="5" width="13.5703125" style="24" customWidth="1"/>
    <col min="6" max="6" width="12.85546875" style="24" customWidth="1"/>
    <col min="7" max="7" width="13.5703125" style="1" customWidth="1"/>
    <col min="8" max="8" width="5.7109375" style="1" hidden="1" customWidth="1"/>
    <col min="9" max="12" width="9.140625" style="1" hidden="1" customWidth="1"/>
    <col min="13" max="13" width="9.140625" style="1"/>
    <col min="14" max="14" width="17.28515625" style="1" customWidth="1"/>
    <col min="15" max="16384" width="9.140625" style="1"/>
  </cols>
  <sheetData>
    <row r="1" spans="1:16" ht="15.75">
      <c r="A1" s="4" t="str">
        <f>'Aanneemsom-W'!A1</f>
        <v>W-installatie</v>
      </c>
      <c r="B1" s="4" t="str">
        <f>'Aanneemsom-W'!B1</f>
        <v>Inschrijfbiljet onderhoud</v>
      </c>
    </row>
    <row r="2" spans="1:16">
      <c r="A2" s="20" t="str">
        <f>'Aanneemsom-W'!A2</f>
        <v>Perceel:</v>
      </c>
      <c r="B2" s="21" t="str">
        <f>Leeswijzer!B2</f>
        <v>W1</v>
      </c>
      <c r="F2" s="24" t="str">
        <f>'Aanneemsom-W'!F2</f>
        <v>Documentnummer:</v>
      </c>
      <c r="G2" s="70" t="str">
        <f>Leeswijzer!G2</f>
        <v>xxx-GC1-IBW W1C1</v>
      </c>
    </row>
    <row r="3" spans="1:16">
      <c r="A3" s="20" t="str">
        <f>'Aanneemsom-W'!A3</f>
        <v>Opdrachtgever:</v>
      </c>
      <c r="B3" s="106" t="str">
        <f>Leeswijzer!B3</f>
        <v>Solido</v>
      </c>
      <c r="F3" s="24" t="str">
        <f>'Aanneemsom-W'!F3</f>
        <v>Bestek:</v>
      </c>
      <c r="G3" s="2" t="str">
        <f>Leeswijzer!G3</f>
        <v>2506-FB-OHCAEW</v>
      </c>
      <c r="I3" s="1">
        <f>'Aanneemsom-W'!B15</f>
        <v>45839</v>
      </c>
      <c r="J3" s="1">
        <f>'Aanneemsom-W'!B16</f>
        <v>45839</v>
      </c>
    </row>
    <row r="4" spans="1:16">
      <c r="A4" s="20" t="str">
        <f>'Aanneemsom-W'!A4</f>
        <v>Betreft:</v>
      </c>
      <c r="B4" s="106" t="str">
        <f>Leeswijzer!B4</f>
        <v>Onderhoudscontract W-installatie</v>
      </c>
      <c r="F4" s="24" t="s">
        <v>65</v>
      </c>
      <c r="G4" s="163">
        <f>'Aanneemsom-W'!E39</f>
        <v>0</v>
      </c>
      <c r="N4" s="24"/>
    </row>
    <row r="5" spans="1:16">
      <c r="A5" s="20" t="str">
        <f>'Aanneemsom-W'!A5</f>
        <v>Blad:</v>
      </c>
      <c r="B5" s="1" t="s">
        <v>189</v>
      </c>
      <c r="F5" s="166" t="str">
        <f>'Aanneemsom-W'!F7</f>
        <v>Betreft contractjaar:</v>
      </c>
      <c r="G5" s="167">
        <f>'Aanneemsom-W'!G7</f>
        <v>2026</v>
      </c>
    </row>
    <row r="6" spans="1:16">
      <c r="A6" s="20"/>
      <c r="F6" s="22" t="s">
        <v>96</v>
      </c>
      <c r="G6" s="149"/>
    </row>
    <row r="7" spans="1:16">
      <c r="A7" s="39" t="s">
        <v>33</v>
      </c>
      <c r="B7" s="113">
        <f>'Aanneemsom-W'!B8</f>
        <v>0</v>
      </c>
      <c r="G7" s="147" t="s">
        <v>97</v>
      </c>
    </row>
    <row r="8" spans="1:16">
      <c r="A8" s="20"/>
      <c r="F8" s="39" t="s">
        <v>18</v>
      </c>
      <c r="G8" s="69">
        <f>'Aanneemsom-W'!G18</f>
        <v>45839</v>
      </c>
    </row>
    <row r="9" spans="1:16">
      <c r="A9" s="23" t="s">
        <v>190</v>
      </c>
    </row>
    <row r="10" spans="1:16">
      <c r="A10" s="1" t="s">
        <v>216</v>
      </c>
    </row>
    <row r="12" spans="1:16">
      <c r="D12" s="95"/>
      <c r="E12" s="31" t="s">
        <v>25</v>
      </c>
      <c r="F12" s="32"/>
      <c r="G12" s="40" t="s">
        <v>52</v>
      </c>
    </row>
    <row r="13" spans="1:16" ht="12.75">
      <c r="A13" s="288" t="s">
        <v>185</v>
      </c>
      <c r="B13" s="289"/>
      <c r="C13" s="40" t="s">
        <v>138</v>
      </c>
      <c r="D13" s="41"/>
      <c r="E13" s="42" t="s">
        <v>153</v>
      </c>
      <c r="F13" s="136" t="s">
        <v>236</v>
      </c>
      <c r="G13" s="119" t="s">
        <v>139</v>
      </c>
      <c r="M13" s="113" t="s">
        <v>137</v>
      </c>
    </row>
    <row r="14" spans="1:16">
      <c r="A14" s="46" t="s">
        <v>183</v>
      </c>
      <c r="B14" s="47"/>
      <c r="C14" s="43" t="s">
        <v>19</v>
      </c>
      <c r="D14" s="201"/>
      <c r="E14" s="45" t="s">
        <v>20</v>
      </c>
      <c r="F14" s="137" t="str">
        <f>IF(F13="","","(in %)")</f>
        <v>(in %)</v>
      </c>
      <c r="G14" s="101" t="s">
        <v>19</v>
      </c>
      <c r="O14" s="131" t="s">
        <v>67</v>
      </c>
      <c r="P14" s="131" t="s">
        <v>68</v>
      </c>
    </row>
    <row r="15" spans="1:16">
      <c r="A15" s="25" t="s">
        <v>158</v>
      </c>
      <c r="B15" s="29" t="s">
        <v>159</v>
      </c>
      <c r="C15" s="79"/>
      <c r="D15" s="80"/>
      <c r="E15" s="138"/>
      <c r="F15" s="138"/>
      <c r="G15" s="102"/>
      <c r="I15" s="1" t="s">
        <v>26</v>
      </c>
    </row>
    <row r="16" spans="1:16" ht="11.25" customHeight="1">
      <c r="A16" s="26"/>
      <c r="B16" s="20" t="s">
        <v>14</v>
      </c>
      <c r="C16" s="122"/>
      <c r="D16" s="130"/>
      <c r="E16" s="123"/>
      <c r="F16" s="88"/>
      <c r="G16" s="83">
        <f>C16*(1+'Aanneemsom-W'!$C$16)</f>
        <v>0</v>
      </c>
      <c r="I16" s="1">
        <f>IF(C16="",0,1)</f>
        <v>0</v>
      </c>
      <c r="L16" s="1">
        <f>IF(F16="",0,1)</f>
        <v>0</v>
      </c>
      <c r="N16" s="20" t="s">
        <v>77</v>
      </c>
      <c r="O16" s="121">
        <v>1</v>
      </c>
      <c r="P16" s="121" t="s">
        <v>113</v>
      </c>
    </row>
    <row r="17" spans="1:16" ht="11.25" customHeight="1">
      <c r="A17" s="26"/>
      <c r="B17" s="20" t="s">
        <v>186</v>
      </c>
      <c r="C17" s="122"/>
      <c r="D17" s="130"/>
      <c r="E17" s="123"/>
      <c r="F17" s="105">
        <f>F16</f>
        <v>0</v>
      </c>
      <c r="G17" s="83">
        <f>C17*(1+'Aanneemsom-W'!$C$16)</f>
        <v>0</v>
      </c>
      <c r="I17" s="1">
        <f t="shared" ref="I17:I18" si="0">IF(B17="",1,IF(C17="",0,1))</f>
        <v>0</v>
      </c>
      <c r="L17" s="1">
        <f>IF(F17="",0,1)</f>
        <v>1</v>
      </c>
      <c r="N17" s="20" t="s">
        <v>77</v>
      </c>
      <c r="O17" s="121">
        <v>1</v>
      </c>
      <c r="P17" s="121" t="s">
        <v>113</v>
      </c>
    </row>
    <row r="18" spans="1:16" ht="11.25" customHeight="1">
      <c r="A18" s="26"/>
      <c r="B18" s="20" t="s">
        <v>51</v>
      </c>
      <c r="C18" s="122"/>
      <c r="D18" s="96"/>
      <c r="E18" s="81"/>
      <c r="F18" s="105">
        <f>F16</f>
        <v>0</v>
      </c>
      <c r="G18" s="83">
        <f>C18*(1+'Aanneemsom-W'!$C$16)</f>
        <v>0</v>
      </c>
      <c r="I18" s="1">
        <f t="shared" si="0"/>
        <v>0</v>
      </c>
      <c r="L18" s="1">
        <f>IF(F18="",0,1)</f>
        <v>1</v>
      </c>
      <c r="N18" s="20" t="s">
        <v>77</v>
      </c>
      <c r="O18" s="121">
        <v>1</v>
      </c>
      <c r="P18" s="121" t="s">
        <v>113</v>
      </c>
    </row>
    <row r="19" spans="1:16" hidden="1">
      <c r="A19" s="26"/>
      <c r="B19" s="20"/>
      <c r="C19" s="122">
        <v>1</v>
      </c>
      <c r="D19" s="130"/>
      <c r="E19" s="123"/>
      <c r="F19" s="105">
        <f>F16</f>
        <v>0</v>
      </c>
      <c r="G19" s="83">
        <f>C19*(1+'Aanneemsom-W'!$C$16)</f>
        <v>1</v>
      </c>
      <c r="I19" s="1">
        <f>IF(B19="",1,IF(C19="",0,1))</f>
        <v>1</v>
      </c>
      <c r="L19" s="1">
        <f>IF(F19="",0,1)</f>
        <v>1</v>
      </c>
      <c r="N19" s="20" t="s">
        <v>77</v>
      </c>
      <c r="O19" s="121">
        <v>1</v>
      </c>
      <c r="P19" s="121" t="s">
        <v>113</v>
      </c>
    </row>
    <row r="20" spans="1:16">
      <c r="A20" s="26"/>
      <c r="B20" s="20" t="s">
        <v>256</v>
      </c>
      <c r="C20" s="122"/>
      <c r="D20" s="86"/>
      <c r="E20" s="123"/>
      <c r="F20" s="123"/>
      <c r="G20" s="83">
        <f>C20*(1+'Aanneemsom-W'!$C$16)</f>
        <v>0</v>
      </c>
      <c r="I20" s="1">
        <f>IF(B20="",1,IF(C20="",0,1))</f>
        <v>0</v>
      </c>
      <c r="N20" s="20" t="s">
        <v>77</v>
      </c>
      <c r="O20" s="121">
        <v>1</v>
      </c>
      <c r="P20" s="121" t="s">
        <v>113</v>
      </c>
    </row>
    <row r="21" spans="1:16">
      <c r="A21" s="26"/>
      <c r="C21" s="155"/>
      <c r="D21" s="156"/>
      <c r="E21" s="157"/>
      <c r="F21" s="27"/>
      <c r="G21" s="83"/>
      <c r="N21" s="20" t="s">
        <v>237</v>
      </c>
      <c r="O21" s="73">
        <v>0</v>
      </c>
      <c r="P21" s="73">
        <v>0.1</v>
      </c>
    </row>
    <row r="22" spans="1:16">
      <c r="A22" s="26"/>
      <c r="B22" s="162"/>
      <c r="C22" s="150"/>
      <c r="D22" s="151" t="s">
        <v>120</v>
      </c>
      <c r="E22" s="88"/>
      <c r="F22" s="123"/>
      <c r="G22" s="83"/>
      <c r="K22" s="1">
        <f>IF(E22="",0,1)</f>
        <v>0</v>
      </c>
      <c r="N22" s="20" t="s">
        <v>107</v>
      </c>
      <c r="O22" s="73">
        <v>0</v>
      </c>
      <c r="P22" s="73">
        <v>0.1</v>
      </c>
    </row>
    <row r="23" spans="1:16">
      <c r="A23" s="26"/>
      <c r="C23" s="150"/>
      <c r="D23" s="151" t="s">
        <v>121</v>
      </c>
      <c r="E23" s="88"/>
      <c r="F23" s="123"/>
      <c r="G23" s="83"/>
      <c r="K23" s="1">
        <f>IF(E23="",0,1)</f>
        <v>0</v>
      </c>
      <c r="N23" s="20" t="s">
        <v>108</v>
      </c>
      <c r="O23" s="73">
        <v>0</v>
      </c>
      <c r="P23" s="73">
        <v>0.1</v>
      </c>
    </row>
    <row r="24" spans="1:16">
      <c r="A24" s="36"/>
      <c r="B24" s="152"/>
      <c r="C24" s="153"/>
      <c r="D24" s="152"/>
      <c r="E24" s="154"/>
      <c r="F24" s="82"/>
      <c r="G24" s="85"/>
      <c r="N24" s="20"/>
      <c r="O24" s="73"/>
      <c r="P24" s="73"/>
    </row>
    <row r="25" spans="1:16">
      <c r="A25" s="7"/>
      <c r="B25" s="7"/>
      <c r="C25" s="97"/>
      <c r="D25" s="97"/>
      <c r="E25" s="7"/>
      <c r="F25" s="7"/>
    </row>
    <row r="26" spans="1:16">
      <c r="A26" s="23" t="s">
        <v>191</v>
      </c>
      <c r="F26" s="20"/>
      <c r="G26" s="91"/>
    </row>
    <row r="27" spans="1:16">
      <c r="A27" s="1" t="s">
        <v>217</v>
      </c>
    </row>
    <row r="30" spans="1:16">
      <c r="D30" s="95"/>
      <c r="E30" s="31" t="s">
        <v>25</v>
      </c>
      <c r="F30" s="32"/>
      <c r="G30" s="40" t="s">
        <v>52</v>
      </c>
    </row>
    <row r="31" spans="1:16" ht="12.75">
      <c r="A31" s="288" t="s">
        <v>58</v>
      </c>
      <c r="B31" s="290"/>
      <c r="C31" s="140" t="s">
        <v>140</v>
      </c>
      <c r="D31" s="140" t="s">
        <v>141</v>
      </c>
      <c r="E31" s="42" t="s">
        <v>153</v>
      </c>
      <c r="F31" s="42" t="str">
        <f>IF(F13="","",F13)</f>
        <v>Werk-derden</v>
      </c>
      <c r="G31" s="141" t="s">
        <v>142</v>
      </c>
      <c r="M31" s="23" t="str">
        <f>M13</f>
        <v>Door de Aanbesteder bepaalde grenswaarden</v>
      </c>
      <c r="P31" s="77"/>
    </row>
    <row r="32" spans="1:16">
      <c r="A32" s="46" t="s">
        <v>80</v>
      </c>
      <c r="B32" s="47"/>
      <c r="C32" s="43" t="s">
        <v>19</v>
      </c>
      <c r="D32" s="44" t="s">
        <v>20</v>
      </c>
      <c r="E32" s="45" t="str">
        <f>IF(E14="","",E14)</f>
        <v>(in %)</v>
      </c>
      <c r="F32" s="45" t="str">
        <f>IF(F14="","",F14)</f>
        <v>(in %)</v>
      </c>
      <c r="G32" s="101" t="s">
        <v>19</v>
      </c>
      <c r="O32" s="131" t="s">
        <v>67</v>
      </c>
      <c r="P32" s="131" t="s">
        <v>68</v>
      </c>
    </row>
    <row r="33" spans="1:16">
      <c r="A33" s="25" t="s">
        <v>158</v>
      </c>
      <c r="B33" s="29" t="s">
        <v>159</v>
      </c>
      <c r="C33" s="89"/>
      <c r="D33" s="90"/>
      <c r="E33" s="138"/>
      <c r="F33" s="138"/>
      <c r="G33" s="102"/>
      <c r="N33" s="20" t="s">
        <v>69</v>
      </c>
      <c r="O33" s="73">
        <v>0</v>
      </c>
      <c r="P33" s="73">
        <v>0.1</v>
      </c>
    </row>
    <row r="34" spans="1:16">
      <c r="A34" s="26"/>
      <c r="B34" s="20" t="s">
        <v>66</v>
      </c>
      <c r="C34" s="122"/>
      <c r="D34" s="123"/>
      <c r="E34" s="88"/>
      <c r="F34" s="88"/>
      <c r="G34" s="83">
        <f>C34*(1+'Aanneemsom-W'!$C$16)</f>
        <v>0</v>
      </c>
      <c r="I34" s="1">
        <f>IF(C34="",0,1)</f>
        <v>0</v>
      </c>
      <c r="K34" s="1">
        <f>IF(E34="",0,1)</f>
        <v>0</v>
      </c>
      <c r="L34" s="1">
        <f>IF(F34="",0,1)</f>
        <v>0</v>
      </c>
      <c r="N34" s="20" t="s">
        <v>78</v>
      </c>
      <c r="O34" s="121">
        <v>1</v>
      </c>
      <c r="P34" s="121" t="s">
        <v>113</v>
      </c>
    </row>
    <row r="35" spans="1:16" hidden="1">
      <c r="A35" s="26"/>
      <c r="B35" s="20"/>
      <c r="C35" s="122">
        <v>1</v>
      </c>
      <c r="D35" s="123"/>
      <c r="E35" s="123"/>
      <c r="F35" s="105">
        <f>F34</f>
        <v>0</v>
      </c>
      <c r="G35" s="83">
        <f>C35*(1+'Aanneemsom-W'!$C$16)</f>
        <v>1</v>
      </c>
      <c r="I35" s="1">
        <f>IF(B35="",1,IF(C35="",0,1))</f>
        <v>1</v>
      </c>
      <c r="L35" s="1">
        <f>IF(F35="",0,1)</f>
        <v>1</v>
      </c>
      <c r="N35" s="20" t="s">
        <v>78</v>
      </c>
      <c r="O35" s="121">
        <v>1</v>
      </c>
      <c r="P35" s="121" t="s">
        <v>113</v>
      </c>
    </row>
    <row r="36" spans="1:16">
      <c r="A36" s="26"/>
      <c r="C36" s="124"/>
      <c r="D36" s="27"/>
      <c r="F36" s="27"/>
      <c r="G36" s="83"/>
      <c r="N36" s="20" t="s">
        <v>237</v>
      </c>
      <c r="O36" s="73">
        <v>0</v>
      </c>
      <c r="P36" s="73">
        <v>0.1</v>
      </c>
    </row>
    <row r="37" spans="1:16">
      <c r="A37" s="25" t="s">
        <v>156</v>
      </c>
      <c r="B37" s="29" t="s">
        <v>157</v>
      </c>
      <c r="C37" s="125"/>
      <c r="D37" s="138"/>
      <c r="E37" s="138"/>
      <c r="F37" s="138"/>
      <c r="G37" s="84"/>
      <c r="M37" s="7"/>
      <c r="N37" s="128" t="s">
        <v>79</v>
      </c>
      <c r="O37" s="129">
        <v>0</v>
      </c>
      <c r="P37" s="129">
        <v>0.25</v>
      </c>
    </row>
    <row r="38" spans="1:16">
      <c r="A38" s="26"/>
      <c r="B38" s="20" t="str">
        <f>$B$34</f>
        <v>Storingsmonteur</v>
      </c>
      <c r="C38" s="126"/>
      <c r="D38" s="88"/>
      <c r="E38" s="105">
        <f>$E$34</f>
        <v>0</v>
      </c>
      <c r="F38" s="105">
        <f>F34</f>
        <v>0</v>
      </c>
      <c r="G38" s="83">
        <f>$C$34*(1+D38)*(1+'Aanneemsom-W'!$C$16)</f>
        <v>0</v>
      </c>
      <c r="J38" s="1">
        <f>IF(D38="",0,1)</f>
        <v>0</v>
      </c>
      <c r="L38" s="1">
        <f>IF(F38="",0,1)</f>
        <v>1</v>
      </c>
      <c r="N38" s="20"/>
      <c r="O38" s="73"/>
      <c r="P38" s="73"/>
    </row>
    <row r="39" spans="1:16" hidden="1">
      <c r="A39" s="26"/>
      <c r="B39" s="20">
        <f>$B$35</f>
        <v>0</v>
      </c>
      <c r="C39" s="126"/>
      <c r="D39" s="105">
        <f>D38</f>
        <v>0</v>
      </c>
      <c r="E39" s="86"/>
      <c r="F39" s="105">
        <f>F35</f>
        <v>0</v>
      </c>
      <c r="G39" s="83">
        <f>$C$35*(1+D39)*(1+'Aanneemsom-W'!$C$16)</f>
        <v>1</v>
      </c>
      <c r="J39" s="1">
        <f>IF(D39="",0,1)</f>
        <v>1</v>
      </c>
      <c r="L39" s="1">
        <f>IF(F39="",0,1)</f>
        <v>1</v>
      </c>
    </row>
    <row r="40" spans="1:16">
      <c r="A40" s="26"/>
      <c r="C40" s="124"/>
      <c r="D40" s="139"/>
      <c r="F40" s="139"/>
      <c r="G40" s="83"/>
    </row>
    <row r="41" spans="1:16">
      <c r="A41" s="25" t="s">
        <v>154</v>
      </c>
      <c r="B41" s="29" t="s">
        <v>155</v>
      </c>
      <c r="C41" s="125"/>
      <c r="D41" s="138"/>
      <c r="E41" s="138"/>
      <c r="F41" s="138"/>
      <c r="G41" s="84"/>
      <c r="M41" s="7"/>
      <c r="N41" s="128" t="s">
        <v>79</v>
      </c>
      <c r="O41" s="129">
        <v>0</v>
      </c>
      <c r="P41" s="129">
        <v>0.5</v>
      </c>
    </row>
    <row r="42" spans="1:16">
      <c r="A42" s="26"/>
      <c r="B42" s="20" t="str">
        <f>$B$34</f>
        <v>Storingsmonteur</v>
      </c>
      <c r="C42" s="126"/>
      <c r="D42" s="88"/>
      <c r="E42" s="105">
        <f>$E$34</f>
        <v>0</v>
      </c>
      <c r="F42" s="105">
        <f>F34</f>
        <v>0</v>
      </c>
      <c r="G42" s="83">
        <f>$C$34*(1+D42)*(1+'Aanneemsom-W'!$C$16)</f>
        <v>0</v>
      </c>
      <c r="J42" s="1">
        <f>IF(D42="",0,1)</f>
        <v>0</v>
      </c>
      <c r="L42" s="1">
        <f>IF(F42="",0,1)</f>
        <v>1</v>
      </c>
      <c r="N42" s="20"/>
      <c r="O42" s="73"/>
      <c r="P42" s="73"/>
    </row>
    <row r="43" spans="1:16" hidden="1">
      <c r="A43" s="26"/>
      <c r="B43" s="20">
        <f>$B$35</f>
        <v>0</v>
      </c>
      <c r="C43" s="126"/>
      <c r="D43" s="105">
        <f>D42</f>
        <v>0</v>
      </c>
      <c r="E43" s="86"/>
      <c r="F43" s="105">
        <f>F35</f>
        <v>0</v>
      </c>
      <c r="G43" s="83">
        <f>$C$35*(1+D43)*(1+'Aanneemsom-W'!$C$16)</f>
        <v>1</v>
      </c>
      <c r="J43" s="1">
        <f>IF(D43="",0,1)</f>
        <v>1</v>
      </c>
      <c r="L43" s="1">
        <f>IF(F43="",0,1)</f>
        <v>1</v>
      </c>
    </row>
    <row r="44" spans="1:16">
      <c r="A44" s="26"/>
      <c r="C44" s="124"/>
      <c r="D44" s="27"/>
      <c r="F44" s="27"/>
      <c r="G44" s="83"/>
    </row>
    <row r="45" spans="1:16">
      <c r="A45" s="25" t="s">
        <v>16</v>
      </c>
      <c r="B45" s="30"/>
      <c r="C45" s="125"/>
      <c r="D45" s="138"/>
      <c r="E45" s="138"/>
      <c r="F45" s="138"/>
      <c r="G45" s="84"/>
      <c r="M45" s="7"/>
      <c r="N45" s="128" t="s">
        <v>79</v>
      </c>
      <c r="O45" s="129">
        <v>0</v>
      </c>
      <c r="P45" s="129">
        <v>0.75</v>
      </c>
    </row>
    <row r="46" spans="1:16">
      <c r="A46" s="26"/>
      <c r="B46" s="20" t="str">
        <f>$B$34</f>
        <v>Storingsmonteur</v>
      </c>
      <c r="C46" s="126"/>
      <c r="D46" s="88"/>
      <c r="E46" s="105">
        <f>$E$34</f>
        <v>0</v>
      </c>
      <c r="F46" s="105">
        <f>F34</f>
        <v>0</v>
      </c>
      <c r="G46" s="83">
        <f>$C$34*(1+D46)*(1+'Aanneemsom-W'!$C$16)</f>
        <v>0</v>
      </c>
      <c r="J46" s="1">
        <f>IF(D46="",0,1)</f>
        <v>0</v>
      </c>
      <c r="L46" s="1">
        <f>IF(F46="",0,1)</f>
        <v>1</v>
      </c>
      <c r="N46" s="20"/>
      <c r="O46" s="73"/>
      <c r="P46" s="73"/>
    </row>
    <row r="47" spans="1:16" hidden="1">
      <c r="A47" s="26"/>
      <c r="B47" s="20">
        <f>$B$35</f>
        <v>0</v>
      </c>
      <c r="C47" s="126"/>
      <c r="D47" s="105">
        <f>D46</f>
        <v>0</v>
      </c>
      <c r="E47" s="86"/>
      <c r="F47" s="105">
        <f>F35</f>
        <v>0</v>
      </c>
      <c r="G47" s="83">
        <f>$C$35*(1+D47)*(1+'Aanneemsom-W'!$C$16)</f>
        <v>1</v>
      </c>
      <c r="J47" s="1">
        <f>IF(D47="",0,1)</f>
        <v>1</v>
      </c>
      <c r="L47" s="1">
        <f>IF(F47="",0,1)</f>
        <v>1</v>
      </c>
    </row>
    <row r="48" spans="1:16">
      <c r="A48" s="26"/>
      <c r="C48" s="124"/>
      <c r="D48" s="27"/>
      <c r="F48" s="27"/>
      <c r="G48" s="83"/>
    </row>
    <row r="49" spans="1:16">
      <c r="A49" s="25" t="s">
        <v>15</v>
      </c>
      <c r="B49" s="30"/>
      <c r="C49" s="125"/>
      <c r="D49" s="138"/>
      <c r="E49" s="138"/>
      <c r="F49" s="138"/>
      <c r="G49" s="84"/>
      <c r="M49" s="7"/>
      <c r="N49" s="128" t="s">
        <v>79</v>
      </c>
      <c r="O49" s="129">
        <v>0</v>
      </c>
      <c r="P49" s="129">
        <v>1</v>
      </c>
    </row>
    <row r="50" spans="1:16">
      <c r="A50" s="26"/>
      <c r="B50" s="20" t="str">
        <f>$B$34</f>
        <v>Storingsmonteur</v>
      </c>
      <c r="C50" s="126"/>
      <c r="D50" s="88"/>
      <c r="E50" s="105">
        <f>$E$34</f>
        <v>0</v>
      </c>
      <c r="F50" s="105">
        <f>F34</f>
        <v>0</v>
      </c>
      <c r="G50" s="83">
        <f>$C$34*(1+D50)*(1+'Aanneemsom-W'!$C$16)</f>
        <v>0</v>
      </c>
      <c r="J50" s="1">
        <f>IF(D50="",0,1)</f>
        <v>0</v>
      </c>
      <c r="L50" s="1">
        <f>IF(F50="",0,1)</f>
        <v>1</v>
      </c>
      <c r="N50" s="20"/>
      <c r="O50" s="73"/>
      <c r="P50" s="73"/>
    </row>
    <row r="51" spans="1:16" hidden="1">
      <c r="A51" s="26"/>
      <c r="B51" s="20">
        <f>$B$35</f>
        <v>0</v>
      </c>
      <c r="C51" s="126"/>
      <c r="D51" s="105">
        <f>D50</f>
        <v>0</v>
      </c>
      <c r="E51" s="86"/>
      <c r="F51" s="105">
        <f>F35</f>
        <v>0</v>
      </c>
      <c r="G51" s="83">
        <f>$C$35*(1+D51)*(1+'Aanneemsom-W'!$C$16)</f>
        <v>1</v>
      </c>
      <c r="J51" s="1">
        <f>IF(D51="",0,1)</f>
        <v>1</v>
      </c>
      <c r="L51" s="1">
        <f>IF(F51="",0,1)</f>
        <v>1</v>
      </c>
    </row>
    <row r="52" spans="1:16">
      <c r="A52" s="36"/>
      <c r="C52" s="127"/>
      <c r="D52" s="82"/>
      <c r="E52" s="87"/>
      <c r="F52" s="82"/>
      <c r="G52" s="85"/>
      <c r="I52" s="7">
        <f>SUM(I16:I51)</f>
        <v>2</v>
      </c>
      <c r="J52" s="7">
        <f>SUM(J16:J51)</f>
        <v>4</v>
      </c>
      <c r="K52" s="7">
        <f>SUM(K16:K51)</f>
        <v>0</v>
      </c>
      <c r="L52" s="7">
        <f>SUM(L16:L51)</f>
        <v>12</v>
      </c>
    </row>
    <row r="53" spans="1:16">
      <c r="A53" s="7"/>
      <c r="B53" s="7"/>
      <c r="C53" s="98"/>
      <c r="D53" s="99"/>
      <c r="E53" s="28"/>
      <c r="F53" s="28"/>
      <c r="K53" s="20" t="s">
        <v>27</v>
      </c>
      <c r="L53" s="1">
        <f>I52+J52+K52+L52</f>
        <v>18</v>
      </c>
    </row>
    <row r="54" spans="1:16">
      <c r="A54" s="5" t="s">
        <v>149</v>
      </c>
    </row>
    <row r="55" spans="1:16">
      <c r="A55" s="5" t="s">
        <v>176</v>
      </c>
    </row>
    <row r="56" spans="1:16">
      <c r="A56" s="5" t="s">
        <v>234</v>
      </c>
    </row>
    <row r="57" spans="1:16" ht="11.25" customHeight="1">
      <c r="A57" s="5" t="s">
        <v>148</v>
      </c>
    </row>
    <row r="58" spans="1:16">
      <c r="A58" s="5" t="s">
        <v>235</v>
      </c>
    </row>
    <row r="60" spans="1:16">
      <c r="A60" s="5" t="s">
        <v>81</v>
      </c>
    </row>
    <row r="61" spans="1:16">
      <c r="A61" s="5" t="s">
        <v>146</v>
      </c>
    </row>
    <row r="62" spans="1:16">
      <c r="A62" s="5" t="s">
        <v>147</v>
      </c>
    </row>
    <row r="63" spans="1:16" ht="11.25" customHeight="1">
      <c r="A63" s="5" t="s">
        <v>160</v>
      </c>
    </row>
    <row r="64" spans="1:16">
      <c r="A64" s="5"/>
    </row>
    <row r="65" spans="1:7">
      <c r="G65" s="5" t="s">
        <v>145</v>
      </c>
    </row>
    <row r="66" spans="1:7" ht="11.25" customHeight="1">
      <c r="G66" s="75" t="str">
        <f>IF(L53=32,"","Let op: niet alle velden zijn ingevuld!")</f>
        <v>Let op: niet alle velden zijn ingevuld!</v>
      </c>
    </row>
    <row r="73" spans="1:7">
      <c r="A73" s="100"/>
    </row>
  </sheetData>
  <sheetProtection algorithmName="SHA-512" hashValue="PY7AlXbFtHPPkhxnAWpcKGa65E3kNyOgLdGJLiIi06KReIPDMzaO7bhLl2vxEdiCvVqsAcUjnpBXvlHdxdQQEw==" saltValue="ht8E9p6+N7awV4oAGzOdMQ==" spinCount="100000" sheet="1" objects="1" scenarios="1" selectLockedCells="1"/>
  <mergeCells count="2">
    <mergeCell ref="A13:B13"/>
    <mergeCell ref="A31:B31"/>
  </mergeCells>
  <phoneticPr fontId="0" type="noConversion"/>
  <conditionalFormatting sqref="C16:C17">
    <cfRule type="expression" dxfId="679" priority="281" stopIfTrue="1">
      <formula>ISTEXT(C16)</formula>
    </cfRule>
  </conditionalFormatting>
  <conditionalFormatting sqref="C16:C20">
    <cfRule type="cellIs" dxfId="678" priority="252" stopIfTrue="1" operator="equal">
      <formula>""</formula>
    </cfRule>
  </conditionalFormatting>
  <conditionalFormatting sqref="C17">
    <cfRule type="cellIs" dxfId="677" priority="280" stopIfTrue="1" operator="lessThanOrEqual">
      <formula>0.001</formula>
    </cfRule>
  </conditionalFormatting>
  <conditionalFormatting sqref="C18:C20">
    <cfRule type="expression" dxfId="676" priority="254" stopIfTrue="1">
      <formula>ISTEXT(C18)</formula>
    </cfRule>
  </conditionalFormatting>
  <conditionalFormatting sqref="C34:C35">
    <cfRule type="expression" dxfId="675" priority="248" stopIfTrue="1">
      <formula>ISTEXT(C34)</formula>
    </cfRule>
    <cfRule type="cellIs" dxfId="674" priority="246" stopIfTrue="1" operator="equal">
      <formula>""</formula>
    </cfRule>
  </conditionalFormatting>
  <conditionalFormatting sqref="D38">
    <cfRule type="cellIs" dxfId="673" priority="223" stopIfTrue="1" operator="notBetween">
      <formula>O37</formula>
      <formula>P37</formula>
    </cfRule>
  </conditionalFormatting>
  <conditionalFormatting sqref="D38:D39">
    <cfRule type="expression" dxfId="672" priority="219" stopIfTrue="1">
      <formula>ISTEXT(D38)</formula>
    </cfRule>
    <cfRule type="cellIs" dxfId="671" priority="218" stopIfTrue="1" operator="equal">
      <formula>""</formula>
    </cfRule>
  </conditionalFormatting>
  <conditionalFormatting sqref="D39">
    <cfRule type="cellIs" dxfId="670" priority="220" stopIfTrue="1" operator="notBetween">
      <formula>O37</formula>
      <formula>P37</formula>
    </cfRule>
  </conditionalFormatting>
  <conditionalFormatting sqref="D42">
    <cfRule type="cellIs" dxfId="669" priority="66" stopIfTrue="1" operator="notBetween">
      <formula>O41</formula>
      <formula>P41</formula>
    </cfRule>
  </conditionalFormatting>
  <conditionalFormatting sqref="D42:D43">
    <cfRule type="cellIs" dxfId="668" priority="61" stopIfTrue="1" operator="equal">
      <formula>""</formula>
    </cfRule>
    <cfRule type="expression" dxfId="667" priority="62" stopIfTrue="1">
      <formula>ISTEXT(D42)</formula>
    </cfRule>
  </conditionalFormatting>
  <conditionalFormatting sqref="D43">
    <cfRule type="cellIs" dxfId="666" priority="63" stopIfTrue="1" operator="notBetween">
      <formula>O41</formula>
      <formula>P41</formula>
    </cfRule>
  </conditionalFormatting>
  <conditionalFormatting sqref="D46">
    <cfRule type="cellIs" dxfId="665" priority="51" stopIfTrue="1" operator="notBetween">
      <formula>O45</formula>
      <formula>P45</formula>
    </cfRule>
  </conditionalFormatting>
  <conditionalFormatting sqref="D46:D47">
    <cfRule type="expression" dxfId="664" priority="47" stopIfTrue="1">
      <formula>ISTEXT(D46)</formula>
    </cfRule>
    <cfRule type="cellIs" dxfId="663" priority="46" stopIfTrue="1" operator="equal">
      <formula>""</formula>
    </cfRule>
  </conditionalFormatting>
  <conditionalFormatting sqref="D47">
    <cfRule type="cellIs" dxfId="662" priority="48" stopIfTrue="1" operator="notBetween">
      <formula>O45</formula>
      <formula>P45</formula>
    </cfRule>
  </conditionalFormatting>
  <conditionalFormatting sqref="D50">
    <cfRule type="cellIs" dxfId="661" priority="36" stopIfTrue="1" operator="notBetween">
      <formula>O49</formula>
      <formula>P49</formula>
    </cfRule>
  </conditionalFormatting>
  <conditionalFormatting sqref="D50:D51">
    <cfRule type="cellIs" dxfId="660" priority="31" stopIfTrue="1" operator="equal">
      <formula>""</formula>
    </cfRule>
    <cfRule type="expression" dxfId="659" priority="32" stopIfTrue="1">
      <formula>ISTEXT(D50)</formula>
    </cfRule>
  </conditionalFormatting>
  <conditionalFormatting sqref="D51">
    <cfRule type="cellIs" dxfId="658" priority="33" stopIfTrue="1" operator="notBetween">
      <formula>O49</formula>
      <formula>P49</formula>
    </cfRule>
  </conditionalFormatting>
  <conditionalFormatting sqref="E22">
    <cfRule type="cellIs" dxfId="657" priority="11" stopIfTrue="1" operator="notBetween">
      <formula>$O$22</formula>
      <formula>$P$22</formula>
    </cfRule>
  </conditionalFormatting>
  <conditionalFormatting sqref="E22:E23">
    <cfRule type="cellIs" dxfId="656" priority="6" stopIfTrue="1" operator="equal">
      <formula>""</formula>
    </cfRule>
    <cfRule type="expression" dxfId="655" priority="7" stopIfTrue="1">
      <formula>ISTEXT(E22)</formula>
    </cfRule>
  </conditionalFormatting>
  <conditionalFormatting sqref="E23">
    <cfRule type="cellIs" dxfId="654" priority="8" stopIfTrue="1" operator="notBetween">
      <formula>$O$23</formula>
      <formula>$P$23</formula>
    </cfRule>
  </conditionalFormatting>
  <conditionalFormatting sqref="E34">
    <cfRule type="cellIs" dxfId="653" priority="245" stopIfTrue="1" operator="notBetween">
      <formula>$O$33</formula>
      <formula>$P$33</formula>
    </cfRule>
  </conditionalFormatting>
  <conditionalFormatting sqref="E38">
    <cfRule type="cellIs" dxfId="652" priority="217" stopIfTrue="1" operator="notBetween">
      <formula>$O$33</formula>
      <formula>$P$33</formula>
    </cfRule>
  </conditionalFormatting>
  <conditionalFormatting sqref="E42">
    <cfRule type="expression" dxfId="651" priority="19" stopIfTrue="1">
      <formula>ISTEXT(E42)</formula>
    </cfRule>
    <cfRule type="cellIs" dxfId="650" priority="18" stopIfTrue="1" operator="equal">
      <formula>""</formula>
    </cfRule>
    <cfRule type="cellIs" dxfId="649" priority="20" stopIfTrue="1" operator="notBetween">
      <formula>$O$33</formula>
      <formula>$P$33</formula>
    </cfRule>
  </conditionalFormatting>
  <conditionalFormatting sqref="E46">
    <cfRule type="cellIs" dxfId="648" priority="15" stopIfTrue="1" operator="equal">
      <formula>""</formula>
    </cfRule>
    <cfRule type="expression" dxfId="647" priority="16" stopIfTrue="1">
      <formula>ISTEXT(E46)</formula>
    </cfRule>
    <cfRule type="cellIs" dxfId="646" priority="17" stopIfTrue="1" operator="notBetween">
      <formula>$O$33</formula>
      <formula>$P$33</formula>
    </cfRule>
  </conditionalFormatting>
  <conditionalFormatting sqref="E50">
    <cfRule type="cellIs" dxfId="645" priority="12" stopIfTrue="1" operator="equal">
      <formula>""</formula>
    </cfRule>
    <cfRule type="expression" dxfId="644" priority="13" stopIfTrue="1">
      <formula>ISTEXT(E50)</formula>
    </cfRule>
    <cfRule type="cellIs" dxfId="643" priority="14" stopIfTrue="1" operator="notBetween">
      <formula>$O$33</formula>
      <formula>$P$33</formula>
    </cfRule>
  </conditionalFormatting>
  <conditionalFormatting sqref="E34:F34">
    <cfRule type="cellIs" dxfId="642" priority="238" stopIfTrue="1" operator="equal">
      <formula>""</formula>
    </cfRule>
    <cfRule type="expression" dxfId="641" priority="240" stopIfTrue="1">
      <formula>ISTEXT(E34)</formula>
    </cfRule>
  </conditionalFormatting>
  <conditionalFormatting sqref="E38:F38">
    <cfRule type="cellIs" dxfId="640" priority="211" stopIfTrue="1" operator="equal">
      <formula>""</formula>
    </cfRule>
    <cfRule type="expression" dxfId="639" priority="212" stopIfTrue="1">
      <formula>ISTEXT(E38)</formula>
    </cfRule>
  </conditionalFormatting>
  <conditionalFormatting sqref="F16:F19">
    <cfRule type="cellIs" dxfId="638" priority="141" stopIfTrue="1" operator="notBetween">
      <formula>$O$21</formula>
      <formula>$P$21</formula>
    </cfRule>
    <cfRule type="expression" dxfId="637" priority="140" stopIfTrue="1">
      <formula>ISTEXT(F16)</formula>
    </cfRule>
    <cfRule type="cellIs" dxfId="636" priority="139" stopIfTrue="1" operator="equal">
      <formula>""</formula>
    </cfRule>
  </conditionalFormatting>
  <conditionalFormatting sqref="F34">
    <cfRule type="cellIs" dxfId="635" priority="241" stopIfTrue="1" operator="notBetween">
      <formula>$O$36</formula>
      <formula>$P$36</formula>
    </cfRule>
  </conditionalFormatting>
  <conditionalFormatting sqref="F35">
    <cfRule type="cellIs" dxfId="634" priority="234" stopIfTrue="1" operator="equal">
      <formula>""</formula>
    </cfRule>
    <cfRule type="cellIs" dxfId="633" priority="237" stopIfTrue="1" operator="notBetween">
      <formula>$O$36</formula>
      <formula>$P$36</formula>
    </cfRule>
    <cfRule type="expression" dxfId="632" priority="236" stopIfTrue="1">
      <formula>ISTEXT(F35)</formula>
    </cfRule>
  </conditionalFormatting>
  <conditionalFormatting sqref="F38">
    <cfRule type="cellIs" dxfId="631" priority="213" stopIfTrue="1" operator="notBetween">
      <formula>O36</formula>
      <formula>P36</formula>
    </cfRule>
  </conditionalFormatting>
  <conditionalFormatting sqref="F39">
    <cfRule type="cellIs" dxfId="630" priority="208" stopIfTrue="1" operator="equal">
      <formula>""</formula>
    </cfRule>
    <cfRule type="expression" dxfId="629" priority="209" stopIfTrue="1">
      <formula>ISTEXT(F39)</formula>
    </cfRule>
    <cfRule type="cellIs" dxfId="628" priority="210" stopIfTrue="1" operator="notBetween">
      <formula>O36</formula>
      <formula>P36</formula>
    </cfRule>
  </conditionalFormatting>
  <conditionalFormatting sqref="F42">
    <cfRule type="cellIs" dxfId="627" priority="57" stopIfTrue="1" operator="notBetween">
      <formula>O36</formula>
      <formula>P36</formula>
    </cfRule>
  </conditionalFormatting>
  <conditionalFormatting sqref="F42:F43">
    <cfRule type="cellIs" dxfId="626" priority="52" stopIfTrue="1" operator="equal">
      <formula>""</formula>
    </cfRule>
    <cfRule type="expression" dxfId="625" priority="53" stopIfTrue="1">
      <formula>ISTEXT(F42)</formula>
    </cfRule>
  </conditionalFormatting>
  <conditionalFormatting sqref="F43">
    <cfRule type="cellIs" dxfId="624" priority="54" stopIfTrue="1" operator="notBetween">
      <formula>O36</formula>
      <formula>P36</formula>
    </cfRule>
  </conditionalFormatting>
  <conditionalFormatting sqref="F46">
    <cfRule type="cellIs" dxfId="623" priority="42" stopIfTrue="1" operator="notBetween">
      <formula>O36</formula>
      <formula>P36</formula>
    </cfRule>
  </conditionalFormatting>
  <conditionalFormatting sqref="F46:F47">
    <cfRule type="expression" dxfId="622" priority="38" stopIfTrue="1">
      <formula>ISTEXT(F46)</formula>
    </cfRule>
    <cfRule type="cellIs" dxfId="621" priority="37" stopIfTrue="1" operator="equal">
      <formula>""</formula>
    </cfRule>
  </conditionalFormatting>
  <conditionalFormatting sqref="F47">
    <cfRule type="cellIs" dxfId="620" priority="39" stopIfTrue="1" operator="notBetween">
      <formula>O36</formula>
      <formula>P36</formula>
    </cfRule>
  </conditionalFormatting>
  <conditionalFormatting sqref="F50">
    <cfRule type="cellIs" dxfId="619" priority="27" stopIfTrue="1" operator="notBetween">
      <formula>O36</formula>
      <formula>P36</formula>
    </cfRule>
  </conditionalFormatting>
  <conditionalFormatting sqref="F50:F51">
    <cfRule type="expression" dxfId="618" priority="23" stopIfTrue="1">
      <formula>ISTEXT(F50)</formula>
    </cfRule>
    <cfRule type="cellIs" dxfId="617" priority="22" stopIfTrue="1" operator="equal">
      <formula>""</formula>
    </cfRule>
  </conditionalFormatting>
  <conditionalFormatting sqref="F51">
    <cfRule type="cellIs" dxfId="616" priority="24" stopIfTrue="1" operator="notBetween">
      <formula>O36</formula>
      <formula>P36</formula>
    </cfRule>
  </conditionalFormatting>
  <conditionalFormatting sqref="G5">
    <cfRule type="expression" dxfId="615" priority="4" stopIfTrue="1">
      <formula>$I$3&lt;&gt;$J$3</formula>
    </cfRule>
  </conditionalFormatting>
  <conditionalFormatting sqref="G6">
    <cfRule type="cellIs" dxfId="614" priority="21" stopIfTrue="1" operator="notEqual">
      <formula>""</formula>
    </cfRule>
  </conditionalFormatting>
  <conditionalFormatting sqref="G16">
    <cfRule type="cellIs" dxfId="613" priority="293" stopIfTrue="1" operator="notBetween">
      <formula>$O$16</formula>
      <formula>$P$16</formula>
    </cfRule>
  </conditionalFormatting>
  <conditionalFormatting sqref="G16:G20">
    <cfRule type="expression" dxfId="612" priority="2" stopIfTrue="1">
      <formula>ISTEXT(G16)</formula>
    </cfRule>
    <cfRule type="cellIs" dxfId="611" priority="1" stopIfTrue="1" operator="lessThanOrEqual">
      <formula>0</formula>
    </cfRule>
  </conditionalFormatting>
  <conditionalFormatting sqref="G17">
    <cfRule type="cellIs" dxfId="610" priority="278" stopIfTrue="1" operator="notBetween">
      <formula>$O$17</formula>
      <formula>$P$17</formula>
    </cfRule>
  </conditionalFormatting>
  <conditionalFormatting sqref="G18">
    <cfRule type="cellIs" dxfId="609" priority="275" stopIfTrue="1" operator="notBetween">
      <formula>$O$18</formula>
      <formula>$P$18</formula>
    </cfRule>
  </conditionalFormatting>
  <conditionalFormatting sqref="G19">
    <cfRule type="cellIs" dxfId="608" priority="272" stopIfTrue="1" operator="notBetween">
      <formula>$O$19</formula>
      <formula>$P$19</formula>
    </cfRule>
  </conditionalFormatting>
  <conditionalFormatting sqref="G20">
    <cfRule type="cellIs" dxfId="607" priority="3" stopIfTrue="1" operator="notBetween">
      <formula>$O$20</formula>
      <formula>$P$20</formula>
    </cfRule>
  </conditionalFormatting>
  <conditionalFormatting sqref="G34">
    <cfRule type="cellIs" dxfId="606" priority="233" stopIfTrue="1" operator="notBetween">
      <formula>$O$34</formula>
      <formula>$P$34</formula>
    </cfRule>
  </conditionalFormatting>
  <conditionalFormatting sqref="G34:G35">
    <cfRule type="expression" dxfId="605" priority="229" stopIfTrue="1">
      <formula>ISTEXT(G34)</formula>
    </cfRule>
    <cfRule type="cellIs" dxfId="604" priority="67" stopIfTrue="1" operator="lessThanOrEqual">
      <formula>0</formula>
    </cfRule>
  </conditionalFormatting>
  <conditionalFormatting sqref="G35">
    <cfRule type="cellIs" dxfId="603" priority="230" stopIfTrue="1" operator="notBetween">
      <formula>$O$35</formula>
      <formula>$P$35</formula>
    </cfRule>
  </conditionalFormatting>
  <conditionalFormatting sqref="G38:G39">
    <cfRule type="cellIs" dxfId="602" priority="224" stopIfTrue="1" operator="lessThanOrEqual">
      <formula>0</formula>
    </cfRule>
    <cfRule type="expression" dxfId="601" priority="225" stopIfTrue="1">
      <formula>ISERROR(G38)</formula>
    </cfRule>
  </conditionalFormatting>
  <conditionalFormatting sqref="G42:G43">
    <cfRule type="cellIs" dxfId="600" priority="126" stopIfTrue="1" operator="lessThanOrEqual">
      <formula>0</formula>
    </cfRule>
    <cfRule type="expression" dxfId="599" priority="127" stopIfTrue="1">
      <formula>ISERROR(G42)</formula>
    </cfRule>
  </conditionalFormatting>
  <conditionalFormatting sqref="G46:G47">
    <cfRule type="cellIs" dxfId="598" priority="107" stopIfTrue="1" operator="lessThanOrEqual">
      <formula>0</formula>
    </cfRule>
    <cfRule type="expression" dxfId="597" priority="108" stopIfTrue="1">
      <formula>ISERROR(G46)</formula>
    </cfRule>
  </conditionalFormatting>
  <conditionalFormatting sqref="G50:G51">
    <cfRule type="cellIs" dxfId="596" priority="88" stopIfTrue="1" operator="lessThanOrEqual">
      <formula>0</formula>
    </cfRule>
    <cfRule type="expression" dxfId="595" priority="89" stopIfTrue="1">
      <formula>ISERROR(G50)</formula>
    </cfRule>
  </conditionalFormatting>
  <pageMargins left="0.74803149606299213" right="0.39370078740157483" top="0.98425196850393704" bottom="0.55118110236220474" header="0.51181102362204722" footer="0.31496062992125984"/>
  <pageSetup paperSize="9" orientation="portrait" horizontalDpi="4294967293" r:id="rId1"/>
  <headerFooter>
    <oddFooter>&amp;L&amp;"Arial,Cursief"&amp;8© Wesselektro advies Houten&amp;C&amp;"Arial,Cursief"&amp;8&amp;A&amp;R&amp;"Arial,Cursief"&amp;8&amp;F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7"/>
  <sheetViews>
    <sheetView workbookViewId="0">
      <selection activeCell="A18" sqref="A18"/>
    </sheetView>
  </sheetViews>
  <sheetFormatPr defaultRowHeight="11.25"/>
  <cols>
    <col min="1" max="1" width="15.7109375" style="173" customWidth="1"/>
    <col min="2" max="2" width="5.140625" style="173" customWidth="1"/>
    <col min="3" max="3" width="20" style="173" customWidth="1"/>
    <col min="4" max="5" width="5.7109375" style="173" customWidth="1"/>
    <col min="6" max="10" width="6.28515625" style="173" customWidth="1"/>
    <col min="11" max="12" width="5.7109375" style="173" customWidth="1"/>
    <col min="13" max="16384" width="9.140625" style="173"/>
  </cols>
  <sheetData>
    <row r="1" spans="1:16" ht="15.75">
      <c r="A1" s="4" t="str">
        <f>'Aanneemsom-W'!A1</f>
        <v>W-installatie</v>
      </c>
      <c r="B1" s="4" t="str">
        <f>'Aanneemsom-W'!B1</f>
        <v>Inschrijfbiljet onderhoud</v>
      </c>
      <c r="C1" s="172"/>
      <c r="D1" s="172"/>
      <c r="E1" s="172"/>
      <c r="F1" s="172"/>
      <c r="G1" s="172"/>
      <c r="H1" s="172"/>
    </row>
    <row r="2" spans="1:16" ht="11.25" customHeight="1">
      <c r="A2" s="20" t="str">
        <f>'Aanneemsom-W'!A2</f>
        <v>Perceel:</v>
      </c>
      <c r="B2" s="21" t="str">
        <f>Leeswijzer!B2</f>
        <v>W1</v>
      </c>
      <c r="C2" s="172"/>
      <c r="D2" s="172"/>
      <c r="E2" s="172"/>
      <c r="F2" s="172"/>
      <c r="H2" s="198" t="str">
        <f>'Aanneemsom-W'!F2</f>
        <v>Documentnummer:</v>
      </c>
      <c r="I2" s="199" t="str">
        <f>Leeswijzer!G2</f>
        <v>xxx-GC1-IBW W1C1</v>
      </c>
      <c r="J2" s="199"/>
    </row>
    <row r="3" spans="1:16">
      <c r="A3" s="20" t="str">
        <f>'Aanneemsom-W'!A3</f>
        <v>Opdrachtgever:</v>
      </c>
      <c r="B3" s="106" t="str">
        <f>Leeswijzer!B3</f>
        <v>Solido</v>
      </c>
      <c r="C3" s="172"/>
      <c r="D3" s="172"/>
      <c r="E3" s="172"/>
      <c r="F3" s="172"/>
      <c r="H3" s="198" t="str">
        <f>'Aanneemsom-W'!F3</f>
        <v>Bestek:</v>
      </c>
      <c r="I3" s="199" t="str">
        <f>Leeswijzer!G3</f>
        <v>2506-FB-OHCAEW</v>
      </c>
      <c r="J3" s="199"/>
    </row>
    <row r="4" spans="1:16">
      <c r="A4" s="20" t="str">
        <f>'Aanneemsom-W'!A4</f>
        <v>Betreft:</v>
      </c>
      <c r="B4" s="106" t="str">
        <f>Leeswijzer!B4</f>
        <v>Onderhoudscontract W-installatie</v>
      </c>
      <c r="C4" s="172"/>
      <c r="D4" s="172"/>
      <c r="E4" s="172"/>
      <c r="F4" s="172"/>
      <c r="H4" s="175" t="s">
        <v>65</v>
      </c>
      <c r="I4" s="291">
        <f>'Aanneemsom-W'!E39</f>
        <v>0</v>
      </c>
      <c r="J4" s="291"/>
      <c r="K4" s="291"/>
      <c r="O4" s="175"/>
      <c r="P4" s="177"/>
    </row>
    <row r="5" spans="1:16">
      <c r="A5" s="20" t="str">
        <f>'Aanneemsom-W'!A5</f>
        <v>Blad:</v>
      </c>
      <c r="B5" s="1" t="s">
        <v>192</v>
      </c>
      <c r="C5" s="172"/>
      <c r="D5" s="172"/>
      <c r="E5" s="172"/>
      <c r="F5" s="172"/>
      <c r="H5" s="197" t="str">
        <f>'Aanneemsom-W'!F7</f>
        <v>Betreft contractjaar:</v>
      </c>
      <c r="I5" s="200">
        <f>'Aanneemsom-W'!G7</f>
        <v>2026</v>
      </c>
      <c r="J5" s="200"/>
    </row>
    <row r="6" spans="1:16">
      <c r="A6" s="20"/>
      <c r="B6" s="1"/>
      <c r="C6" s="172"/>
      <c r="D6" s="172"/>
      <c r="E6" s="172"/>
      <c r="F6" s="172"/>
      <c r="H6" s="175" t="s">
        <v>96</v>
      </c>
      <c r="I6" s="292"/>
      <c r="J6" s="292"/>
      <c r="K6" s="220"/>
    </row>
    <row r="7" spans="1:16">
      <c r="A7" s="39" t="s">
        <v>33</v>
      </c>
      <c r="B7" s="113">
        <f>'Aanneemsom-W'!B8</f>
        <v>0</v>
      </c>
      <c r="C7" s="172"/>
      <c r="D7" s="172"/>
      <c r="E7" s="172"/>
      <c r="F7" s="172"/>
      <c r="K7" s="178" t="s">
        <v>97</v>
      </c>
    </row>
    <row r="8" spans="1:16">
      <c r="A8" s="174"/>
      <c r="B8" s="172"/>
      <c r="C8" s="172"/>
      <c r="D8" s="172"/>
      <c r="E8" s="172"/>
      <c r="F8" s="172"/>
      <c r="H8" s="176" t="s">
        <v>18</v>
      </c>
      <c r="I8" s="293">
        <f>'Aanneemsom-W'!G18</f>
        <v>45839</v>
      </c>
      <c r="J8" s="293"/>
    </row>
    <row r="9" spans="1:16">
      <c r="A9" s="23" t="s">
        <v>187</v>
      </c>
      <c r="B9" s="172"/>
      <c r="C9" s="180"/>
      <c r="D9" s="181"/>
      <c r="E9" s="181"/>
      <c r="F9" s="181"/>
    </row>
    <row r="10" spans="1:16">
      <c r="A10" s="1" t="s">
        <v>218</v>
      </c>
      <c r="B10" s="172"/>
      <c r="C10" s="180"/>
      <c r="D10" s="181"/>
      <c r="E10" s="181"/>
      <c r="F10" s="181"/>
      <c r="G10" s="181"/>
      <c r="H10" s="172"/>
    </row>
    <row r="11" spans="1:16">
      <c r="A11" s="1"/>
      <c r="B11" s="172"/>
      <c r="C11" s="180"/>
      <c r="D11" s="181"/>
      <c r="E11" s="181"/>
      <c r="F11" s="181"/>
      <c r="G11" s="181"/>
      <c r="H11" s="172"/>
    </row>
    <row r="12" spans="1:16">
      <c r="A12" s="23" t="s">
        <v>188</v>
      </c>
      <c r="B12" s="172"/>
      <c r="C12" s="180"/>
      <c r="D12" s="181"/>
      <c r="E12" s="181"/>
      <c r="F12" s="181"/>
      <c r="G12" s="181"/>
      <c r="H12" s="172"/>
    </row>
    <row r="13" spans="1:16">
      <c r="A13" s="1" t="s">
        <v>219</v>
      </c>
      <c r="B13" s="172"/>
      <c r="C13" s="180"/>
      <c r="D13" s="181"/>
      <c r="E13" s="181"/>
      <c r="F13" s="181"/>
      <c r="G13" s="181"/>
      <c r="H13" s="172"/>
    </row>
    <row r="14" spans="1:16">
      <c r="A14" s="172"/>
      <c r="C14" s="180"/>
      <c r="D14" s="181"/>
      <c r="E14" s="181"/>
      <c r="F14" s="181"/>
      <c r="G14" s="181"/>
      <c r="H14" s="172"/>
    </row>
    <row r="15" spans="1:16">
      <c r="D15" s="209" t="str">
        <f>'Tarieven-W'!B15</f>
        <v>07.00-17.00</v>
      </c>
      <c r="E15" s="210"/>
      <c r="K15" s="211" t="s">
        <v>161</v>
      </c>
      <c r="L15" s="212"/>
    </row>
    <row r="16" spans="1:16">
      <c r="A16" s="172"/>
      <c r="B16" s="172"/>
      <c r="C16" s="180"/>
      <c r="D16" s="207" t="s">
        <v>162</v>
      </c>
      <c r="E16" s="207" t="s">
        <v>163</v>
      </c>
      <c r="F16" s="234" t="s">
        <v>178</v>
      </c>
      <c r="G16" s="208"/>
      <c r="H16" s="208"/>
      <c r="I16" s="208"/>
      <c r="J16" s="233"/>
      <c r="K16" s="207" t="s">
        <v>162</v>
      </c>
      <c r="L16" s="207" t="s">
        <v>163</v>
      </c>
    </row>
    <row r="17" spans="1:12" ht="22.5">
      <c r="A17" s="202" t="s">
        <v>164</v>
      </c>
      <c r="B17" s="203" t="s">
        <v>165</v>
      </c>
      <c r="C17" s="204" t="s">
        <v>166</v>
      </c>
      <c r="D17" s="205" t="s">
        <v>167</v>
      </c>
      <c r="E17" s="205" t="s">
        <v>168</v>
      </c>
      <c r="F17" s="206" t="str">
        <f>'Tarieven-W'!B37</f>
        <v>17.00-22.00</v>
      </c>
      <c r="G17" s="206" t="str">
        <f>'Tarieven-W'!B41</f>
        <v>22.00-07.00</v>
      </c>
      <c r="H17" s="206" t="s">
        <v>169</v>
      </c>
      <c r="I17" s="206" t="s">
        <v>170</v>
      </c>
      <c r="J17" s="206" t="s">
        <v>179</v>
      </c>
      <c r="K17" s="205" t="s">
        <v>167</v>
      </c>
      <c r="L17" s="205" t="s">
        <v>168</v>
      </c>
    </row>
    <row r="18" spans="1:12">
      <c r="A18" s="182"/>
      <c r="B18" s="235"/>
      <c r="C18" s="183"/>
      <c r="D18" s="184"/>
      <c r="E18" s="184"/>
      <c r="F18" s="185"/>
      <c r="G18" s="185"/>
      <c r="H18" s="185"/>
      <c r="I18" s="185"/>
      <c r="J18" s="185"/>
      <c r="K18" s="186" t="str">
        <f>IF(A18="","",D18*(1+'Aanneemsom-W'!$C$16))</f>
        <v/>
      </c>
      <c r="L18" s="187" t="str">
        <f>IF(A18="","",E18*(1+'Aanneemsom-W'!$C$16))</f>
        <v/>
      </c>
    </row>
    <row r="19" spans="1:12">
      <c r="A19" s="182"/>
      <c r="B19" s="235"/>
      <c r="C19" s="183"/>
      <c r="D19" s="184"/>
      <c r="E19" s="184"/>
      <c r="F19" s="185"/>
      <c r="G19" s="185"/>
      <c r="H19" s="185"/>
      <c r="I19" s="185"/>
      <c r="J19" s="185"/>
      <c r="K19" s="186" t="str">
        <f>IF(A19="","",D19*(1+'Aanneemsom-W'!$C$16))</f>
        <v/>
      </c>
      <c r="L19" s="187" t="str">
        <f>IF(A19="","",E19*(1+'Aanneemsom-W'!$C$16))</f>
        <v/>
      </c>
    </row>
    <row r="20" spans="1:12">
      <c r="A20" s="182"/>
      <c r="B20" s="235"/>
      <c r="C20" s="183"/>
      <c r="D20" s="184"/>
      <c r="E20" s="184"/>
      <c r="F20" s="185"/>
      <c r="G20" s="185"/>
      <c r="H20" s="185"/>
      <c r="I20" s="185"/>
      <c r="J20" s="185"/>
      <c r="K20" s="186" t="str">
        <f>IF(A20="","",D20*(1+'Aanneemsom-W'!$C$16))</f>
        <v/>
      </c>
      <c r="L20" s="187" t="str">
        <f>IF(A20="","",E20*(1+'Aanneemsom-W'!$C$16))</f>
        <v/>
      </c>
    </row>
    <row r="21" spans="1:12">
      <c r="A21" s="182"/>
      <c r="B21" s="235"/>
      <c r="C21" s="183"/>
      <c r="D21" s="184"/>
      <c r="E21" s="184"/>
      <c r="F21" s="185"/>
      <c r="G21" s="185"/>
      <c r="H21" s="185"/>
      <c r="I21" s="185"/>
      <c r="J21" s="185"/>
      <c r="K21" s="186" t="str">
        <f>IF(A21="","",D21*(1+'Aanneemsom-W'!$C$16))</f>
        <v/>
      </c>
      <c r="L21" s="187" t="str">
        <f>IF(A21="","",E21*(1+'Aanneemsom-W'!$C$16))</f>
        <v/>
      </c>
    </row>
    <row r="22" spans="1:12">
      <c r="A22" s="182"/>
      <c r="B22" s="235"/>
      <c r="C22" s="183"/>
      <c r="D22" s="184"/>
      <c r="E22" s="184"/>
      <c r="F22" s="185"/>
      <c r="G22" s="185"/>
      <c r="H22" s="185"/>
      <c r="I22" s="185"/>
      <c r="J22" s="185"/>
      <c r="K22" s="186" t="str">
        <f>IF(A22="","",D22*(1+'Aanneemsom-W'!$C$16))</f>
        <v/>
      </c>
      <c r="L22" s="187" t="str">
        <f>IF(A22="","",E22*(1+'Aanneemsom-W'!$C$16))</f>
        <v/>
      </c>
    </row>
    <row r="23" spans="1:12">
      <c r="A23" s="182"/>
      <c r="B23" s="235"/>
      <c r="C23" s="183"/>
      <c r="D23" s="184"/>
      <c r="E23" s="184"/>
      <c r="F23" s="185"/>
      <c r="G23" s="185"/>
      <c r="H23" s="185"/>
      <c r="I23" s="185"/>
      <c r="J23" s="185"/>
      <c r="K23" s="186" t="str">
        <f>IF(A23="","",D23*(1+'Aanneemsom-W'!$C$16))</f>
        <v/>
      </c>
      <c r="L23" s="187" t="str">
        <f>IF(A23="","",E23*(1+'Aanneemsom-W'!$C$16))</f>
        <v/>
      </c>
    </row>
    <row r="24" spans="1:12">
      <c r="A24" s="182"/>
      <c r="B24" s="235"/>
      <c r="C24" s="183"/>
      <c r="D24" s="184"/>
      <c r="E24" s="184"/>
      <c r="F24" s="185"/>
      <c r="G24" s="185"/>
      <c r="H24" s="185"/>
      <c r="I24" s="185"/>
      <c r="J24" s="185"/>
      <c r="K24" s="186" t="str">
        <f>IF(A24="","",D24*(1+'Aanneemsom-W'!$C$16))</f>
        <v/>
      </c>
      <c r="L24" s="187" t="str">
        <f>IF(A24="","",E24*(1+'Aanneemsom-W'!$C$16))</f>
        <v/>
      </c>
    </row>
    <row r="25" spans="1:12">
      <c r="A25" s="182"/>
      <c r="B25" s="235"/>
      <c r="C25" s="183"/>
      <c r="D25" s="184"/>
      <c r="E25" s="184"/>
      <c r="F25" s="185"/>
      <c r="G25" s="185"/>
      <c r="H25" s="185"/>
      <c r="I25" s="185"/>
      <c r="J25" s="185"/>
      <c r="K25" s="186" t="str">
        <f>IF(A25="","",D25*(1+'Aanneemsom-W'!$C$16))</f>
        <v/>
      </c>
      <c r="L25" s="187" t="str">
        <f>IF(A25="","",E25*(1+'Aanneemsom-W'!$C$16))</f>
        <v/>
      </c>
    </row>
    <row r="26" spans="1:12">
      <c r="A26" s="182"/>
      <c r="B26" s="235"/>
      <c r="C26" s="183"/>
      <c r="D26" s="184"/>
      <c r="E26" s="184"/>
      <c r="F26" s="185"/>
      <c r="G26" s="185"/>
      <c r="H26" s="185"/>
      <c r="I26" s="185"/>
      <c r="J26" s="185"/>
      <c r="K26" s="186" t="str">
        <f>IF(A26="","",D26*(1+'Aanneemsom-W'!$C$16))</f>
        <v/>
      </c>
      <c r="L26" s="187" t="str">
        <f>IF(A26="","",E26*(1+'Aanneemsom-W'!$C$16))</f>
        <v/>
      </c>
    </row>
    <row r="27" spans="1:12">
      <c r="A27" s="182"/>
      <c r="B27" s="235"/>
      <c r="C27" s="183"/>
      <c r="D27" s="184"/>
      <c r="E27" s="184"/>
      <c r="F27" s="185"/>
      <c r="G27" s="185"/>
      <c r="H27" s="185"/>
      <c r="I27" s="185"/>
      <c r="J27" s="185"/>
      <c r="K27" s="186" t="str">
        <f>IF(A27="","",D27*(1+'Aanneemsom-W'!$C$16))</f>
        <v/>
      </c>
      <c r="L27" s="187" t="str">
        <f>IF(A27="","",E27*(1+'Aanneemsom-W'!$C$16))</f>
        <v/>
      </c>
    </row>
    <row r="28" spans="1:12">
      <c r="A28" s="182"/>
      <c r="B28" s="235"/>
      <c r="C28" s="183"/>
      <c r="D28" s="184"/>
      <c r="E28" s="184"/>
      <c r="F28" s="185"/>
      <c r="G28" s="185"/>
      <c r="H28" s="185"/>
      <c r="I28" s="185"/>
      <c r="J28" s="185"/>
      <c r="K28" s="186" t="str">
        <f>IF(A28="","",D28*(1+'Aanneemsom-W'!$C$16))</f>
        <v/>
      </c>
      <c r="L28" s="187" t="str">
        <f>IF(A28="","",E28*(1+'Aanneemsom-W'!$C$16))</f>
        <v/>
      </c>
    </row>
    <row r="29" spans="1:12">
      <c r="A29" s="182"/>
      <c r="B29" s="235"/>
      <c r="C29" s="183"/>
      <c r="D29" s="184"/>
      <c r="E29" s="184"/>
      <c r="F29" s="185"/>
      <c r="G29" s="185"/>
      <c r="H29" s="185"/>
      <c r="I29" s="185"/>
      <c r="J29" s="185"/>
      <c r="K29" s="186" t="str">
        <f>IF(A29="","",D29*(1+'Aanneemsom-W'!$C$16))</f>
        <v/>
      </c>
      <c r="L29" s="187" t="str">
        <f>IF(A29="","",E29*(1+'Aanneemsom-W'!$C$16))</f>
        <v/>
      </c>
    </row>
    <row r="30" spans="1:12">
      <c r="A30" s="182"/>
      <c r="B30" s="235"/>
      <c r="C30" s="183"/>
      <c r="D30" s="184"/>
      <c r="E30" s="184"/>
      <c r="F30" s="185"/>
      <c r="G30" s="185"/>
      <c r="H30" s="185"/>
      <c r="I30" s="185"/>
      <c r="J30" s="185"/>
      <c r="K30" s="186" t="str">
        <f>IF(A30="","",D30*(1+'Aanneemsom-W'!$C$16))</f>
        <v/>
      </c>
      <c r="L30" s="187" t="str">
        <f>IF(A30="","",E30*(1+'Aanneemsom-W'!$C$16))</f>
        <v/>
      </c>
    </row>
    <row r="31" spans="1:12">
      <c r="A31" s="182"/>
      <c r="B31" s="235"/>
      <c r="C31" s="183"/>
      <c r="D31" s="184"/>
      <c r="E31" s="184"/>
      <c r="F31" s="185"/>
      <c r="G31" s="185"/>
      <c r="H31" s="185"/>
      <c r="I31" s="185"/>
      <c r="J31" s="185"/>
      <c r="K31" s="186" t="str">
        <f>IF(A31="","",D31*(1+'Aanneemsom-W'!$C$16))</f>
        <v/>
      </c>
      <c r="L31" s="187" t="str">
        <f>IF(A31="","",E31*(1+'Aanneemsom-W'!$C$16))</f>
        <v/>
      </c>
    </row>
    <row r="32" spans="1:12">
      <c r="A32" s="182"/>
      <c r="B32" s="235"/>
      <c r="C32" s="183"/>
      <c r="D32" s="184"/>
      <c r="E32" s="184"/>
      <c r="F32" s="185"/>
      <c r="G32" s="185"/>
      <c r="H32" s="185"/>
      <c r="I32" s="185"/>
      <c r="J32" s="185"/>
      <c r="K32" s="186" t="str">
        <f>IF(A32="","",D32*(1+'Aanneemsom-W'!$C$16))</f>
        <v/>
      </c>
      <c r="L32" s="187" t="str">
        <f>IF(A32="","",E32*(1+'Aanneemsom-W'!$C$16))</f>
        <v/>
      </c>
    </row>
    <row r="33" spans="1:12">
      <c r="A33" s="182"/>
      <c r="B33" s="235"/>
      <c r="C33" s="183"/>
      <c r="D33" s="184"/>
      <c r="E33" s="184"/>
      <c r="F33" s="185"/>
      <c r="G33" s="185"/>
      <c r="H33" s="185"/>
      <c r="I33" s="185"/>
      <c r="J33" s="185"/>
      <c r="K33" s="186" t="str">
        <f>IF(A33="","",D33*(1+'Aanneemsom-W'!$C$16))</f>
        <v/>
      </c>
      <c r="L33" s="187" t="str">
        <f>IF(A33="","",E33*(1+'Aanneemsom-W'!$C$16))</f>
        <v/>
      </c>
    </row>
    <row r="34" spans="1:12">
      <c r="A34" s="182"/>
      <c r="B34" s="235"/>
      <c r="C34" s="183"/>
      <c r="D34" s="184"/>
      <c r="E34" s="184"/>
      <c r="F34" s="185"/>
      <c r="G34" s="185"/>
      <c r="H34" s="185"/>
      <c r="I34" s="185"/>
      <c r="J34" s="185"/>
      <c r="K34" s="186" t="str">
        <f>IF(A34="","",D34*(1+'Aanneemsom-W'!$C$16))</f>
        <v/>
      </c>
      <c r="L34" s="187" t="str">
        <f>IF(A34="","",E34*(1+'Aanneemsom-W'!$C$16))</f>
        <v/>
      </c>
    </row>
    <row r="35" spans="1:12">
      <c r="A35" s="182"/>
      <c r="B35" s="235"/>
      <c r="C35" s="183"/>
      <c r="D35" s="184"/>
      <c r="E35" s="184"/>
      <c r="F35" s="185"/>
      <c r="G35" s="185"/>
      <c r="H35" s="185"/>
      <c r="I35" s="185"/>
      <c r="J35" s="185"/>
      <c r="K35" s="186" t="str">
        <f>IF(A35="","",D35*(1+'Aanneemsom-W'!$C$16))</f>
        <v/>
      </c>
      <c r="L35" s="187" t="str">
        <f>IF(A35="","",E35*(1+'Aanneemsom-W'!$C$16))</f>
        <v/>
      </c>
    </row>
    <row r="36" spans="1:12">
      <c r="A36" s="182"/>
      <c r="B36" s="235"/>
      <c r="C36" s="183"/>
      <c r="D36" s="184"/>
      <c r="E36" s="184"/>
      <c r="F36" s="185"/>
      <c r="G36" s="185"/>
      <c r="H36" s="185"/>
      <c r="I36" s="185"/>
      <c r="J36" s="185"/>
      <c r="K36" s="186" t="str">
        <f>IF(A36="","",D36*(1+'Aanneemsom-W'!$C$16))</f>
        <v/>
      </c>
      <c r="L36" s="187" t="str">
        <f>IF(A36="","",E36*(1+'Aanneemsom-W'!$C$16))</f>
        <v/>
      </c>
    </row>
    <row r="37" spans="1:12">
      <c r="A37" s="182"/>
      <c r="B37" s="235"/>
      <c r="C37" s="183"/>
      <c r="D37" s="184"/>
      <c r="E37" s="184"/>
      <c r="F37" s="185"/>
      <c r="G37" s="185"/>
      <c r="H37" s="185"/>
      <c r="I37" s="185"/>
      <c r="J37" s="185"/>
      <c r="K37" s="186" t="str">
        <f>IF(A37="","",D37*(1+'Aanneemsom-W'!$C$16))</f>
        <v/>
      </c>
      <c r="L37" s="187" t="str">
        <f>IF(A37="","",E37*(1+'Aanneemsom-W'!$C$16))</f>
        <v/>
      </c>
    </row>
    <row r="38" spans="1:12">
      <c r="A38" s="182"/>
      <c r="B38" s="235"/>
      <c r="C38" s="183"/>
      <c r="D38" s="184"/>
      <c r="E38" s="184"/>
      <c r="F38" s="185"/>
      <c r="G38" s="185"/>
      <c r="H38" s="185"/>
      <c r="I38" s="185"/>
      <c r="J38" s="185"/>
      <c r="K38" s="186" t="str">
        <f>IF(A38="","",D38*(1+'Aanneemsom-W'!$C$16))</f>
        <v/>
      </c>
      <c r="L38" s="187" t="str">
        <f>IF(A38="","",E38*(1+'Aanneemsom-W'!$C$16))</f>
        <v/>
      </c>
    </row>
    <row r="39" spans="1:12">
      <c r="A39" s="182"/>
      <c r="B39" s="235"/>
      <c r="C39" s="183"/>
      <c r="D39" s="184"/>
      <c r="E39" s="184"/>
      <c r="F39" s="185"/>
      <c r="G39" s="185"/>
      <c r="H39" s="185"/>
      <c r="I39" s="185"/>
      <c r="J39" s="185"/>
      <c r="K39" s="186" t="str">
        <f>IF(A39="","",D39*(1+'Aanneemsom-W'!$C$16))</f>
        <v/>
      </c>
      <c r="L39" s="187" t="str">
        <f>IF(A39="","",E39*(1+'Aanneemsom-W'!$C$16))</f>
        <v/>
      </c>
    </row>
    <row r="40" spans="1:12">
      <c r="A40" s="182"/>
      <c r="B40" s="235"/>
      <c r="C40" s="183"/>
      <c r="D40" s="184"/>
      <c r="E40" s="184"/>
      <c r="F40" s="185"/>
      <c r="G40" s="185"/>
      <c r="H40" s="185"/>
      <c r="I40" s="185"/>
      <c r="J40" s="185"/>
      <c r="K40" s="186" t="str">
        <f>IF(A40="","",D40*(1+'Aanneemsom-W'!$C$16))</f>
        <v/>
      </c>
      <c r="L40" s="187" t="str">
        <f>IF(A40="","",E40*(1+'Aanneemsom-W'!$C$16))</f>
        <v/>
      </c>
    </row>
    <row r="41" spans="1:12">
      <c r="A41" s="182"/>
      <c r="B41" s="235"/>
      <c r="C41" s="183"/>
      <c r="D41" s="184"/>
      <c r="E41" s="184"/>
      <c r="F41" s="185"/>
      <c r="G41" s="185"/>
      <c r="H41" s="185"/>
      <c r="I41" s="185"/>
      <c r="J41" s="185"/>
      <c r="K41" s="186" t="str">
        <f>IF(A41="","",D41*(1+'Aanneemsom-W'!$C$16))</f>
        <v/>
      </c>
      <c r="L41" s="187" t="str">
        <f>IF(A41="","",E41*(1+'Aanneemsom-W'!$C$16))</f>
        <v/>
      </c>
    </row>
    <row r="42" spans="1:12">
      <c r="A42" s="182"/>
      <c r="B42" s="235"/>
      <c r="C42" s="183"/>
      <c r="D42" s="184"/>
      <c r="E42" s="184"/>
      <c r="F42" s="185"/>
      <c r="G42" s="185"/>
      <c r="H42" s="185"/>
      <c r="I42" s="185"/>
      <c r="J42" s="185"/>
      <c r="K42" s="186" t="str">
        <f>IF(A42="","",D42*(1+'Aanneemsom-W'!$C$16))</f>
        <v/>
      </c>
      <c r="L42" s="187" t="str">
        <f>IF(A42="","",E42*(1+'Aanneemsom-W'!$C$16))</f>
        <v/>
      </c>
    </row>
    <row r="43" spans="1:12">
      <c r="A43" s="182"/>
      <c r="B43" s="235"/>
      <c r="C43" s="183"/>
      <c r="D43" s="184"/>
      <c r="E43" s="184"/>
      <c r="F43" s="185"/>
      <c r="G43" s="185"/>
      <c r="H43" s="185"/>
      <c r="I43" s="185"/>
      <c r="J43" s="185"/>
      <c r="K43" s="186" t="str">
        <f>IF(A43="","",D43*(1+'Aanneemsom-W'!$C$16))</f>
        <v/>
      </c>
      <c r="L43" s="187" t="str">
        <f>IF(A43="","",E43*(1+'Aanneemsom-W'!$C$16))</f>
        <v/>
      </c>
    </row>
    <row r="44" spans="1:12">
      <c r="A44" s="182"/>
      <c r="B44" s="235"/>
      <c r="C44" s="183"/>
      <c r="D44" s="184"/>
      <c r="E44" s="184"/>
      <c r="F44" s="185"/>
      <c r="G44" s="185"/>
      <c r="H44" s="185"/>
      <c r="I44" s="185"/>
      <c r="J44" s="185"/>
      <c r="K44" s="186" t="str">
        <f>IF(A44="","",D44*(1+'Aanneemsom-W'!$C$16))</f>
        <v/>
      </c>
      <c r="L44" s="187" t="str">
        <f>IF(A44="","",E44*(1+'Aanneemsom-W'!$C$16))</f>
        <v/>
      </c>
    </row>
    <row r="45" spans="1:12">
      <c r="A45" s="182"/>
      <c r="B45" s="235"/>
      <c r="C45" s="183"/>
      <c r="D45" s="184"/>
      <c r="E45" s="184"/>
      <c r="F45" s="185"/>
      <c r="G45" s="185"/>
      <c r="H45" s="185"/>
      <c r="I45" s="185"/>
      <c r="J45" s="185"/>
      <c r="K45" s="186" t="str">
        <f>IF(A45="","",D45*(1+'Aanneemsom-W'!$C$16))</f>
        <v/>
      </c>
      <c r="L45" s="187" t="str">
        <f>IF(A45="","",E45*(1+'Aanneemsom-W'!$C$16))</f>
        <v/>
      </c>
    </row>
    <row r="46" spans="1:12">
      <c r="A46" s="182"/>
      <c r="B46" s="235"/>
      <c r="C46" s="183"/>
      <c r="D46" s="184"/>
      <c r="E46" s="184"/>
      <c r="F46" s="185"/>
      <c r="G46" s="185"/>
      <c r="H46" s="185"/>
      <c r="I46" s="185"/>
      <c r="J46" s="185"/>
      <c r="K46" s="186" t="str">
        <f>IF(A46="","",D46*(1+'Aanneemsom-W'!$C$16))</f>
        <v/>
      </c>
      <c r="L46" s="187" t="str">
        <f>IF(A46="","",E46*(1+'Aanneemsom-W'!$C$16))</f>
        <v/>
      </c>
    </row>
    <row r="47" spans="1:12">
      <c r="A47" s="182"/>
      <c r="B47" s="235"/>
      <c r="C47" s="183"/>
      <c r="D47" s="184"/>
      <c r="E47" s="184"/>
      <c r="F47" s="185"/>
      <c r="G47" s="185"/>
      <c r="H47" s="185"/>
      <c r="I47" s="185"/>
      <c r="J47" s="185"/>
      <c r="K47" s="186" t="str">
        <f>IF(A47="","",D47*(1+'Aanneemsom-W'!$C$16))</f>
        <v/>
      </c>
      <c r="L47" s="187" t="str">
        <f>IF(A47="","",E47*(1+'Aanneemsom-W'!$C$16))</f>
        <v/>
      </c>
    </row>
    <row r="48" spans="1:12">
      <c r="A48" s="182"/>
      <c r="B48" s="235"/>
      <c r="C48" s="183"/>
      <c r="D48" s="184"/>
      <c r="E48" s="184"/>
      <c r="F48" s="185"/>
      <c r="G48" s="185"/>
      <c r="H48" s="185"/>
      <c r="I48" s="185"/>
      <c r="J48" s="185"/>
      <c r="K48" s="186" t="str">
        <f>IF(A48="","",D48*(1+'Aanneemsom-W'!$C$16))</f>
        <v/>
      </c>
      <c r="L48" s="187" t="str">
        <f>IF(A48="","",E48*(1+'Aanneemsom-W'!$C$16))</f>
        <v/>
      </c>
    </row>
    <row r="49" spans="1:12">
      <c r="A49" s="182"/>
      <c r="B49" s="235"/>
      <c r="C49" s="183"/>
      <c r="D49" s="184"/>
      <c r="E49" s="184"/>
      <c r="F49" s="185"/>
      <c r="G49" s="185"/>
      <c r="H49" s="185"/>
      <c r="I49" s="185"/>
      <c r="J49" s="185"/>
      <c r="K49" s="186" t="str">
        <f>IF(A49="","",D49*(1+'Aanneemsom-W'!$C$16))</f>
        <v/>
      </c>
      <c r="L49" s="187" t="str">
        <f>IF(A49="","",E49*(1+'Aanneemsom-W'!$C$16))</f>
        <v/>
      </c>
    </row>
    <row r="50" spans="1:12">
      <c r="A50" s="182"/>
      <c r="B50" s="235"/>
      <c r="C50" s="183"/>
      <c r="D50" s="184"/>
      <c r="E50" s="184"/>
      <c r="F50" s="185"/>
      <c r="G50" s="185"/>
      <c r="H50" s="185"/>
      <c r="I50" s="185"/>
      <c r="J50" s="185"/>
      <c r="K50" s="186" t="str">
        <f>IF(A50="","",D50*(1+'Aanneemsom-W'!$C$16))</f>
        <v/>
      </c>
      <c r="L50" s="187" t="str">
        <f>IF(A50="","",E50*(1+'Aanneemsom-W'!$C$16))</f>
        <v/>
      </c>
    </row>
    <row r="51" spans="1:12">
      <c r="A51" s="182"/>
      <c r="B51" s="235"/>
      <c r="C51" s="183"/>
      <c r="D51" s="184"/>
      <c r="E51" s="184"/>
      <c r="F51" s="185"/>
      <c r="G51" s="185"/>
      <c r="H51" s="185"/>
      <c r="I51" s="185"/>
      <c r="J51" s="185"/>
      <c r="K51" s="186" t="str">
        <f>IF(A51="","",D51*(1+'Aanneemsom-W'!$C$16))</f>
        <v/>
      </c>
      <c r="L51" s="187" t="str">
        <f>IF(A51="","",E51*(1+'Aanneemsom-W'!$C$16))</f>
        <v/>
      </c>
    </row>
    <row r="52" spans="1:12">
      <c r="A52" s="182"/>
      <c r="B52" s="235"/>
      <c r="C52" s="183"/>
      <c r="D52" s="184"/>
      <c r="E52" s="184"/>
      <c r="F52" s="185"/>
      <c r="G52" s="185"/>
      <c r="H52" s="185"/>
      <c r="I52" s="185"/>
      <c r="J52" s="185"/>
      <c r="K52" s="186" t="str">
        <f>IF(A52="","",D52*(1+'Aanneemsom-W'!$C$16))</f>
        <v/>
      </c>
      <c r="L52" s="187" t="str">
        <f>IF(A52="","",E52*(1+'Aanneemsom-W'!$C$16))</f>
        <v/>
      </c>
    </row>
    <row r="53" spans="1:12">
      <c r="A53" s="182"/>
      <c r="B53" s="235"/>
      <c r="C53" s="183"/>
      <c r="D53" s="184"/>
      <c r="E53" s="184"/>
      <c r="F53" s="185"/>
      <c r="G53" s="185"/>
      <c r="H53" s="185"/>
      <c r="I53" s="185"/>
      <c r="J53" s="185"/>
      <c r="K53" s="186" t="str">
        <f>IF(A53="","",D53*(1+'Aanneemsom-W'!$C$16))</f>
        <v/>
      </c>
      <c r="L53" s="187" t="str">
        <f>IF(A53="","",E53*(1+'Aanneemsom-W'!$C$16))</f>
        <v/>
      </c>
    </row>
    <row r="54" spans="1:12">
      <c r="A54" s="182"/>
      <c r="B54" s="235"/>
      <c r="C54" s="183"/>
      <c r="D54" s="184"/>
      <c r="E54" s="184"/>
      <c r="F54" s="185"/>
      <c r="G54" s="185"/>
      <c r="H54" s="185"/>
      <c r="I54" s="185"/>
      <c r="J54" s="185"/>
      <c r="K54" s="186" t="str">
        <f>IF(A54="","",D54*(1+'Aanneemsom-W'!$C$16))</f>
        <v/>
      </c>
      <c r="L54" s="187" t="str">
        <f>IF(A54="","",E54*(1+'Aanneemsom-W'!$C$16))</f>
        <v/>
      </c>
    </row>
    <row r="55" spans="1:12">
      <c r="A55" s="182"/>
      <c r="B55" s="235"/>
      <c r="C55" s="183"/>
      <c r="D55" s="184"/>
      <c r="E55" s="184"/>
      <c r="F55" s="185"/>
      <c r="G55" s="185"/>
      <c r="H55" s="185"/>
      <c r="I55" s="185"/>
      <c r="J55" s="185"/>
      <c r="K55" s="186" t="str">
        <f>IF(A55="","",D55*(1+'Aanneemsom-W'!$C$16))</f>
        <v/>
      </c>
      <c r="L55" s="187" t="str">
        <f>IF(A55="","",E55*(1+'Aanneemsom-W'!$C$16))</f>
        <v/>
      </c>
    </row>
    <row r="56" spans="1:12">
      <c r="A56" s="182"/>
      <c r="B56" s="235"/>
      <c r="C56" s="183"/>
      <c r="D56" s="184"/>
      <c r="E56" s="184"/>
      <c r="F56" s="185"/>
      <c r="G56" s="185"/>
      <c r="H56" s="185"/>
      <c r="I56" s="185"/>
      <c r="J56" s="185"/>
      <c r="K56" s="186" t="str">
        <f>IF(A56="","",D56*(1+'Aanneemsom-W'!$C$16))</f>
        <v/>
      </c>
      <c r="L56" s="187" t="str">
        <f>IF(A56="","",E56*(1+'Aanneemsom-W'!$C$16))</f>
        <v/>
      </c>
    </row>
    <row r="57" spans="1:12">
      <c r="A57" s="182"/>
      <c r="B57" s="235"/>
      <c r="C57" s="183"/>
      <c r="D57" s="184"/>
      <c r="E57" s="184"/>
      <c r="F57" s="185"/>
      <c r="G57" s="185"/>
      <c r="H57" s="185"/>
      <c r="I57" s="185"/>
      <c r="J57" s="185"/>
      <c r="K57" s="186" t="str">
        <f>IF(A57="","",D57*(1+'Aanneemsom-W'!$C$16))</f>
        <v/>
      </c>
      <c r="L57" s="187" t="str">
        <f>IF(A57="","",E57*(1+'Aanneemsom-W'!$C$16))</f>
        <v/>
      </c>
    </row>
    <row r="58" spans="1:12">
      <c r="A58" s="182"/>
      <c r="B58" s="235"/>
      <c r="C58" s="183"/>
      <c r="D58" s="184"/>
      <c r="E58" s="184"/>
      <c r="F58" s="185"/>
      <c r="G58" s="185"/>
      <c r="H58" s="185"/>
      <c r="I58" s="185"/>
      <c r="J58" s="185"/>
      <c r="K58" s="186" t="str">
        <f>IF(A58="","",D58*(1+'Aanneemsom-W'!$C$16))</f>
        <v/>
      </c>
      <c r="L58" s="187" t="str">
        <f>IF(A58="","",E58*(1+'Aanneemsom-W'!$C$16))</f>
        <v/>
      </c>
    </row>
    <row r="59" spans="1:12">
      <c r="A59" s="182"/>
      <c r="B59" s="235"/>
      <c r="C59" s="183"/>
      <c r="D59" s="184"/>
      <c r="E59" s="184"/>
      <c r="F59" s="185"/>
      <c r="G59" s="185"/>
      <c r="H59" s="185"/>
      <c r="I59" s="185"/>
      <c r="J59" s="185"/>
      <c r="K59" s="186" t="str">
        <f>IF(A59="","",D59*(1+'Aanneemsom-W'!$C$16))</f>
        <v/>
      </c>
      <c r="L59" s="187" t="str">
        <f>IF(A59="","",E59*(1+'Aanneemsom-W'!$C$16))</f>
        <v/>
      </c>
    </row>
    <row r="60" spans="1:12">
      <c r="A60" s="188"/>
      <c r="B60" s="236"/>
      <c r="C60" s="189"/>
      <c r="D60" s="190"/>
      <c r="E60" s="190"/>
      <c r="F60" s="191"/>
      <c r="G60" s="191"/>
      <c r="H60" s="191"/>
      <c r="I60" s="191"/>
      <c r="J60" s="191"/>
      <c r="K60" s="192" t="str">
        <f>IF(A60="","",D60*(1+'Aanneemsom-W'!$C$16))</f>
        <v/>
      </c>
      <c r="L60" s="193" t="str">
        <f>IF(A60="","",E60*(1+'Aanneemsom-W'!$C$16))</f>
        <v/>
      </c>
    </row>
    <row r="61" spans="1:12">
      <c r="A61" s="194" t="s">
        <v>171</v>
      </c>
    </row>
    <row r="62" spans="1:12">
      <c r="A62" s="5" t="s">
        <v>180</v>
      </c>
      <c r="B62" s="172"/>
      <c r="C62" s="172"/>
      <c r="D62" s="172"/>
      <c r="E62" s="172"/>
      <c r="F62" s="172"/>
      <c r="G62" s="172"/>
    </row>
    <row r="64" spans="1:12">
      <c r="A64" s="194" t="s">
        <v>160</v>
      </c>
      <c r="B64" s="172"/>
      <c r="C64" s="172"/>
      <c r="D64" s="172"/>
      <c r="E64" s="172"/>
      <c r="F64" s="172"/>
      <c r="G64" s="172"/>
    </row>
    <row r="65" spans="1:10">
      <c r="A65" s="194"/>
      <c r="B65" s="172"/>
      <c r="C65" s="172"/>
      <c r="D65" s="172"/>
      <c r="E65" s="172"/>
      <c r="F65" s="172"/>
      <c r="G65" s="172"/>
      <c r="J65" s="195"/>
    </row>
    <row r="66" spans="1:10">
      <c r="A66" s="172"/>
      <c r="B66" s="172"/>
      <c r="C66" s="172"/>
      <c r="D66" s="172"/>
      <c r="E66" s="172"/>
      <c r="F66" s="172"/>
      <c r="J66" s="195" t="s">
        <v>145</v>
      </c>
    </row>
    <row r="67" spans="1:10">
      <c r="A67" s="172"/>
      <c r="B67" s="172"/>
      <c r="C67" s="172"/>
      <c r="D67" s="172"/>
      <c r="E67" s="172"/>
      <c r="F67" s="172"/>
      <c r="H67" s="196"/>
    </row>
  </sheetData>
  <sheetProtection algorithmName="SHA-512" hashValue="5kZ6NLajF1q6tuM7/RgePd292cfViS2fo1kvSRoSDpV3uuRBUVYxYrZBR+q202Mzq+RYuhhgAlBrOCjactRWuQ==" saltValue="XAjU8Ug09+uW4RQy9EFlGQ==" spinCount="100000" sheet="1" objects="1" scenarios="1" selectLockedCells="1"/>
  <mergeCells count="3">
    <mergeCell ref="I4:K4"/>
    <mergeCell ref="I6:J6"/>
    <mergeCell ref="I8:J8"/>
  </mergeCells>
  <conditionalFormatting sqref="B18:C60">
    <cfRule type="cellIs" dxfId="594" priority="1" operator="greaterThan">
      <formula>0</formula>
    </cfRule>
    <cfRule type="expression" dxfId="593" priority="2">
      <formula>ISTEXT($A18)</formula>
    </cfRule>
  </conditionalFormatting>
  <conditionalFormatting sqref="D18:J60">
    <cfRule type="expression" dxfId="592" priority="5">
      <formula>ISTEXT(D18)</formula>
    </cfRule>
    <cfRule type="cellIs" dxfId="591" priority="6" operator="greaterThan">
      <formula>0</formula>
    </cfRule>
    <cfRule type="expression" dxfId="590" priority="7">
      <formula>ISTEXT($A18)</formula>
    </cfRule>
  </conditionalFormatting>
  <pageMargins left="0.70866141732283472" right="0.23622047244094491" top="0.74803149606299213" bottom="0.59055118110236227" header="0.31496062992125984" footer="0.31496062992125984"/>
  <pageSetup paperSize="9" orientation="portrait" horizontalDpi="4294967293" r:id="rId1"/>
  <headerFooter>
    <oddFooter>&amp;L&amp;"Arial,Cursief"&amp;8© Wesselektro advies Houten&amp;C&amp;"Arial,Cursief"&amp;8&amp;A&amp;R&amp;"Arial,Cursief"&amp;8&amp;F</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Leeswijzer!$K$1:$K$14</xm:f>
          </x14:formula1>
          <xm:sqref>A18:A60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9"/>
  <sheetViews>
    <sheetView workbookViewId="0">
      <selection activeCell="A13" sqref="A13"/>
    </sheetView>
  </sheetViews>
  <sheetFormatPr defaultRowHeight="11.25"/>
  <cols>
    <col min="1" max="1" width="15.7109375" style="173" customWidth="1"/>
    <col min="2" max="2" width="5.140625" style="173" customWidth="1"/>
    <col min="3" max="3" width="25.7109375" style="173" customWidth="1"/>
    <col min="4" max="4" width="12.140625" style="173" customWidth="1"/>
    <col min="5" max="5" width="9.28515625" style="173" customWidth="1"/>
    <col min="6" max="6" width="13.28515625" style="173" customWidth="1"/>
    <col min="7" max="7" width="10.42578125" style="173" customWidth="1"/>
    <col min="8" max="16384" width="9.140625" style="173"/>
  </cols>
  <sheetData>
    <row r="1" spans="1:11" ht="15.75">
      <c r="A1" s="4" t="str">
        <f>'Aanneemsom-W'!A1</f>
        <v>W-installatie</v>
      </c>
      <c r="B1" s="4" t="str">
        <f>'Aanneemsom-W'!B1</f>
        <v>Inschrijfbiljet onderhoud</v>
      </c>
      <c r="C1" s="172"/>
      <c r="D1" s="172"/>
      <c r="E1" s="172"/>
      <c r="F1" s="172"/>
    </row>
    <row r="2" spans="1:11" ht="11.25" customHeight="1">
      <c r="A2" s="20" t="str">
        <f>'Aanneemsom-W'!A2</f>
        <v>Perceel:</v>
      </c>
      <c r="B2" s="21" t="str">
        <f>Leeswijzer!B2</f>
        <v>W1</v>
      </c>
      <c r="C2" s="172"/>
      <c r="D2" s="172"/>
      <c r="E2" s="198" t="str">
        <f>'Aanneemsom-W'!F2</f>
        <v>Documentnummer:</v>
      </c>
      <c r="F2" s="199" t="str">
        <f>Leeswijzer!G2</f>
        <v>xxx-GC1-IBW W1C1</v>
      </c>
      <c r="H2" s="220"/>
    </row>
    <row r="3" spans="1:11">
      <c r="A3" s="20" t="str">
        <f>'Aanneemsom-W'!A3</f>
        <v>Opdrachtgever:</v>
      </c>
      <c r="B3" s="106" t="str">
        <f>Leeswijzer!B3</f>
        <v>Solido</v>
      </c>
      <c r="C3" s="172"/>
      <c r="D3" s="172"/>
      <c r="E3" s="198" t="str">
        <f>'Aanneemsom-W'!F3</f>
        <v>Bestek:</v>
      </c>
      <c r="F3" s="199" t="str">
        <f>Leeswijzer!G3</f>
        <v>2506-FB-OHCAEW</v>
      </c>
    </row>
    <row r="4" spans="1:11">
      <c r="A4" s="20" t="str">
        <f>'Aanneemsom-W'!A4</f>
        <v>Betreft:</v>
      </c>
      <c r="B4" s="106" t="str">
        <f>Leeswijzer!B4</f>
        <v>Onderhoudscontract W-installatie</v>
      </c>
      <c r="C4" s="172"/>
      <c r="D4" s="172"/>
      <c r="E4" s="175" t="s">
        <v>65</v>
      </c>
      <c r="F4" s="221">
        <f>'Aanneemsom-W'!E39</f>
        <v>0</v>
      </c>
      <c r="J4" s="175"/>
      <c r="K4" s="177"/>
    </row>
    <row r="5" spans="1:11">
      <c r="A5" s="20" t="str">
        <f>'Aanneemsom-W'!A5</f>
        <v>Blad:</v>
      </c>
      <c r="B5" s="1" t="s">
        <v>212</v>
      </c>
      <c r="C5" s="172"/>
      <c r="D5" s="172"/>
      <c r="E5" s="197" t="str">
        <f>'Aanneemsom-W'!F7</f>
        <v>Betreft contractjaar:</v>
      </c>
      <c r="F5" s="200">
        <f>'Aanneemsom-W'!G7</f>
        <v>2026</v>
      </c>
    </row>
    <row r="6" spans="1:11">
      <c r="A6" s="20"/>
      <c r="B6" s="1"/>
      <c r="C6" s="172"/>
      <c r="D6" s="172"/>
      <c r="E6" s="175" t="s">
        <v>96</v>
      </c>
      <c r="F6" s="220"/>
    </row>
    <row r="7" spans="1:11">
      <c r="A7" s="39" t="s">
        <v>33</v>
      </c>
      <c r="B7" s="113">
        <f>'Aanneemsom-W'!B8</f>
        <v>0</v>
      </c>
      <c r="C7" s="172"/>
      <c r="D7" s="172"/>
      <c r="F7" s="178" t="s">
        <v>97</v>
      </c>
      <c r="H7" s="221"/>
    </row>
    <row r="8" spans="1:11">
      <c r="A8" s="174"/>
      <c r="B8" s="172"/>
      <c r="C8" s="172"/>
      <c r="D8" s="172"/>
      <c r="E8" s="176" t="s">
        <v>18</v>
      </c>
      <c r="F8" s="222">
        <f>'Aanneemsom-W'!G18</f>
        <v>45839</v>
      </c>
    </row>
    <row r="9" spans="1:11">
      <c r="A9" s="179" t="s">
        <v>214</v>
      </c>
      <c r="B9" s="172"/>
      <c r="C9" s="180"/>
      <c r="D9" s="180"/>
      <c r="H9" s="222"/>
    </row>
    <row r="10" spans="1:11">
      <c r="A10" s="172" t="s">
        <v>215</v>
      </c>
      <c r="B10" s="172"/>
      <c r="C10" s="180"/>
      <c r="D10" s="180"/>
      <c r="E10" s="181"/>
    </row>
    <row r="11" spans="1:11">
      <c r="A11" s="172"/>
      <c r="B11" s="172"/>
      <c r="C11" s="180"/>
      <c r="D11" s="180"/>
      <c r="E11" s="180"/>
      <c r="F11" s="180"/>
      <c r="G11" s="207" t="s">
        <v>172</v>
      </c>
    </row>
    <row r="12" spans="1:11">
      <c r="A12" s="202" t="s">
        <v>164</v>
      </c>
      <c r="B12" s="225" t="s">
        <v>165</v>
      </c>
      <c r="C12" s="226" t="s">
        <v>213</v>
      </c>
      <c r="D12" s="227"/>
      <c r="E12" s="228"/>
      <c r="F12" s="229" t="s">
        <v>174</v>
      </c>
      <c r="G12" s="230" t="s">
        <v>255</v>
      </c>
    </row>
    <row r="13" spans="1:11">
      <c r="A13" s="182"/>
      <c r="B13" s="235"/>
      <c r="C13" s="182"/>
      <c r="D13" s="223"/>
      <c r="E13" s="224"/>
      <c r="F13" s="184"/>
      <c r="G13" s="187" t="str">
        <f>IF(A13="","",F13*(1+'Aanneemsom-W'!$C$16))</f>
        <v/>
      </c>
    </row>
    <row r="14" spans="1:11">
      <c r="A14" s="182"/>
      <c r="B14" s="235"/>
      <c r="C14" s="182"/>
      <c r="D14" s="223"/>
      <c r="E14" s="224"/>
      <c r="F14" s="184"/>
      <c r="G14" s="187" t="str">
        <f>IF(A14="","",F14*(1+'Aanneemsom-W'!$C$16))</f>
        <v/>
      </c>
    </row>
    <row r="15" spans="1:11">
      <c r="A15" s="182"/>
      <c r="B15" s="235"/>
      <c r="C15" s="182"/>
      <c r="D15" s="223"/>
      <c r="E15" s="224"/>
      <c r="F15" s="184"/>
      <c r="G15" s="187" t="str">
        <f>IF(A15="","",F15*(1+'Aanneemsom-W'!$C$16))</f>
        <v/>
      </c>
    </row>
    <row r="16" spans="1:11">
      <c r="A16" s="182"/>
      <c r="B16" s="235"/>
      <c r="C16" s="182"/>
      <c r="D16" s="223"/>
      <c r="E16" s="224"/>
      <c r="F16" s="184"/>
      <c r="G16" s="187" t="str">
        <f>IF(A16="","",F16*(1+'Aanneemsom-W'!$C$16))</f>
        <v/>
      </c>
    </row>
    <row r="17" spans="1:7">
      <c r="A17" s="182"/>
      <c r="B17" s="235"/>
      <c r="C17" s="182"/>
      <c r="D17" s="223"/>
      <c r="E17" s="224"/>
      <c r="F17" s="184"/>
      <c r="G17" s="187" t="str">
        <f>IF(A17="","",F17*(1+'Aanneemsom-W'!$C$16))</f>
        <v/>
      </c>
    </row>
    <row r="18" spans="1:7">
      <c r="A18" s="182"/>
      <c r="B18" s="235"/>
      <c r="C18" s="182"/>
      <c r="D18" s="223"/>
      <c r="E18" s="224"/>
      <c r="F18" s="184"/>
      <c r="G18" s="187" t="str">
        <f>IF(A18="","",F18*(1+'Aanneemsom-W'!$C$16))</f>
        <v/>
      </c>
    </row>
    <row r="19" spans="1:7">
      <c r="A19" s="182"/>
      <c r="B19" s="235"/>
      <c r="C19" s="182"/>
      <c r="D19" s="223"/>
      <c r="E19" s="224"/>
      <c r="F19" s="184"/>
      <c r="G19" s="187" t="str">
        <f>IF(A19="","",F19*(1+'Aanneemsom-W'!$C$16))</f>
        <v/>
      </c>
    </row>
    <row r="20" spans="1:7">
      <c r="A20" s="182"/>
      <c r="B20" s="235"/>
      <c r="C20" s="182"/>
      <c r="D20" s="223"/>
      <c r="E20" s="224"/>
      <c r="F20" s="184"/>
      <c r="G20" s="187" t="str">
        <f>IF(A20="","",F20*(1+'Aanneemsom-W'!$C$16))</f>
        <v/>
      </c>
    </row>
    <row r="21" spans="1:7">
      <c r="A21" s="182"/>
      <c r="B21" s="235"/>
      <c r="C21" s="182"/>
      <c r="D21" s="223"/>
      <c r="E21" s="224"/>
      <c r="F21" s="184"/>
      <c r="G21" s="187" t="str">
        <f>IF(A21="","",F21*(1+'Aanneemsom-W'!$C$16))</f>
        <v/>
      </c>
    </row>
    <row r="22" spans="1:7">
      <c r="A22" s="182"/>
      <c r="B22" s="235"/>
      <c r="C22" s="182"/>
      <c r="D22" s="223"/>
      <c r="E22" s="224"/>
      <c r="F22" s="184"/>
      <c r="G22" s="187" t="str">
        <f>IF(A22="","",F22*(1+'Aanneemsom-W'!$C$16))</f>
        <v/>
      </c>
    </row>
    <row r="23" spans="1:7">
      <c r="A23" s="182"/>
      <c r="B23" s="235"/>
      <c r="C23" s="182"/>
      <c r="D23" s="223"/>
      <c r="E23" s="224"/>
      <c r="F23" s="184"/>
      <c r="G23" s="187" t="str">
        <f>IF(A23="","",F23*(1+'Aanneemsom-W'!$C$16))</f>
        <v/>
      </c>
    </row>
    <row r="24" spans="1:7">
      <c r="A24" s="182"/>
      <c r="B24" s="235"/>
      <c r="C24" s="182"/>
      <c r="D24" s="223"/>
      <c r="E24" s="224"/>
      <c r="F24" s="184"/>
      <c r="G24" s="187" t="str">
        <f>IF(A24="","",F24*(1+'Aanneemsom-W'!$C$16))</f>
        <v/>
      </c>
    </row>
    <row r="25" spans="1:7">
      <c r="A25" s="182"/>
      <c r="B25" s="235"/>
      <c r="C25" s="182"/>
      <c r="D25" s="223"/>
      <c r="E25" s="224"/>
      <c r="F25" s="184"/>
      <c r="G25" s="187" t="str">
        <f>IF(A25="","",F25*(1+'Aanneemsom-W'!$C$16))</f>
        <v/>
      </c>
    </row>
    <row r="26" spans="1:7">
      <c r="A26" s="182"/>
      <c r="B26" s="235"/>
      <c r="C26" s="182"/>
      <c r="D26" s="223"/>
      <c r="E26" s="224"/>
      <c r="F26" s="184"/>
      <c r="G26" s="187" t="str">
        <f>IF(A26="","",F26*(1+'Aanneemsom-W'!$C$16))</f>
        <v/>
      </c>
    </row>
    <row r="27" spans="1:7">
      <c r="A27" s="182"/>
      <c r="B27" s="235"/>
      <c r="C27" s="182"/>
      <c r="D27" s="223"/>
      <c r="E27" s="224"/>
      <c r="F27" s="184"/>
      <c r="G27" s="187" t="str">
        <f>IF(A27="","",F27*(1+'Aanneemsom-W'!$C$16))</f>
        <v/>
      </c>
    </row>
    <row r="28" spans="1:7">
      <c r="A28" s="182"/>
      <c r="B28" s="235"/>
      <c r="C28" s="182"/>
      <c r="D28" s="223"/>
      <c r="E28" s="224"/>
      <c r="F28" s="184"/>
      <c r="G28" s="187" t="str">
        <f>IF(A28="","",F28*(1+'Aanneemsom-W'!$C$16))</f>
        <v/>
      </c>
    </row>
    <row r="29" spans="1:7">
      <c r="A29" s="182"/>
      <c r="B29" s="235"/>
      <c r="C29" s="182"/>
      <c r="D29" s="223"/>
      <c r="E29" s="224"/>
      <c r="F29" s="184"/>
      <c r="G29" s="187" t="str">
        <f>IF(A29="","",F29*(1+'Aanneemsom-W'!$C$16))</f>
        <v/>
      </c>
    </row>
    <row r="30" spans="1:7">
      <c r="A30" s="182"/>
      <c r="B30" s="235"/>
      <c r="C30" s="182"/>
      <c r="D30" s="223"/>
      <c r="E30" s="224"/>
      <c r="F30" s="184"/>
      <c r="G30" s="187" t="str">
        <f>IF(A30="","",F30*(1+'Aanneemsom-W'!$C$16))</f>
        <v/>
      </c>
    </row>
    <row r="31" spans="1:7">
      <c r="A31" s="182"/>
      <c r="B31" s="235"/>
      <c r="C31" s="182"/>
      <c r="D31" s="223"/>
      <c r="E31" s="224"/>
      <c r="F31" s="184"/>
      <c r="G31" s="187" t="str">
        <f>IF(A31="","",F31*(1+'Aanneemsom-W'!$C$16))</f>
        <v/>
      </c>
    </row>
    <row r="32" spans="1:7">
      <c r="A32" s="182"/>
      <c r="B32" s="235"/>
      <c r="C32" s="182"/>
      <c r="D32" s="223"/>
      <c r="E32" s="224"/>
      <c r="F32" s="184"/>
      <c r="G32" s="187" t="str">
        <f>IF(A32="","",F32*(1+'Aanneemsom-W'!$C$16))</f>
        <v/>
      </c>
    </row>
    <row r="33" spans="1:7">
      <c r="A33" s="182"/>
      <c r="B33" s="235"/>
      <c r="C33" s="182"/>
      <c r="D33" s="223"/>
      <c r="E33" s="224"/>
      <c r="F33" s="184"/>
      <c r="G33" s="187" t="str">
        <f>IF(A33="","",F33*(1+'Aanneemsom-W'!$C$16))</f>
        <v/>
      </c>
    </row>
    <row r="34" spans="1:7">
      <c r="A34" s="182"/>
      <c r="B34" s="235"/>
      <c r="C34" s="182"/>
      <c r="D34" s="223"/>
      <c r="E34" s="224"/>
      <c r="F34" s="184"/>
      <c r="G34" s="187" t="str">
        <f>IF(A34="","",F34*(1+'Aanneemsom-W'!$C$16))</f>
        <v/>
      </c>
    </row>
    <row r="35" spans="1:7">
      <c r="A35" s="182"/>
      <c r="B35" s="235"/>
      <c r="C35" s="182"/>
      <c r="D35" s="223"/>
      <c r="E35" s="224"/>
      <c r="F35" s="184"/>
      <c r="G35" s="187" t="str">
        <f>IF(A35="","",F35*(1+'Aanneemsom-W'!$C$16))</f>
        <v/>
      </c>
    </row>
    <row r="36" spans="1:7">
      <c r="A36" s="182"/>
      <c r="B36" s="235"/>
      <c r="C36" s="182"/>
      <c r="D36" s="223"/>
      <c r="E36" s="224"/>
      <c r="F36" s="184"/>
      <c r="G36" s="187" t="str">
        <f>IF(A36="","",F36*(1+'Aanneemsom-W'!$C$16))</f>
        <v/>
      </c>
    </row>
    <row r="37" spans="1:7">
      <c r="A37" s="182"/>
      <c r="B37" s="235"/>
      <c r="C37" s="182"/>
      <c r="D37" s="223"/>
      <c r="E37" s="224"/>
      <c r="F37" s="184"/>
      <c r="G37" s="187" t="str">
        <f>IF(A37="","",F37*(1+'Aanneemsom-W'!$C$16))</f>
        <v/>
      </c>
    </row>
    <row r="38" spans="1:7">
      <c r="A38" s="182"/>
      <c r="B38" s="235"/>
      <c r="C38" s="182"/>
      <c r="D38" s="223"/>
      <c r="E38" s="224"/>
      <c r="F38" s="184"/>
      <c r="G38" s="187" t="str">
        <f>IF(A38="","",F38*(1+'Aanneemsom-W'!$C$16))</f>
        <v/>
      </c>
    </row>
    <row r="39" spans="1:7">
      <c r="A39" s="182"/>
      <c r="B39" s="235"/>
      <c r="C39" s="182"/>
      <c r="D39" s="223"/>
      <c r="E39" s="224"/>
      <c r="F39" s="184"/>
      <c r="G39" s="187" t="str">
        <f>IF(A39="","",F39*(1+'Aanneemsom-W'!$C$16))</f>
        <v/>
      </c>
    </row>
    <row r="40" spans="1:7">
      <c r="A40" s="182"/>
      <c r="B40" s="235"/>
      <c r="C40" s="182"/>
      <c r="D40" s="223"/>
      <c r="E40" s="224"/>
      <c r="F40" s="184"/>
      <c r="G40" s="187" t="str">
        <f>IF(A40="","",F40*(1+'Aanneemsom-W'!$C$16))</f>
        <v/>
      </c>
    </row>
    <row r="41" spans="1:7">
      <c r="A41" s="182"/>
      <c r="B41" s="235"/>
      <c r="C41" s="182"/>
      <c r="D41" s="223"/>
      <c r="E41" s="224"/>
      <c r="F41" s="184"/>
      <c r="G41" s="187" t="str">
        <f>IF(A41="","",F41*(1+'Aanneemsom-W'!$C$16))</f>
        <v/>
      </c>
    </row>
    <row r="42" spans="1:7">
      <c r="A42" s="182"/>
      <c r="B42" s="235"/>
      <c r="C42" s="182"/>
      <c r="D42" s="223"/>
      <c r="E42" s="224"/>
      <c r="F42" s="184"/>
      <c r="G42" s="187" t="str">
        <f>IF(A42="","",F42*(1+'Aanneemsom-W'!$C$16))</f>
        <v/>
      </c>
    </row>
    <row r="43" spans="1:7">
      <c r="A43" s="182"/>
      <c r="B43" s="235"/>
      <c r="C43" s="182"/>
      <c r="D43" s="223"/>
      <c r="E43" s="224"/>
      <c r="F43" s="184"/>
      <c r="G43" s="187" t="str">
        <f>IF(A43="","",F43*(1+'Aanneemsom-W'!$C$16))</f>
        <v/>
      </c>
    </row>
    <row r="44" spans="1:7">
      <c r="A44" s="182"/>
      <c r="B44" s="235"/>
      <c r="C44" s="182"/>
      <c r="D44" s="223"/>
      <c r="E44" s="224"/>
      <c r="F44" s="184"/>
      <c r="G44" s="187" t="str">
        <f>IF(A44="","",F44*(1+'Aanneemsom-W'!$C$16))</f>
        <v/>
      </c>
    </row>
    <row r="45" spans="1:7">
      <c r="A45" s="182"/>
      <c r="B45" s="235"/>
      <c r="C45" s="182"/>
      <c r="D45" s="223"/>
      <c r="E45" s="224"/>
      <c r="F45" s="184"/>
      <c r="G45" s="187" t="str">
        <f>IF(A45="","",F45*(1+'Aanneemsom-W'!$C$16))</f>
        <v/>
      </c>
    </row>
    <row r="46" spans="1:7">
      <c r="A46" s="182"/>
      <c r="B46" s="235"/>
      <c r="C46" s="182"/>
      <c r="D46" s="223"/>
      <c r="E46" s="224"/>
      <c r="F46" s="184"/>
      <c r="G46" s="187" t="str">
        <f>IF(A46="","",F46*(1+'Aanneemsom-W'!$C$16))</f>
        <v/>
      </c>
    </row>
    <row r="47" spans="1:7">
      <c r="A47" s="182"/>
      <c r="B47" s="235"/>
      <c r="C47" s="182"/>
      <c r="D47" s="223"/>
      <c r="E47" s="224"/>
      <c r="F47" s="184"/>
      <c r="G47" s="187" t="str">
        <f>IF(A47="","",F47*(1+'Aanneemsom-W'!$C$16))</f>
        <v/>
      </c>
    </row>
    <row r="48" spans="1:7">
      <c r="A48" s="182"/>
      <c r="B48" s="235"/>
      <c r="C48" s="182"/>
      <c r="D48" s="223"/>
      <c r="E48" s="224"/>
      <c r="F48" s="184"/>
      <c r="G48" s="187" t="str">
        <f>IF(A48="","",F48*(1+'Aanneemsom-W'!$C$16))</f>
        <v/>
      </c>
    </row>
    <row r="49" spans="1:7">
      <c r="A49" s="182"/>
      <c r="B49" s="235"/>
      <c r="C49" s="182"/>
      <c r="D49" s="223"/>
      <c r="E49" s="224"/>
      <c r="F49" s="184"/>
      <c r="G49" s="187" t="str">
        <f>IF(A49="","",F49*(1+'Aanneemsom-W'!$C$16))</f>
        <v/>
      </c>
    </row>
    <row r="50" spans="1:7">
      <c r="A50" s="182"/>
      <c r="B50" s="235"/>
      <c r="C50" s="182"/>
      <c r="D50" s="223"/>
      <c r="E50" s="224"/>
      <c r="F50" s="184"/>
      <c r="G50" s="187" t="str">
        <f>IF(A50="","",F50*(1+'Aanneemsom-W'!$C$16))</f>
        <v/>
      </c>
    </row>
    <row r="51" spans="1:7">
      <c r="A51" s="182"/>
      <c r="B51" s="235"/>
      <c r="C51" s="182"/>
      <c r="D51" s="223"/>
      <c r="E51" s="224"/>
      <c r="F51" s="184"/>
      <c r="G51" s="187" t="str">
        <f>IF(A51="","",F51*(1+'Aanneemsom-W'!$C$16))</f>
        <v/>
      </c>
    </row>
    <row r="52" spans="1:7">
      <c r="A52" s="182"/>
      <c r="B52" s="235"/>
      <c r="C52" s="182"/>
      <c r="D52" s="223"/>
      <c r="E52" s="224"/>
      <c r="F52" s="184"/>
      <c r="G52" s="187" t="str">
        <f>IF(A52="","",F52*(1+'Aanneemsom-W'!$C$16))</f>
        <v/>
      </c>
    </row>
    <row r="53" spans="1:7">
      <c r="A53" s="182"/>
      <c r="B53" s="235"/>
      <c r="C53" s="182"/>
      <c r="D53" s="223"/>
      <c r="E53" s="224"/>
      <c r="F53" s="184"/>
      <c r="G53" s="187" t="str">
        <f>IF(A53="","",F53*(1+'Aanneemsom-W'!$C$16))</f>
        <v/>
      </c>
    </row>
    <row r="54" spans="1:7">
      <c r="A54" s="182"/>
      <c r="B54" s="235"/>
      <c r="C54" s="182"/>
      <c r="D54" s="223"/>
      <c r="E54" s="224"/>
      <c r="F54" s="184"/>
      <c r="G54" s="187" t="str">
        <f>IF(A54="","",F54*(1+'Aanneemsom-W'!$C$16))</f>
        <v/>
      </c>
    </row>
    <row r="55" spans="1:7">
      <c r="A55" s="182"/>
      <c r="B55" s="235"/>
      <c r="C55" s="182"/>
      <c r="D55" s="223"/>
      <c r="E55" s="224"/>
      <c r="F55" s="184"/>
      <c r="G55" s="187" t="str">
        <f>IF(A55="","",F55*(1+'Aanneemsom-W'!$C$16))</f>
        <v/>
      </c>
    </row>
    <row r="56" spans="1:7">
      <c r="A56" s="182"/>
      <c r="B56" s="235"/>
      <c r="C56" s="182"/>
      <c r="D56" s="223"/>
      <c r="E56" s="224"/>
      <c r="F56" s="184"/>
      <c r="G56" s="187" t="str">
        <f>IF(A56="","",F56*(1+'Aanneemsom-W'!$C$16))</f>
        <v/>
      </c>
    </row>
    <row r="57" spans="1:7">
      <c r="A57" s="182"/>
      <c r="B57" s="235"/>
      <c r="C57" s="182"/>
      <c r="D57" s="223"/>
      <c r="E57" s="224"/>
      <c r="F57" s="184"/>
      <c r="G57" s="187" t="str">
        <f>IF(A57="","",F57*(1+'Aanneemsom-W'!$C$16))</f>
        <v/>
      </c>
    </row>
    <row r="58" spans="1:7">
      <c r="A58" s="182"/>
      <c r="B58" s="235"/>
      <c r="C58" s="182"/>
      <c r="D58" s="223"/>
      <c r="E58" s="224"/>
      <c r="F58" s="184"/>
      <c r="G58" s="187" t="str">
        <f>IF(A58="","",F58*(1+'Aanneemsom-W'!$C$16))</f>
        <v/>
      </c>
    </row>
    <row r="59" spans="1:7">
      <c r="A59" s="182"/>
      <c r="B59" s="235"/>
      <c r="C59" s="182"/>
      <c r="D59" s="223"/>
      <c r="E59" s="224"/>
      <c r="F59" s="184"/>
      <c r="G59" s="187" t="str">
        <f>IF(A59="","",F59*(1+'Aanneemsom-W'!$C$16))</f>
        <v/>
      </c>
    </row>
    <row r="60" spans="1:7">
      <c r="A60" s="182"/>
      <c r="B60" s="235"/>
      <c r="C60" s="182"/>
      <c r="D60" s="223"/>
      <c r="E60" s="224"/>
      <c r="F60" s="184"/>
      <c r="G60" s="187" t="str">
        <f>IF(A60="","",F60*(1+'Aanneemsom-W'!$C$16))</f>
        <v/>
      </c>
    </row>
    <row r="61" spans="1:7">
      <c r="A61" s="182"/>
      <c r="B61" s="235"/>
      <c r="C61" s="182"/>
      <c r="D61" s="223"/>
      <c r="E61" s="224"/>
      <c r="F61" s="184"/>
      <c r="G61" s="187" t="str">
        <f>IF(A61="","",F61*(1+'Aanneemsom-W'!$C$16))</f>
        <v/>
      </c>
    </row>
    <row r="62" spans="1:7">
      <c r="A62" s="182"/>
      <c r="B62" s="235"/>
      <c r="C62" s="182"/>
      <c r="D62" s="223"/>
      <c r="E62" s="224"/>
      <c r="F62" s="184"/>
      <c r="G62" s="187" t="str">
        <f>IF(A62="","",F62*(1+'Aanneemsom-W'!$C$16))</f>
        <v/>
      </c>
    </row>
    <row r="63" spans="1:7">
      <c r="A63" s="188"/>
      <c r="B63" s="236"/>
      <c r="C63" s="188"/>
      <c r="D63" s="231"/>
      <c r="E63" s="232"/>
      <c r="F63" s="190"/>
      <c r="G63" s="193" t="str">
        <f>IF(A63="","",F63*(1+'Aanneemsom-W'!$C$16))</f>
        <v/>
      </c>
    </row>
    <row r="64" spans="1:7">
      <c r="A64" s="5" t="s">
        <v>175</v>
      </c>
    </row>
    <row r="65" spans="1:6">
      <c r="B65" s="172"/>
      <c r="C65" s="172"/>
      <c r="D65" s="172"/>
      <c r="E65" s="172"/>
      <c r="F65" s="172"/>
    </row>
    <row r="66" spans="1:6">
      <c r="A66" s="194" t="s">
        <v>160</v>
      </c>
      <c r="B66" s="172"/>
      <c r="C66" s="172"/>
      <c r="D66" s="172"/>
      <c r="E66" s="172"/>
      <c r="F66" s="172"/>
    </row>
    <row r="67" spans="1:6">
      <c r="A67" s="172"/>
      <c r="B67" s="172"/>
      <c r="C67" s="172"/>
      <c r="D67" s="172"/>
      <c r="E67" s="172"/>
      <c r="F67" s="172"/>
    </row>
    <row r="68" spans="1:6">
      <c r="A68" s="172"/>
      <c r="B68" s="172"/>
      <c r="C68" s="172"/>
      <c r="D68" s="172"/>
      <c r="E68" s="172"/>
      <c r="F68" s="195" t="s">
        <v>145</v>
      </c>
    </row>
    <row r="69" spans="1:6">
      <c r="A69" s="172"/>
      <c r="B69" s="172"/>
      <c r="C69" s="172"/>
      <c r="D69" s="172"/>
      <c r="E69" s="172"/>
      <c r="F69" s="172"/>
    </row>
  </sheetData>
  <sheetProtection algorithmName="SHA-512" hashValue="tbSX9+8HI/S8lXLtyqxZUphZWrl/HqUy/WTcnHqyoF2aTHT1N2I9u4ef17z/H31mwQ+LEEVJSBwfSZtE01zAAQ==" saltValue="IHrS5pcjULn8uxzBZ9OExQ==" spinCount="100000" sheet="1" objects="1" scenarios="1" selectLockedCells="1"/>
  <conditionalFormatting sqref="B13:B63">
    <cfRule type="cellIs" dxfId="589" priority="1" operator="greaterThan">
      <formula>0</formula>
    </cfRule>
    <cfRule type="expression" dxfId="588" priority="2">
      <formula>ISTEXT($A13)</formula>
    </cfRule>
  </conditionalFormatting>
  <conditionalFormatting sqref="C13:E63">
    <cfRule type="expression" dxfId="587" priority="3">
      <formula>$C13&gt;0</formula>
    </cfRule>
    <cfRule type="expression" dxfId="586" priority="4">
      <formula>ISTEXT($A13)</formula>
    </cfRule>
  </conditionalFormatting>
  <conditionalFormatting sqref="F13:F63">
    <cfRule type="expression" dxfId="585" priority="5">
      <formula>ISTEXT(F13)</formula>
    </cfRule>
    <cfRule type="cellIs" dxfId="584" priority="6" operator="greaterThan">
      <formula>0</formula>
    </cfRule>
    <cfRule type="expression" dxfId="583" priority="7">
      <formula>ISTEXT($A13)</formula>
    </cfRule>
  </conditionalFormatting>
  <pageMargins left="0.70866141732283472" right="0.47244094488188981" top="0.74803149606299213" bottom="0.55118110236220474" header="0.31496062992125984" footer="0.27559055118110237"/>
  <pageSetup paperSize="9" orientation="portrait" horizontalDpi="4294967293" r:id="rId1"/>
  <headerFooter>
    <oddFooter>&amp;L&amp;"Arial,Cursief"&amp;8© Wesselektro advies Houten&amp;C&amp;"Arial,Cursief"&amp;8&amp;A&amp;R&amp;"Arial,Cursief"&amp;8&amp;F</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Leeswijzer!$K$1:$K$14</xm:f>
          </x14:formula1>
          <xm:sqref>A13:A63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R1054"/>
  <sheetViews>
    <sheetView workbookViewId="0">
      <selection activeCell="C54" sqref="C54"/>
    </sheetView>
  </sheetViews>
  <sheetFormatPr defaultRowHeight="11.25"/>
  <cols>
    <col min="1" max="1" width="16.42578125" style="1" customWidth="1"/>
    <col min="2" max="2" width="12.140625" style="1" customWidth="1"/>
    <col min="3" max="4" width="11.42578125" style="1" customWidth="1"/>
    <col min="5" max="5" width="12.140625" style="1" customWidth="1"/>
    <col min="6" max="9" width="11.42578125" style="1" customWidth="1"/>
    <col min="10" max="10" width="14.28515625" style="1" customWidth="1"/>
    <col min="11" max="11" width="9.140625" style="1"/>
    <col min="12" max="18" width="9.140625" style="1" hidden="1" customWidth="1"/>
    <col min="19" max="16384" width="9.140625" style="1"/>
  </cols>
  <sheetData>
    <row r="1" spans="1:18" ht="15.75">
      <c r="A1" s="4" t="str">
        <f>'Aanneemsom-W'!$A$1</f>
        <v>W-installatie</v>
      </c>
      <c r="B1" s="4" t="str">
        <f>'Aanneemsom-W'!$B$1</f>
        <v>Inschrijfbiljet onderhoud</v>
      </c>
      <c r="C1" s="2"/>
      <c r="D1" s="2"/>
      <c r="E1" s="2"/>
      <c r="F1" s="2"/>
      <c r="G1" s="2"/>
      <c r="H1" s="2"/>
      <c r="I1" s="2"/>
      <c r="J1" s="2"/>
    </row>
    <row r="2" spans="1:18">
      <c r="A2" s="20" t="str">
        <f>'Aanneemsom-W'!$A$2</f>
        <v>Perceel:</v>
      </c>
      <c r="B2" s="21" t="str">
        <f>Leeswijzer!$B$2</f>
        <v>W1</v>
      </c>
      <c r="C2" s="2"/>
      <c r="D2" s="2"/>
      <c r="E2" s="2"/>
      <c r="I2" s="22" t="str">
        <f>'Aanneemsom-W'!$F$2</f>
        <v>Documentnummer:</v>
      </c>
      <c r="J2" s="70" t="str">
        <f>Leeswijzer!$G$2</f>
        <v>xxx-GC1-IBW W1C1</v>
      </c>
    </row>
    <row r="3" spans="1:18">
      <c r="A3" s="20" t="str">
        <f>'Aanneemsom-W'!$A$3</f>
        <v>Opdrachtgever:</v>
      </c>
      <c r="B3" s="106" t="str">
        <f>Leeswijzer!$B$3</f>
        <v>Solido</v>
      </c>
      <c r="C3" s="2"/>
      <c r="D3" s="2"/>
      <c r="E3" s="2"/>
      <c r="F3" s="2"/>
      <c r="G3" s="2"/>
      <c r="H3" s="2"/>
      <c r="I3" s="22" t="str">
        <f>'Aanneemsom-W'!$F$3</f>
        <v>Bestek:</v>
      </c>
      <c r="J3" s="2" t="str">
        <f>Leeswijzer!$G$3</f>
        <v>2506-FB-OHCAEW</v>
      </c>
    </row>
    <row r="4" spans="1:18">
      <c r="A4" s="20" t="str">
        <f>'Aanneemsom-W'!$A$4</f>
        <v>Betreft:</v>
      </c>
      <c r="B4" s="106" t="str">
        <f>Leeswijzer!$B$4</f>
        <v>Onderhoudscontract W-installatie</v>
      </c>
      <c r="C4" s="2"/>
      <c r="D4" s="2"/>
      <c r="E4" s="2"/>
      <c r="F4" s="2"/>
      <c r="G4" s="2"/>
      <c r="H4" s="2"/>
      <c r="I4" s="20" t="s">
        <v>65</v>
      </c>
      <c r="J4" s="163">
        <f>'Aanneemsom-W'!$E$39</f>
        <v>0</v>
      </c>
    </row>
    <row r="5" spans="1:18">
      <c r="A5" s="20" t="str">
        <f>'Aanneemsom-W'!$A$5</f>
        <v>Blad:</v>
      </c>
      <c r="B5" s="1" t="str">
        <f>IF($F$5=0,"Specificatieblad ongeldig","Specificatieblad cluster")</f>
        <v>Specificatieblad cluster</v>
      </c>
      <c r="E5" s="62" t="str">
        <f>'Aanneemsom-W'!A57</f>
        <v>C1</v>
      </c>
      <c r="F5" s="23" t="str">
        <f>'Aanneemsom-W'!B57</f>
        <v>MER1-2</v>
      </c>
      <c r="G5" s="2"/>
      <c r="H5" s="22" t="s">
        <v>43</v>
      </c>
      <c r="I5" s="70">
        <f>I40+I74+I108+I142+I176+I210+I244+I278+I312+I346+I380+I414+I448+I482+I516+I550+I584+I618+I652+I686+I720+I754+I788+I822+I856+I890+I924+I958+I992+I1026</f>
        <v>126</v>
      </c>
      <c r="J5" s="2"/>
    </row>
    <row r="6" spans="1:18">
      <c r="E6" s="22"/>
      <c r="F6" s="63"/>
      <c r="G6" s="63"/>
      <c r="H6" s="68" t="s">
        <v>53</v>
      </c>
      <c r="I6" s="120">
        <v>126</v>
      </c>
      <c r="J6" s="2" t="s">
        <v>47</v>
      </c>
      <c r="Q6" s="20" t="s">
        <v>76</v>
      </c>
    </row>
    <row r="7" spans="1:18">
      <c r="E7" s="22" t="s">
        <v>75</v>
      </c>
      <c r="F7" s="120">
        <f>Q7</f>
        <v>2</v>
      </c>
      <c r="G7" s="63"/>
      <c r="H7" s="63"/>
      <c r="I7" s="63"/>
      <c r="J7" s="2"/>
      <c r="Q7" s="1">
        <f>SUM(Q40:Q1026)</f>
        <v>2</v>
      </c>
    </row>
    <row r="8" spans="1:18">
      <c r="A8" s="20"/>
      <c r="E8" s="22"/>
      <c r="F8" s="63"/>
      <c r="G8" s="63"/>
      <c r="H8" s="63"/>
      <c r="I8" s="63"/>
      <c r="J8" s="2"/>
    </row>
    <row r="9" spans="1:18">
      <c r="A9" s="39" t="s">
        <v>33</v>
      </c>
      <c r="B9" s="113">
        <f>'Aanneemsom-W'!$B$8</f>
        <v>0</v>
      </c>
      <c r="E9" s="22"/>
      <c r="F9" s="63"/>
      <c r="G9" s="63"/>
      <c r="H9" s="63"/>
      <c r="I9" s="63"/>
      <c r="J9" s="2"/>
    </row>
    <row r="10" spans="1:18">
      <c r="A10" s="20" t="s">
        <v>96</v>
      </c>
      <c r="B10" s="149"/>
      <c r="C10" s="2"/>
      <c r="D10" s="2"/>
      <c r="E10" s="2"/>
      <c r="F10" s="2"/>
      <c r="G10" s="2"/>
      <c r="H10" s="2"/>
      <c r="I10" s="2"/>
      <c r="J10" s="2"/>
    </row>
    <row r="11" spans="1:18">
      <c r="C11" s="64"/>
      <c r="D11" s="65"/>
      <c r="E11" s="65"/>
      <c r="F11" s="67" t="s">
        <v>40</v>
      </c>
      <c r="G11" s="65"/>
      <c r="H11" s="65"/>
      <c r="I11" s="65"/>
      <c r="J11" s="66"/>
    </row>
    <row r="12" spans="1:18">
      <c r="C12" s="49"/>
      <c r="D12" s="50" t="s">
        <v>182</v>
      </c>
      <c r="E12" s="51"/>
      <c r="F12" s="52"/>
      <c r="G12" s="142" t="str">
        <f>IF(SUM(L14:O14)=0,"Geen stelposten","Stelposten")</f>
        <v>Geen stelposten</v>
      </c>
      <c r="H12" s="53"/>
      <c r="I12" s="134"/>
      <c r="J12" s="40" t="s">
        <v>12</v>
      </c>
    </row>
    <row r="13" spans="1:18">
      <c r="C13" s="16"/>
      <c r="D13" s="17" t="s">
        <v>184</v>
      </c>
      <c r="E13" s="54"/>
      <c r="F13" s="55"/>
      <c r="G13" s="17"/>
      <c r="H13" s="56"/>
      <c r="I13" s="19"/>
      <c r="J13" s="48">
        <f>'Aanneemsom-W'!$B$16</f>
        <v>45839</v>
      </c>
      <c r="L13" s="1" t="s">
        <v>82</v>
      </c>
    </row>
    <row r="14" spans="1:18" ht="22.5">
      <c r="A14" s="57" t="s">
        <v>45</v>
      </c>
      <c r="B14" s="58" t="s">
        <v>39</v>
      </c>
      <c r="C14" s="11" t="s">
        <v>55</v>
      </c>
      <c r="D14" s="11" t="s">
        <v>56</v>
      </c>
      <c r="E14" s="161" t="s">
        <v>238</v>
      </c>
      <c r="F14" s="161"/>
      <c r="G14" s="161"/>
      <c r="H14" s="161"/>
      <c r="I14" s="161"/>
      <c r="J14" s="11" t="s">
        <v>57</v>
      </c>
      <c r="L14" s="1">
        <f>IF(F14="",0,1)</f>
        <v>0</v>
      </c>
      <c r="M14" s="1">
        <f>IF(G14="",0,1)</f>
        <v>0</v>
      </c>
      <c r="N14" s="1">
        <f>IF(H14="",0,1)</f>
        <v>0</v>
      </c>
      <c r="O14" s="1">
        <f>IF(I14="",0,1)</f>
        <v>0</v>
      </c>
      <c r="R14" s="37" t="s">
        <v>143</v>
      </c>
    </row>
    <row r="15" spans="1:18" hidden="1">
      <c r="A15" s="37" t="str">
        <f>IF(SUM(L14:O14)=0,"Stelposten n.v.t.","Stelposten")</f>
        <v>Stelposten n.v.t.</v>
      </c>
      <c r="B15" s="71"/>
      <c r="C15" s="72"/>
      <c r="D15" s="72"/>
      <c r="E15" s="72"/>
      <c r="F15" s="2">
        <f>IF($F$40="",0,F49)+IF($F$74="",0,F83)+IF($F$108="",0,F117)+IF($F$142="",0,F151)+IF($F$176="",0,F185)+IF($F$210="",0,F219)+IF($F$244="",0,F253)+IF($F$278="",0,F287)+IF($F$312="",0,F321)+IF($F$346="",0,F355)+IF($F$380="",0,F389)+IF($F$414="",0,F423)+IF($F$448="",0,F457)+IF($F$482="",0,F491)+IF($F$516="",0,F525)+IF($F$550="",0,F559)+IF($F$584="",0,F593)+IF($F$618="",0,F627)+IF($F$652="",0,F661)+IF($F$686="",0,F695)+IF($F$720="",0,F729)+IF($F$754="",0,F763)+IF($F$788="",0,F797)+IF($F$822="",0,F831)+IF($F$856="",0,F865)+IF($F$890="",0,F899)+IF($F$924="",0,F933)+IF($F$958="",0,F967)+IF($F$992="",0,F1001)+IF($F$1026="",0,F1035)</f>
        <v>0</v>
      </c>
      <c r="G15" s="2">
        <f>IF($F$40="",0,G49)+IF($F$74="",0,G83)+IF($F$108="",0,G117)+IF($F$142="",0,G151)+IF($F$176="",0,G185)+IF($F$210="",0,G219)+IF($F$244="",0,G253)+IF($F$278="",0,G287)+IF($F$312="",0,G321)+IF($F$346="",0,G355)+IF($F$380="",0,G389)+IF($F$414="",0,G423)+IF($F$448="",0,G457)+IF($F$482="",0,G491)+IF($F$516="",0,G525)+IF($F$550="",0,G559)+IF($F$584="",0,G593)+IF($F$618="",0,G627)+IF($F$652="",0,G661)+IF($F$686="",0,G695)+IF($F$720="",0,G729)+IF($F$754="",0,G763)+IF($F$788="",0,G797)+IF($F$822="",0,G831)+IF($F$856="",0,G865)+IF($F$890="",0,G899)+IF($F$924="",0,G933)+IF($F$958="",0,G967)+IF($F$992="",0,G1001)+IF($F$1026="",0,G1035)</f>
        <v>0</v>
      </c>
      <c r="H15" s="2">
        <f>IF($F$40="",0,H49)+IF($F$74="",0,H83)+IF($F$108="",0,H117)+IF($F$142="",0,H151)+IF($F$176="",0,H185)+IF($F$210="",0,H219)+IF($F$244="",0,H253)+IF($F$278="",0,H287)+IF($F$312="",0,H321)+IF($F$346="",0,H355)+IF($F$380="",0,H389)+IF($F$414="",0,H423)+IF($F$448="",0,H457)+IF($F$482="",0,H491)+IF($F$516="",0,H525)+IF($F$550="",0,H559)+IF($F$584="",0,H593)+IF($F$618="",0,H627)+IF($F$652="",0,H661)+IF($F$686="",0,H695)+IF($F$720="",0,H729)+IF($F$754="",0,H763)+IF($F$788="",0,H797)+IF($F$822="",0,H831)+IF($F$856="",0,H865)+IF($F$890="",0,H899)+IF($F$924="",0,H933)+IF($F$958="",0,H967)+IF($F$992="",0,H1001)+IF($F$1026="",0,H1035)</f>
        <v>0</v>
      </c>
      <c r="I15" s="2">
        <f>IF($F$40="",0,I49)+IF($F$74="",0,I83)+IF($F$108="",0,I117)+IF($F$142="",0,I151)+IF($F$176="",0,I185)+IF($F$210="",0,I219)+IF($F$244="",0,I253)+IF($F$278="",0,I287)+IF($F$312="",0,I321)+IF($F$346="",0,I355)+IF($F$380="",0,I389)+IF($F$414="",0,I423)+IF($F$448="",0,I457)+IF($F$482="",0,I491)+IF($F$516="",0,I525)+IF($F$550="",0,I559)+IF($F$584="",0,I593)+IF($F$618="",0,I627)+IF($F$652="",0,I661)+IF($F$686="",0,I695)+IF($F$720="",0,I729)+IF($F$754="",0,I763)+IF($F$788="",0,I797)+IF($F$822="",0,I831)+IF($F$856="",0,I865)+IF($F$890="",0,I899)+IF($F$924="",0,I933)+IF($F$958="",0,I967)+IF($F$992="",0,I1001)+IF($F$1026="",0,I1035)</f>
        <v>0</v>
      </c>
      <c r="J15" s="144">
        <f>(F15*(1+'Aanneemsom-W'!$F$16))+(G15*(1+'Aanneemsom-W'!$F$16))+(H15*(1+'Aanneemsom-W'!$F$16))+(I15*(1+'Aanneemsom-W'!$F$16))</f>
        <v>0</v>
      </c>
      <c r="L15" s="108" t="s">
        <v>59</v>
      </c>
      <c r="M15" s="108" t="s">
        <v>60</v>
      </c>
      <c r="N15" s="108" t="s">
        <v>61</v>
      </c>
      <c r="O15" s="108" t="s">
        <v>62</v>
      </c>
      <c r="R15" s="2">
        <f>SUM(F15:I15)</f>
        <v>0</v>
      </c>
    </row>
    <row r="16" spans="1:18" hidden="1">
      <c r="A16" s="115" t="s">
        <v>228</v>
      </c>
      <c r="B16" s="109" t="str">
        <f>IF(C16+D16+E16=0,"",J16/$I$5)</f>
        <v/>
      </c>
      <c r="C16" s="2">
        <f t="shared" ref="C16:E29" si="0">IF($F$40="",0,C50)+IF($F$74="",0,C84)+IF($F$108="",0,C118)+IF($F$142="",0,C152)+IF($F$176="",0,C186)+IF($F$210="",0,C220)+IF($F$244="",0,C254)+IF($F$278="",0,C288)+IF($F$312="",0,C322)+IF($F$346="",0,C356)+IF($F$380="",0,C390)+IF($F$414="",0,C424)+IF($F$448="",0,C458)+IF($F$482="",0,C492)+IF($F$516="",0,C526)+IF($F$550="",0,C560)+IF($F$584="",0,C594)+IF($F$618="",0,C628)+IF($F$652="",0,C662)+IF($F$686="",0,C696)+IF($F$720="",0,C730)+IF($F$754="",0,C764)+IF($F$788="",0,C798)+IF($F$822="",0,C832)+IF($F$856="",0,C866)+IF($F$890="",0,C900)+IF($F$924="",0,C934)+IF($F$958="",0,C968)+IF($F$992="",0,C1002)+IF($F$1026="",0,C1036)</f>
        <v>0</v>
      </c>
      <c r="D16" s="2">
        <f t="shared" si="0"/>
        <v>0</v>
      </c>
      <c r="E16" s="2">
        <f t="shared" si="0"/>
        <v>0</v>
      </c>
      <c r="F16" s="38"/>
      <c r="G16" s="38"/>
      <c r="H16" s="38"/>
      <c r="I16" s="38"/>
      <c r="J16" s="12">
        <f>(C16*(1+'Aanneemsom-W'!$C$16))+(D16*(1+'Aanneemsom-W'!$D$16))+(E16*(1+'Aanneemsom-W'!$E$16))</f>
        <v>0</v>
      </c>
      <c r="L16" s="1" t="str">
        <f>Leeswijzer!K1</f>
        <v>51 Gereserveerd</v>
      </c>
      <c r="M16" s="1" t="s">
        <v>83</v>
      </c>
    </row>
    <row r="17" spans="1:13" hidden="1">
      <c r="A17" s="115" t="s">
        <v>7</v>
      </c>
      <c r="B17" s="109" t="str">
        <f t="shared" ref="B17:B29" si="1">IF(C17+D17+E17=0,"",J17/$I$5)</f>
        <v/>
      </c>
      <c r="C17" s="2">
        <f t="shared" si="0"/>
        <v>0</v>
      </c>
      <c r="D17" s="2">
        <f t="shared" si="0"/>
        <v>0</v>
      </c>
      <c r="E17" s="2">
        <f t="shared" si="0"/>
        <v>0</v>
      </c>
      <c r="F17" s="38"/>
      <c r="G17" s="38"/>
      <c r="H17" s="38"/>
      <c r="I17" s="38"/>
      <c r="J17" s="12">
        <f>(C17*(1+'Aanneemsom-W'!$C$16))+(D17*(1+'Aanneemsom-W'!$D$16))+(E17*(1+'Aanneemsom-W'!$E$16))</f>
        <v>0</v>
      </c>
      <c r="L17" s="1" t="str">
        <f>Leeswijzer!K2</f>
        <v>52 Afvoeren</v>
      </c>
      <c r="M17" s="1" t="s">
        <v>84</v>
      </c>
    </row>
    <row r="18" spans="1:13" hidden="1">
      <c r="A18" s="115" t="s">
        <v>8</v>
      </c>
      <c r="B18" s="109" t="str">
        <f t="shared" si="1"/>
        <v/>
      </c>
      <c r="C18" s="2">
        <f t="shared" si="0"/>
        <v>0</v>
      </c>
      <c r="D18" s="2">
        <f t="shared" si="0"/>
        <v>0</v>
      </c>
      <c r="E18" s="2">
        <f t="shared" si="0"/>
        <v>0</v>
      </c>
      <c r="F18" s="38"/>
      <c r="G18" s="38"/>
      <c r="H18" s="38"/>
      <c r="I18" s="38"/>
      <c r="J18" s="12">
        <f>(C18*(1+'Aanneemsom-W'!$C$16))+(D18*(1+'Aanneemsom-W'!$D$16))+(E18*(1+'Aanneemsom-W'!$E$16))</f>
        <v>0</v>
      </c>
      <c r="L18" s="1" t="str">
        <f>Leeswijzer!K3</f>
        <v>53 Water</v>
      </c>
      <c r="M18" s="1" t="s">
        <v>85</v>
      </c>
    </row>
    <row r="19" spans="1:13" hidden="1">
      <c r="A19" s="115" t="s">
        <v>9</v>
      </c>
      <c r="B19" s="109" t="str">
        <f t="shared" si="1"/>
        <v/>
      </c>
      <c r="C19" s="2">
        <f t="shared" si="0"/>
        <v>0</v>
      </c>
      <c r="D19" s="2">
        <f t="shared" si="0"/>
        <v>0</v>
      </c>
      <c r="E19" s="2">
        <f t="shared" si="0"/>
        <v>0</v>
      </c>
      <c r="F19" s="38"/>
      <c r="G19" s="38"/>
      <c r="H19" s="38"/>
      <c r="I19" s="38"/>
      <c r="J19" s="12">
        <f>(C19*(1+'Aanneemsom-W'!$C$16))+(D19*(1+'Aanneemsom-W'!$D$16))+(E19*(1+'Aanneemsom-W'!$E$16))</f>
        <v>0</v>
      </c>
      <c r="L19" s="1" t="str">
        <f>Leeswijzer!K4</f>
        <v>54 Gassen</v>
      </c>
      <c r="M19" s="1" t="s">
        <v>86</v>
      </c>
    </row>
    <row r="20" spans="1:13">
      <c r="A20" s="115" t="s">
        <v>221</v>
      </c>
      <c r="B20" s="109" t="str">
        <f t="shared" si="1"/>
        <v/>
      </c>
      <c r="C20" s="2">
        <f t="shared" si="0"/>
        <v>0</v>
      </c>
      <c r="D20" s="2">
        <f t="shared" si="0"/>
        <v>0</v>
      </c>
      <c r="E20" s="2">
        <f t="shared" si="0"/>
        <v>0</v>
      </c>
      <c r="F20" s="38"/>
      <c r="G20" s="38"/>
      <c r="H20" s="38"/>
      <c r="I20" s="38"/>
      <c r="J20" s="12">
        <f>(C20*(1+'Aanneemsom-W'!$C$16))+(D20*(1+'Aanneemsom-W'!$D$16))+(E20*(1+'Aanneemsom-W'!$E$16))</f>
        <v>0</v>
      </c>
      <c r="L20" s="1" t="str">
        <f>Leeswijzer!K5</f>
        <v>55 Koeling</v>
      </c>
      <c r="M20" s="1" t="s">
        <v>87</v>
      </c>
    </row>
    <row r="21" spans="1:13" hidden="1">
      <c r="A21" s="115" t="s">
        <v>222</v>
      </c>
      <c r="B21" s="109" t="str">
        <f t="shared" si="1"/>
        <v/>
      </c>
      <c r="C21" s="2">
        <f t="shared" si="0"/>
        <v>0</v>
      </c>
      <c r="D21" s="2">
        <f t="shared" si="0"/>
        <v>0</v>
      </c>
      <c r="E21" s="2">
        <f t="shared" si="0"/>
        <v>0</v>
      </c>
      <c r="F21" s="38"/>
      <c r="G21" s="38"/>
      <c r="H21" s="38"/>
      <c r="I21" s="38"/>
      <c r="J21" s="12">
        <f>(C21*(1+'Aanneemsom-W'!$C$16))+(D21*(1+'Aanneemsom-W'!$D$16))+(E21*(1+'Aanneemsom-W'!$E$16))</f>
        <v>0</v>
      </c>
      <c r="L21" s="1" t="str">
        <f>Leeswijzer!K6</f>
        <v>56 Verwarming</v>
      </c>
      <c r="M21" s="1" t="s">
        <v>88</v>
      </c>
    </row>
    <row r="22" spans="1:13" hidden="1">
      <c r="A22" s="115" t="s">
        <v>10</v>
      </c>
      <c r="B22" s="109" t="str">
        <f t="shared" si="1"/>
        <v/>
      </c>
      <c r="C22" s="2">
        <f t="shared" si="0"/>
        <v>0</v>
      </c>
      <c r="D22" s="2">
        <f t="shared" si="0"/>
        <v>0</v>
      </c>
      <c r="E22" s="2">
        <f t="shared" si="0"/>
        <v>0</v>
      </c>
      <c r="F22" s="38"/>
      <c r="G22" s="38"/>
      <c r="H22" s="38"/>
      <c r="I22" s="38"/>
      <c r="J22" s="12">
        <f>(C22*(1+'Aanneemsom-W'!$C$16))+(D22*(1+'Aanneemsom-W'!$D$16))+(E22*(1+'Aanneemsom-W'!$E$16))</f>
        <v>0</v>
      </c>
      <c r="L22" s="1" t="str">
        <f>Leeswijzer!K7</f>
        <v>57 Luchtbehandeling</v>
      </c>
      <c r="M22" s="1" t="s">
        <v>89</v>
      </c>
    </row>
    <row r="23" spans="1:13">
      <c r="A23" s="115" t="s">
        <v>223</v>
      </c>
      <c r="B23" s="109" t="str">
        <f t="shared" si="1"/>
        <v/>
      </c>
      <c r="C23" s="2">
        <f t="shared" si="0"/>
        <v>0</v>
      </c>
      <c r="D23" s="2">
        <f t="shared" si="0"/>
        <v>0</v>
      </c>
      <c r="E23" s="2">
        <f t="shared" si="0"/>
        <v>0</v>
      </c>
      <c r="F23" s="38"/>
      <c r="G23" s="38"/>
      <c r="H23" s="38"/>
      <c r="I23" s="38"/>
      <c r="J23" s="12">
        <f>(C23*(1+'Aanneemsom-W'!$C$16))+(D23*(1+'Aanneemsom-W'!$D$16))+(E23*(1+'Aanneemsom-W'!$E$16))</f>
        <v>0</v>
      </c>
      <c r="L23" s="1" t="str">
        <f>Leeswijzer!K8</f>
        <v>58 M&amp;R-installaties</v>
      </c>
      <c r="M23" s="1" t="s">
        <v>90</v>
      </c>
    </row>
    <row r="24" spans="1:13" ht="12" thickBot="1">
      <c r="A24" s="115" t="s">
        <v>226</v>
      </c>
      <c r="B24" s="109" t="str">
        <f t="shared" si="1"/>
        <v/>
      </c>
      <c r="C24" s="2">
        <f t="shared" si="0"/>
        <v>0</v>
      </c>
      <c r="D24" s="2">
        <f t="shared" si="0"/>
        <v>0</v>
      </c>
      <c r="E24" s="2">
        <f t="shared" si="0"/>
        <v>0</v>
      </c>
      <c r="F24" s="38"/>
      <c r="G24" s="38"/>
      <c r="H24" s="38"/>
      <c r="I24" s="38"/>
      <c r="J24" s="12">
        <f>(C24*(1+'Aanneemsom-W'!$C$16))+(D24*(1+'Aanneemsom-W'!$D$16))+(E24*(1+'Aanneemsom-W'!$E$16))</f>
        <v>0</v>
      </c>
      <c r="L24" s="1" t="str">
        <f>Leeswijzer!K9</f>
        <v>59 Brandveiligheid</v>
      </c>
      <c r="M24" s="1" t="s">
        <v>227</v>
      </c>
    </row>
    <row r="25" spans="1:13" hidden="1">
      <c r="A25" s="115" t="s">
        <v>224</v>
      </c>
      <c r="B25" s="109" t="str">
        <f t="shared" si="1"/>
        <v/>
      </c>
      <c r="C25" s="2">
        <f t="shared" si="0"/>
        <v>0</v>
      </c>
      <c r="D25" s="2">
        <f t="shared" si="0"/>
        <v>0</v>
      </c>
      <c r="E25" s="2">
        <f t="shared" si="0"/>
        <v>0</v>
      </c>
      <c r="F25" s="38"/>
      <c r="G25" s="38"/>
      <c r="H25" s="38"/>
      <c r="I25" s="38"/>
      <c r="J25" s="12">
        <f>(C25*(1+'Aanneemsom-W'!$C$16))+(D25*(1+'Aanneemsom-W'!$D$16))+(E25*(1+'Aanneemsom-W'!$E$16))</f>
        <v>0</v>
      </c>
      <c r="L25" s="1" t="str">
        <f>Leeswijzer!K10</f>
        <v>67 Gebouwmanag.</v>
      </c>
      <c r="M25" s="1" t="s">
        <v>91</v>
      </c>
    </row>
    <row r="26" spans="1:13" hidden="1">
      <c r="A26" s="115" t="s">
        <v>225</v>
      </c>
      <c r="B26" s="109"/>
      <c r="C26" s="2">
        <f t="shared" si="0"/>
        <v>0</v>
      </c>
      <c r="D26" s="2">
        <f t="shared" si="0"/>
        <v>0</v>
      </c>
      <c r="E26" s="2">
        <f t="shared" si="0"/>
        <v>0</v>
      </c>
      <c r="F26" s="38"/>
      <c r="G26" s="38"/>
      <c r="H26" s="38"/>
      <c r="I26" s="38"/>
      <c r="J26" s="12">
        <f>(C26*(1+'Aanneemsom-W'!$C$16))+(D26*(1+'Aanneemsom-W'!$D$16))+(E26*(1+'Aanneemsom-W'!$E$16))</f>
        <v>0</v>
      </c>
      <c r="L26" s="1" t="str">
        <f>Leeswijzer!K11</f>
        <v>73 Vaste keuken vrz.</v>
      </c>
      <c r="M26" s="1" t="s">
        <v>92</v>
      </c>
    </row>
    <row r="27" spans="1:13" hidden="1">
      <c r="A27" s="115" t="s">
        <v>11</v>
      </c>
      <c r="B27" s="109" t="str">
        <f t="shared" si="1"/>
        <v/>
      </c>
      <c r="C27" s="2">
        <f t="shared" si="0"/>
        <v>0</v>
      </c>
      <c r="D27" s="2">
        <f t="shared" si="0"/>
        <v>0</v>
      </c>
      <c r="E27" s="2">
        <f t="shared" si="0"/>
        <v>0</v>
      </c>
      <c r="F27" s="38"/>
      <c r="G27" s="38"/>
      <c r="H27" s="38"/>
      <c r="I27" s="38"/>
      <c r="J27" s="12">
        <f>(C27*(1+'Aanneemsom-W'!$C$16))+(D27*(1+'Aanneemsom-W'!$D$16))+(E27*(1+'Aanneemsom-W'!$E$16))</f>
        <v>0</v>
      </c>
      <c r="L27" s="1" t="str">
        <f>Leeswijzer!K12</f>
        <v>74 Vaste sanitaire vrz.</v>
      </c>
      <c r="M27" s="1" t="s">
        <v>93</v>
      </c>
    </row>
    <row r="28" spans="1:13" hidden="1">
      <c r="A28" s="115" t="s">
        <v>46</v>
      </c>
      <c r="B28" s="109"/>
      <c r="C28" s="2">
        <f t="shared" si="0"/>
        <v>0</v>
      </c>
      <c r="D28" s="2">
        <f t="shared" si="0"/>
        <v>0</v>
      </c>
      <c r="E28" s="2">
        <f t="shared" si="0"/>
        <v>0</v>
      </c>
      <c r="F28" s="38"/>
      <c r="G28" s="38"/>
      <c r="H28" s="38"/>
      <c r="I28" s="38"/>
      <c r="J28" s="12">
        <f>(C28*(1+'Aanneemsom-W'!$C$16))+(D28*(1+'Aanneemsom-W'!$D$16))+(E28*(1+'Aanneemsom-W'!$E$16))</f>
        <v>0</v>
      </c>
      <c r="L28" s="1" t="str">
        <f>Leeswijzer!K13</f>
        <v>75 Vaste onderh.vrz.</v>
      </c>
      <c r="M28" s="1" t="s">
        <v>94</v>
      </c>
    </row>
    <row r="29" spans="1:13" ht="12" hidden="1" thickBot="1">
      <c r="A29" s="115" t="s">
        <v>5</v>
      </c>
      <c r="B29" s="109" t="str">
        <f t="shared" si="1"/>
        <v/>
      </c>
      <c r="C29" s="2">
        <f t="shared" si="0"/>
        <v>0</v>
      </c>
      <c r="D29" s="2">
        <f t="shared" si="0"/>
        <v>0</v>
      </c>
      <c r="E29" s="2">
        <f t="shared" si="0"/>
        <v>0</v>
      </c>
      <c r="F29" s="38"/>
      <c r="G29" s="38"/>
      <c r="H29" s="38"/>
      <c r="I29" s="38"/>
      <c r="J29" s="12">
        <f>(C29*(1+'Aanneemsom-W'!$C$16))+(D29*(1+'Aanneemsom-W'!$D$16))+(E29*(1+'Aanneemsom-W'!$E$16))</f>
        <v>0</v>
      </c>
      <c r="L29" s="1" t="str">
        <f>Leeswijzer!K14</f>
        <v>90 Terrein</v>
      </c>
      <c r="M29" s="1" t="s">
        <v>95</v>
      </c>
    </row>
    <row r="30" spans="1:13" ht="13.5" thickBot="1">
      <c r="B30" s="59" t="s">
        <v>6</v>
      </c>
      <c r="C30" s="15">
        <f>IF(F5=0,0,SUM(C16:C29))</f>
        <v>0</v>
      </c>
      <c r="D30" s="15">
        <f>IF(F5=0,0,SUM(D16:D29))</f>
        <v>0</v>
      </c>
      <c r="E30" s="15">
        <f>IF(F5=0,0,SUM(E16:E29))</f>
        <v>0</v>
      </c>
      <c r="J30" s="13">
        <f>SUM(J15:J29)</f>
        <v>0</v>
      </c>
    </row>
    <row r="31" spans="1:13">
      <c r="B31" s="59" t="s">
        <v>22</v>
      </c>
      <c r="C31" s="60" t="e">
        <f>C30/SUM(C30:E30)</f>
        <v>#DIV/0!</v>
      </c>
      <c r="D31" s="60" t="e">
        <f>D30/SUM(C30:E30)</f>
        <v>#DIV/0!</v>
      </c>
      <c r="E31" s="60" t="e">
        <f>E30/SUM(C30:E30)</f>
        <v>#DIV/0!</v>
      </c>
    </row>
    <row r="32" spans="1:13">
      <c r="C32" s="73"/>
      <c r="D32" s="73"/>
      <c r="E32" s="73"/>
    </row>
    <row r="33" spans="1:17">
      <c r="C33" s="73"/>
      <c r="D33" s="73"/>
      <c r="E33" s="73"/>
    </row>
    <row r="35" spans="1:17" ht="15.75">
      <c r="A35" s="4" t="str">
        <f>'Aanneemsom-W'!$A$1</f>
        <v>W-installatie</v>
      </c>
      <c r="B35" s="4" t="str">
        <f>'Aanneemsom-W'!$B$1</f>
        <v>Inschrijfbiljet onderhoud</v>
      </c>
      <c r="C35" s="2"/>
      <c r="D35" s="2"/>
      <c r="E35" s="2"/>
      <c r="F35" s="2"/>
      <c r="G35" s="2"/>
      <c r="H35" s="2"/>
      <c r="I35" s="2"/>
      <c r="J35" s="2"/>
    </row>
    <row r="36" spans="1:17">
      <c r="A36" s="20" t="str">
        <f>'Aanneemsom-W'!$A$2</f>
        <v>Perceel:</v>
      </c>
      <c r="B36" s="21" t="str">
        <f>Leeswijzer!$B$2</f>
        <v>W1</v>
      </c>
      <c r="C36" s="2"/>
      <c r="D36" s="2"/>
      <c r="E36" s="2"/>
      <c r="I36" s="22" t="str">
        <f>'Aanneemsom-W'!$F$2</f>
        <v>Documentnummer:</v>
      </c>
      <c r="J36" s="70" t="str">
        <f>Leeswijzer!$G$2</f>
        <v>xxx-GC1-IBW W1C1</v>
      </c>
    </row>
    <row r="37" spans="1:17">
      <c r="A37" s="20" t="str">
        <f>'Aanneemsom-W'!$A$3</f>
        <v>Opdrachtgever:</v>
      </c>
      <c r="B37" s="106" t="str">
        <f>Leeswijzer!$B$3</f>
        <v>Solido</v>
      </c>
      <c r="C37" s="2"/>
      <c r="D37" s="2"/>
      <c r="E37" s="2"/>
      <c r="I37" s="22" t="str">
        <f>'Aanneemsom-W'!$F$3</f>
        <v>Bestek:</v>
      </c>
      <c r="J37" s="2" t="str">
        <f>Leeswijzer!$G$3</f>
        <v>2506-FB-OHCAEW</v>
      </c>
    </row>
    <row r="38" spans="1:17">
      <c r="A38" s="20" t="str">
        <f>'Aanneemsom-W'!$A$4</f>
        <v>Betreft:</v>
      </c>
      <c r="B38" s="106" t="str">
        <f>Leeswijzer!$B$4</f>
        <v>Onderhoudscontract W-installatie</v>
      </c>
      <c r="C38" s="2"/>
      <c r="D38" s="2"/>
      <c r="E38" s="2"/>
      <c r="I38" s="20" t="s">
        <v>65</v>
      </c>
      <c r="J38" s="163">
        <f>'Aanneemsom-W'!$E$39</f>
        <v>0</v>
      </c>
    </row>
    <row r="39" spans="1:17">
      <c r="A39" s="20" t="str">
        <f>'Aanneemsom-W'!$A$5</f>
        <v>Blad:</v>
      </c>
      <c r="B39" s="1" t="str">
        <f>IF(F40="","Specificatieblad ongeldig; NIET invullen!","Specificatieblad locatie")</f>
        <v>Specificatieblad locatie</v>
      </c>
      <c r="E39" s="62" t="str">
        <f>$E$5</f>
        <v>C1</v>
      </c>
      <c r="F39" s="23" t="str">
        <f>$F$5</f>
        <v>MER1-2</v>
      </c>
      <c r="G39" s="2"/>
      <c r="H39" s="2"/>
      <c r="I39" s="2"/>
    </row>
    <row r="40" spans="1:17">
      <c r="A40" s="20"/>
      <c r="B40" s="70"/>
      <c r="E40" s="77" t="s">
        <v>4</v>
      </c>
      <c r="F40" s="114" t="s">
        <v>252</v>
      </c>
      <c r="G40" s="2"/>
      <c r="H40" s="22" t="s">
        <v>43</v>
      </c>
      <c r="I40" s="70">
        <f>IF(I43=0,I41,I43)</f>
        <v>86</v>
      </c>
      <c r="Q40" s="1">
        <f>IF(F40="",0,1)</f>
        <v>1</v>
      </c>
    </row>
    <row r="41" spans="1:17">
      <c r="A41" s="20"/>
      <c r="B41" s="91"/>
      <c r="E41" s="68" t="s">
        <v>21</v>
      </c>
      <c r="F41" s="115" t="s">
        <v>250</v>
      </c>
      <c r="G41" s="2"/>
      <c r="H41" s="22" t="s">
        <v>28</v>
      </c>
      <c r="I41" s="116">
        <v>86</v>
      </c>
      <c r="J41" s="106" t="s">
        <v>47</v>
      </c>
      <c r="P41" s="1">
        <f>IF(I41="",0,1)</f>
        <v>1</v>
      </c>
    </row>
    <row r="42" spans="1:17">
      <c r="A42" s="20"/>
      <c r="E42" s="68"/>
      <c r="G42" s="2"/>
      <c r="H42" s="20" t="s">
        <v>48</v>
      </c>
      <c r="I42" s="116"/>
    </row>
    <row r="43" spans="1:17">
      <c r="A43" s="39" t="s">
        <v>33</v>
      </c>
      <c r="B43" s="113">
        <f>'Aanneemsom-W'!$B$8</f>
        <v>0</v>
      </c>
      <c r="E43" s="68"/>
      <c r="G43" s="2"/>
      <c r="H43" s="22" t="s">
        <v>49</v>
      </c>
      <c r="I43" s="116"/>
      <c r="J43" s="111">
        <f>IF(I42+I43=0,0,(I43-I42)/I42)</f>
        <v>0</v>
      </c>
    </row>
    <row r="44" spans="1:17">
      <c r="A44" s="20" t="s">
        <v>96</v>
      </c>
      <c r="B44" s="149"/>
      <c r="C44" s="2"/>
      <c r="D44" s="2"/>
      <c r="E44" s="2"/>
      <c r="F44" s="2"/>
      <c r="G44" s="2"/>
      <c r="H44" s="2"/>
      <c r="I44" s="2"/>
      <c r="J44" s="117" t="str">
        <f>IF(J43=0,"","Controleer kengetallen op inschrijfwaarde. Pas zo nodig de bedragen Loon, Materiaal en Werk-derden aan met het wijzigingspercentage.")</f>
        <v/>
      </c>
    </row>
    <row r="45" spans="1:17">
      <c r="C45" s="64"/>
      <c r="D45" s="65"/>
      <c r="E45" s="65"/>
      <c r="F45" s="67" t="s">
        <v>24</v>
      </c>
      <c r="G45" s="65"/>
      <c r="H45" s="65"/>
      <c r="I45" s="65"/>
      <c r="J45" s="143"/>
    </row>
    <row r="46" spans="1:17">
      <c r="C46" s="49"/>
      <c r="D46" s="50" t="str">
        <f>$D$12</f>
        <v>Preventief en</v>
      </c>
      <c r="E46" s="51"/>
      <c r="F46" s="52"/>
      <c r="G46" s="50" t="str">
        <f>IF($G$12="","",$G$12)</f>
        <v>Geen stelposten</v>
      </c>
      <c r="H46" s="53"/>
      <c r="I46" s="18"/>
      <c r="J46" s="40" t="str">
        <f>$J$12</f>
        <v>Prijspeil</v>
      </c>
    </row>
    <row r="47" spans="1:17">
      <c r="C47" s="16"/>
      <c r="D47" s="17" t="str">
        <f>$D$13</f>
        <v>curatief onderhoud</v>
      </c>
      <c r="E47" s="54"/>
      <c r="F47" s="55"/>
      <c r="G47" s="17"/>
      <c r="H47" s="56"/>
      <c r="I47" s="19"/>
      <c r="J47" s="48">
        <f>$J$13</f>
        <v>45839</v>
      </c>
    </row>
    <row r="48" spans="1:17" ht="22.5">
      <c r="A48" s="57" t="s">
        <v>45</v>
      </c>
      <c r="B48" s="58" t="s">
        <v>35</v>
      </c>
      <c r="C48" s="11" t="s">
        <v>63</v>
      </c>
      <c r="D48" s="11" t="s">
        <v>64</v>
      </c>
      <c r="E48" s="11" t="s">
        <v>239</v>
      </c>
      <c r="F48" s="11" t="str">
        <f>IF($F$14="","",$F$14)</f>
        <v/>
      </c>
      <c r="G48" s="11" t="str">
        <f>IF($G$14="","",$G$14)</f>
        <v/>
      </c>
      <c r="H48" s="11" t="str">
        <f>IF($H$14="","",$H$14)</f>
        <v/>
      </c>
      <c r="I48" s="11" t="str">
        <f>IF($I$14="","",$I$14)</f>
        <v/>
      </c>
      <c r="J48" s="11" t="s">
        <v>57</v>
      </c>
      <c r="L48" s="1" t="s">
        <v>26</v>
      </c>
    </row>
    <row r="49" spans="1:16" hidden="1">
      <c r="A49" s="37" t="str">
        <f>$A$15</f>
        <v>Stelposten n.v.t.</v>
      </c>
      <c r="B49" s="71"/>
      <c r="C49" s="72"/>
      <c r="D49" s="72"/>
      <c r="E49" s="72"/>
      <c r="F49" s="3">
        <v>0</v>
      </c>
      <c r="G49" s="3">
        <v>0</v>
      </c>
      <c r="H49" s="3">
        <v>0</v>
      </c>
      <c r="I49" s="3">
        <v>0</v>
      </c>
      <c r="J49" s="144">
        <f>(F49*(1+'Aanneemsom-W'!$F$16))+(G49*(1+'Aanneemsom-W'!$F$16))+(H49*(1+'Aanneemsom-W'!$F$16))+(I49*(1+'Aanneemsom-W'!$F$16))</f>
        <v>0</v>
      </c>
      <c r="L49" s="1">
        <f>IF(F48="",1,IF(F49="",0,1))</f>
        <v>1</v>
      </c>
      <c r="M49" s="1">
        <f>IF(G48="",1,IF(G49="",0,1))</f>
        <v>1</v>
      </c>
      <c r="N49" s="1">
        <f>IF(H48="",1,IF(H49="",0,1))</f>
        <v>1</v>
      </c>
      <c r="O49" s="1">
        <f>IF(I48="",1,IF(I49="",0,1))</f>
        <v>1</v>
      </c>
      <c r="P49" s="1">
        <f>SUM(L49:O49)</f>
        <v>4</v>
      </c>
    </row>
    <row r="50" spans="1:16" hidden="1">
      <c r="A50" s="1" t="str">
        <f>$A$16</f>
        <v>51 Gereserveerd</v>
      </c>
      <c r="B50" s="109" t="str">
        <f>IF(C50+D50+E50=0,"",J50/$I$40)</f>
        <v/>
      </c>
      <c r="C50" s="3">
        <v>0</v>
      </c>
      <c r="D50" s="3">
        <v>0</v>
      </c>
      <c r="E50" s="3">
        <v>0</v>
      </c>
      <c r="F50" s="38"/>
      <c r="G50" s="38"/>
      <c r="H50" s="38"/>
      <c r="I50" s="38"/>
      <c r="J50" s="12">
        <f>(C50*(1+'Aanneemsom-W'!$C$16))+(D50*(1+'Aanneemsom-W'!$D$16))+(E50*(1+'Aanneemsom-W'!$E$16))</f>
        <v>0</v>
      </c>
      <c r="L50" s="1">
        <f>IF($A$16="51 N.v.t.",1,IF(C50="",0,1))</f>
        <v>1</v>
      </c>
      <c r="M50" s="1">
        <f>IF($A$16="51 N.v.t.",1,IF(D50="",0,1))</f>
        <v>1</v>
      </c>
      <c r="N50" s="1">
        <f>IF($A$16="51 N.v.t.",1,IF(E50="",0,1))</f>
        <v>1</v>
      </c>
      <c r="P50" s="1">
        <f t="shared" ref="P50:P58" si="2">SUM(L50:O50)</f>
        <v>3</v>
      </c>
    </row>
    <row r="51" spans="1:16" hidden="1">
      <c r="A51" s="1" t="str">
        <f>$A$17</f>
        <v>52 Afvoeren</v>
      </c>
      <c r="B51" s="109" t="str">
        <f t="shared" ref="B51:B63" si="3">IF(C51+D51+E51=0,"",J51/$I$40)</f>
        <v/>
      </c>
      <c r="C51" s="3">
        <v>0</v>
      </c>
      <c r="D51" s="3">
        <v>0</v>
      </c>
      <c r="E51" s="3">
        <v>0</v>
      </c>
      <c r="F51" s="38"/>
      <c r="G51" s="38"/>
      <c r="H51" s="38"/>
      <c r="I51" s="38"/>
      <c r="J51" s="12">
        <f>(C51*(1+'Aanneemsom-W'!$C$16))+(D51*(1+'Aanneemsom-W'!$D$16))+(E51*(1+'Aanneemsom-W'!$E$16))</f>
        <v>0</v>
      </c>
      <c r="L51" s="1">
        <f>IF($A$17="52 N.v.t.",1,IF(C51="",0,1))</f>
        <v>1</v>
      </c>
      <c r="M51" s="1">
        <f>IF($A$17="52 N.v.t.",1,IF(D51="",0,1))</f>
        <v>1</v>
      </c>
      <c r="N51" s="1">
        <f>IF($A$17="52 N.v.t.",1,IF(E51="",0,1))</f>
        <v>1</v>
      </c>
      <c r="P51" s="1">
        <f t="shared" si="2"/>
        <v>3</v>
      </c>
    </row>
    <row r="52" spans="1:16" hidden="1">
      <c r="A52" s="1" t="str">
        <f>$A$18</f>
        <v>53 Waterinstallaties</v>
      </c>
      <c r="B52" s="109" t="str">
        <f t="shared" si="3"/>
        <v/>
      </c>
      <c r="C52" s="3">
        <v>0</v>
      </c>
      <c r="D52" s="3">
        <v>0</v>
      </c>
      <c r="E52" s="3">
        <v>0</v>
      </c>
      <c r="F52" s="38"/>
      <c r="G52" s="38"/>
      <c r="H52" s="38"/>
      <c r="I52" s="38"/>
      <c r="J52" s="12">
        <f>(C52*(1+'Aanneemsom-W'!$C$16))+(D52*(1+'Aanneemsom-W'!$D$16))+(E52*(1+'Aanneemsom-W'!$E$16))</f>
        <v>0</v>
      </c>
      <c r="L52" s="1">
        <f>IF($A$18="53 N.v.t.",1,IF(C52="",0,1))</f>
        <v>1</v>
      </c>
      <c r="M52" s="1">
        <f>IF($A$18="53 N.v.t.",1,IF(D52="",0,1))</f>
        <v>1</v>
      </c>
      <c r="N52" s="1">
        <f>IF($A$18="53 N.v.t.",1,IF(E52="",0,1))</f>
        <v>1</v>
      </c>
      <c r="P52" s="1">
        <f t="shared" si="2"/>
        <v>3</v>
      </c>
    </row>
    <row r="53" spans="1:16" hidden="1">
      <c r="A53" s="1" t="str">
        <f>$A$19</f>
        <v>54 Gassen</v>
      </c>
      <c r="B53" s="109" t="str">
        <f t="shared" si="3"/>
        <v/>
      </c>
      <c r="C53" s="3">
        <v>0</v>
      </c>
      <c r="D53" s="3">
        <v>0</v>
      </c>
      <c r="E53" s="3">
        <v>0</v>
      </c>
      <c r="F53" s="38"/>
      <c r="G53" s="38"/>
      <c r="H53" s="38"/>
      <c r="I53" s="38"/>
      <c r="J53" s="12">
        <f>(C53*(1+'Aanneemsom-W'!$C$16))+(D53*(1+'Aanneemsom-W'!$D$16))+(E53*(1+'Aanneemsom-W'!$E$16))</f>
        <v>0</v>
      </c>
      <c r="L53" s="1">
        <f>IF($A$19="54 N.v.t.",1,IF(C53="",0,1))</f>
        <v>1</v>
      </c>
      <c r="M53" s="1">
        <f>IF($A$19="54 N.v.t.",1,IF(D53="",0,1))</f>
        <v>1</v>
      </c>
      <c r="N53" s="1">
        <f>IF($A$19="54 N.v.t.",1,IF(E53="",0,1))</f>
        <v>1</v>
      </c>
      <c r="P53" s="1">
        <f t="shared" si="2"/>
        <v>3</v>
      </c>
    </row>
    <row r="54" spans="1:16">
      <c r="A54" s="1" t="str">
        <f>$A$20</f>
        <v>55 Koeling</v>
      </c>
      <c r="B54" s="109" t="str">
        <f t="shared" si="3"/>
        <v/>
      </c>
      <c r="C54" s="3"/>
      <c r="D54" s="3"/>
      <c r="E54" s="3"/>
      <c r="F54" s="38"/>
      <c r="G54" s="38"/>
      <c r="H54" s="38"/>
      <c r="I54" s="38"/>
      <c r="J54" s="12">
        <f>(C54*(1+'Aanneemsom-W'!$C$16))+(D54*(1+'Aanneemsom-W'!$D$16))+(E54*(1+'Aanneemsom-W'!$E$16))</f>
        <v>0</v>
      </c>
      <c r="L54" s="1">
        <f>IF($A$20="55 N.v.t.",1,IF(C54="",0,1))</f>
        <v>0</v>
      </c>
      <c r="M54" s="1">
        <f>IF($A$20="55 N.v.t.",1,IF(D54="",0,1))</f>
        <v>0</v>
      </c>
      <c r="N54" s="1">
        <f>IF($A$20="55 N.v.t.",1,IF(E54="",0,1))</f>
        <v>0</v>
      </c>
      <c r="P54" s="1">
        <f t="shared" si="2"/>
        <v>0</v>
      </c>
    </row>
    <row r="55" spans="1:16" hidden="1">
      <c r="A55" s="1" t="str">
        <f>$A$21</f>
        <v>56 Verwarming</v>
      </c>
      <c r="B55" s="109" t="str">
        <f t="shared" si="3"/>
        <v/>
      </c>
      <c r="C55" s="3">
        <v>0</v>
      </c>
      <c r="D55" s="3">
        <v>0</v>
      </c>
      <c r="E55" s="3">
        <v>0</v>
      </c>
      <c r="F55" s="38"/>
      <c r="G55" s="38"/>
      <c r="H55" s="38"/>
      <c r="I55" s="38"/>
      <c r="J55" s="12">
        <f>(C55*(1+'Aanneemsom-W'!$C$16))+(D55*(1+'Aanneemsom-W'!$D$16))+(E55*(1+'Aanneemsom-W'!$E$16))</f>
        <v>0</v>
      </c>
      <c r="L55" s="1">
        <f>IF($A$21="56 N.v.t.",1,IF(C55="",0,1))</f>
        <v>1</v>
      </c>
      <c r="M55" s="1">
        <f>IF($A$21="56 N.v.t.",1,IF(D55="",0,1))</f>
        <v>1</v>
      </c>
      <c r="N55" s="1">
        <f>IF($A$21="56 N.v.t.",1,IF(E55="",0,1))</f>
        <v>1</v>
      </c>
      <c r="P55" s="1">
        <f t="shared" si="2"/>
        <v>3</v>
      </c>
    </row>
    <row r="56" spans="1:16" hidden="1">
      <c r="A56" s="1" t="str">
        <f>$A$22</f>
        <v>57 Luchtbehandeling</v>
      </c>
      <c r="B56" s="109" t="str">
        <f t="shared" si="3"/>
        <v/>
      </c>
      <c r="C56" s="3">
        <v>0</v>
      </c>
      <c r="D56" s="3">
        <v>0</v>
      </c>
      <c r="E56" s="3">
        <v>0</v>
      </c>
      <c r="F56" s="38"/>
      <c r="G56" s="92" t="str">
        <f>IF(F40="","Ingevulde informatie wordt genegeerd.","")</f>
        <v/>
      </c>
      <c r="H56" s="38"/>
      <c r="I56" s="38"/>
      <c r="J56" s="12">
        <f>(C56*(1+'Aanneemsom-W'!$C$16))+(D56*(1+'Aanneemsom-W'!$D$16))+(E56*(1+'Aanneemsom-W'!$E$16))</f>
        <v>0</v>
      </c>
      <c r="L56" s="1">
        <f>IF($A$22="57 N.v.t.",1,IF(C56="",0,1))</f>
        <v>1</v>
      </c>
      <c r="M56" s="1">
        <f>IF($A$22="57 N.v.t.",1,IF(D56="",0,1))</f>
        <v>1</v>
      </c>
      <c r="N56" s="1">
        <f>IF($A$22="57 N.v.t.",1,IF(E56="",0,1))</f>
        <v>1</v>
      </c>
      <c r="P56" s="1">
        <f t="shared" si="2"/>
        <v>3</v>
      </c>
    </row>
    <row r="57" spans="1:16">
      <c r="A57" s="1" t="str">
        <f>$A$23</f>
        <v>58 M&amp;R-installaties</v>
      </c>
      <c r="B57" s="109" t="str">
        <f t="shared" si="3"/>
        <v/>
      </c>
      <c r="C57" s="3"/>
      <c r="D57" s="3"/>
      <c r="E57" s="3"/>
      <c r="F57" s="38"/>
      <c r="G57" s="38"/>
      <c r="H57" s="38"/>
      <c r="I57" s="38"/>
      <c r="J57" s="12">
        <f>(C57*(1+'Aanneemsom-W'!$C$16))+(D57*(1+'Aanneemsom-W'!$D$16))+(E57*(1+'Aanneemsom-W'!$E$16))</f>
        <v>0</v>
      </c>
      <c r="L57" s="1">
        <f>IF($A$23="58 N.v.t.",1,IF(C57="",0,1))</f>
        <v>0</v>
      </c>
      <c r="M57" s="1">
        <f>IF($A$23="58 N.v.t.",1,IF(D57="",0,1))</f>
        <v>0</v>
      </c>
      <c r="N57" s="1">
        <f>IF($A$23="58 N.v.t.",1,IF(E57="",0,1))</f>
        <v>0</v>
      </c>
      <c r="P57" s="1">
        <f t="shared" si="2"/>
        <v>0</v>
      </c>
    </row>
    <row r="58" spans="1:16" ht="12" thickBot="1">
      <c r="A58" s="1" t="str">
        <f>$A$24</f>
        <v>59 Brandveiligheid</v>
      </c>
      <c r="B58" s="109" t="str">
        <f t="shared" si="3"/>
        <v/>
      </c>
      <c r="C58" s="3"/>
      <c r="D58" s="3"/>
      <c r="E58" s="3"/>
      <c r="F58" s="38"/>
      <c r="G58" s="38"/>
      <c r="H58" s="38"/>
      <c r="I58" s="38"/>
      <c r="J58" s="12">
        <f>(C58*(1+'Aanneemsom-W'!$C$16))+(D58*(1+'Aanneemsom-W'!$D$16))+(E58*(1+'Aanneemsom-W'!$E$16))</f>
        <v>0</v>
      </c>
      <c r="L58" s="1">
        <f>IF($A$24="65 N.v.t.",1,IF(C58="",0,1))</f>
        <v>0</v>
      </c>
      <c r="M58" s="1">
        <f>IF($A$24="65 N.v.t.",1,IF(D58="",0,1))</f>
        <v>0</v>
      </c>
      <c r="N58" s="1">
        <f>IF($A$24="65 N.v.t.",1,IF(E58="",0,1))</f>
        <v>0</v>
      </c>
      <c r="P58" s="1">
        <f t="shared" si="2"/>
        <v>0</v>
      </c>
    </row>
    <row r="59" spans="1:16" hidden="1">
      <c r="A59" s="1" t="str">
        <f>$A$25</f>
        <v>67 Gebouwmanag.</v>
      </c>
      <c r="B59" s="109" t="str">
        <f t="shared" si="3"/>
        <v/>
      </c>
      <c r="C59" s="3">
        <v>0</v>
      </c>
      <c r="D59" s="3">
        <v>0</v>
      </c>
      <c r="E59" s="3">
        <v>0</v>
      </c>
      <c r="F59" s="38"/>
      <c r="G59" s="38"/>
      <c r="H59" s="38"/>
      <c r="I59" s="38"/>
      <c r="J59" s="12">
        <f>(C59*(1+'Aanneemsom-W'!$C$16))+(D59*(1+'Aanneemsom-W'!$D$16))+(E59*(1+'Aanneemsom-W'!$E$16))</f>
        <v>0</v>
      </c>
      <c r="L59" s="1">
        <f>IF($A$25="67 N.v.t.",1,IF(C59="",0,1))</f>
        <v>1</v>
      </c>
      <c r="M59" s="1">
        <f>IF($A$25="67 N.v.t.",1,IF(D59="",0,1))</f>
        <v>1</v>
      </c>
      <c r="N59" s="1">
        <f>IF($A$25="67 N.v.t.",1,IF(E59="",0,1))</f>
        <v>1</v>
      </c>
      <c r="P59" s="1">
        <f>SUM(L59:O59)</f>
        <v>3</v>
      </c>
    </row>
    <row r="60" spans="1:16" hidden="1">
      <c r="A60" s="1" t="str">
        <f>$A$26</f>
        <v>73 Vaste keuken vrz.</v>
      </c>
      <c r="B60" s="109" t="str">
        <f>IF(C60+D60+E60=0,"",J60/$I$40)</f>
        <v/>
      </c>
      <c r="C60" s="3">
        <v>0</v>
      </c>
      <c r="D60" s="3">
        <v>0</v>
      </c>
      <c r="E60" s="3">
        <v>0</v>
      </c>
      <c r="F60" s="38"/>
      <c r="G60" s="38"/>
      <c r="H60" s="38"/>
      <c r="I60" s="38"/>
      <c r="J60" s="12">
        <f>(C60*(1+'Aanneemsom-W'!$C$16))+(D60*(1+'Aanneemsom-W'!$D$16))+(E60*(1+'Aanneemsom-W'!$E$16))</f>
        <v>0</v>
      </c>
      <c r="L60" s="1">
        <f>IF($A$26="73 N.v.t.",1,IF(C60="",0,1))</f>
        <v>1</v>
      </c>
      <c r="M60" s="1">
        <f>IF($A$26="73 N.v.t.",1,IF(D60="",0,1))</f>
        <v>1</v>
      </c>
      <c r="N60" s="1">
        <f>IF($A$26="73 N.v.t.",1,IF(E60="",0,1))</f>
        <v>1</v>
      </c>
      <c r="P60" s="1">
        <f>SUM(L60:O60)</f>
        <v>3</v>
      </c>
    </row>
    <row r="61" spans="1:16" hidden="1">
      <c r="A61" s="1" t="str">
        <f>$A$27</f>
        <v>74 Vaste sanitaire vrz.</v>
      </c>
      <c r="B61" s="109" t="str">
        <f t="shared" si="3"/>
        <v/>
      </c>
      <c r="C61" s="3">
        <v>0</v>
      </c>
      <c r="D61" s="3">
        <v>0</v>
      </c>
      <c r="E61" s="3">
        <v>0</v>
      </c>
      <c r="F61" s="38"/>
      <c r="G61" s="38"/>
      <c r="H61" s="38"/>
      <c r="I61" s="38"/>
      <c r="J61" s="12">
        <f>(C61*(1+'Aanneemsom-W'!$C$16))+(D61*(1+'Aanneemsom-W'!$D$16))+(E61*(1+'Aanneemsom-W'!$E$16))</f>
        <v>0</v>
      </c>
      <c r="L61" s="1">
        <f>IF($A$27="74 N.v.t.",1,IF(C61="",0,1))</f>
        <v>1</v>
      </c>
      <c r="M61" s="1">
        <f>IF($A$27="74 N.v.t.",1,IF(D61="",0,1))</f>
        <v>1</v>
      </c>
      <c r="N61" s="1">
        <f>IF($A$27="74 N.v.t.",1,IF(E61="",0,1))</f>
        <v>1</v>
      </c>
      <c r="P61" s="1">
        <f>SUM(L61:O61)</f>
        <v>3</v>
      </c>
    </row>
    <row r="62" spans="1:16" hidden="1">
      <c r="A62" s="1" t="str">
        <f>$A$28</f>
        <v>75 Vaste onderh.vrz.</v>
      </c>
      <c r="B62" s="109" t="str">
        <f>IF(C62+D62+E62=0,"",J62/$I$40)</f>
        <v/>
      </c>
      <c r="C62" s="3">
        <v>0</v>
      </c>
      <c r="D62" s="3">
        <v>0</v>
      </c>
      <c r="E62" s="3">
        <v>0</v>
      </c>
      <c r="F62" s="38"/>
      <c r="G62" s="38"/>
      <c r="H62" s="38"/>
      <c r="I62" s="38"/>
      <c r="J62" s="12">
        <f>(C62*(1+'Aanneemsom-W'!$C$16))+(D62*(1+'Aanneemsom-W'!$D$16))+(E62*(1+'Aanneemsom-W'!$E$16))</f>
        <v>0</v>
      </c>
      <c r="L62" s="1">
        <f>IF($A$28="75 N.v.t.",1,IF(C62="",0,1))</f>
        <v>1</v>
      </c>
      <c r="M62" s="1">
        <f>IF($A$28="75 N.v.t.",1,IF(D62="",0,1))</f>
        <v>1</v>
      </c>
      <c r="N62" s="1">
        <f>IF($A$28="75 N.v.t.",1,IF(E62="",0,1))</f>
        <v>1</v>
      </c>
      <c r="P62" s="1">
        <f>SUM(L62:O62)</f>
        <v>3</v>
      </c>
    </row>
    <row r="63" spans="1:16" ht="12" hidden="1" thickBot="1">
      <c r="A63" s="1" t="str">
        <f>$A$29</f>
        <v>90 Terrein</v>
      </c>
      <c r="B63" s="109" t="str">
        <f t="shared" si="3"/>
        <v/>
      </c>
      <c r="C63" s="3">
        <v>0</v>
      </c>
      <c r="D63" s="3">
        <v>0</v>
      </c>
      <c r="E63" s="3">
        <v>0</v>
      </c>
      <c r="F63" s="38"/>
      <c r="G63" s="38"/>
      <c r="H63" s="38"/>
      <c r="I63" s="38"/>
      <c r="J63" s="12">
        <f>(C63*(1+'Aanneemsom-W'!$C$16))+(D63*(1+'Aanneemsom-W'!$D$16))+(E63*(1+'Aanneemsom-W'!$E$16))</f>
        <v>0</v>
      </c>
      <c r="L63" s="1">
        <f>IF($A$29="90 N.v.t.",1,IF(C63="",0,1))</f>
        <v>1</v>
      </c>
      <c r="M63" s="1">
        <f>IF($A$29="90 N.v.t.",1,IF(D63="",0,1))</f>
        <v>1</v>
      </c>
      <c r="N63" s="1">
        <f>IF($A$29="90 N.v.t.",1,IF(E63="",0,1))</f>
        <v>1</v>
      </c>
      <c r="P63" s="1">
        <f>SUM(L63:O63)</f>
        <v>3</v>
      </c>
    </row>
    <row r="64" spans="1:16" ht="13.5" thickBot="1">
      <c r="B64" s="59" t="s">
        <v>6</v>
      </c>
      <c r="C64" s="15">
        <f>SUM(C50:C63)</f>
        <v>0</v>
      </c>
      <c r="D64" s="15">
        <f>SUM(D50:D63)</f>
        <v>0</v>
      </c>
      <c r="E64" s="15">
        <f>SUM(E50:E63)</f>
        <v>0</v>
      </c>
      <c r="J64" s="13">
        <f>SUM(J49:J63)</f>
        <v>0</v>
      </c>
      <c r="O64" s="20" t="s">
        <v>27</v>
      </c>
      <c r="P64" s="1">
        <f>SUM(P49:P63)+P41</f>
        <v>38</v>
      </c>
    </row>
    <row r="65" spans="1:17">
      <c r="B65" s="59" t="s">
        <v>22</v>
      </c>
      <c r="C65" s="60" t="e">
        <f>C64/SUM(C64:E64)</f>
        <v>#DIV/0!</v>
      </c>
      <c r="D65" s="60" t="e">
        <f>D64/SUM(C64:E64)</f>
        <v>#DIV/0!</v>
      </c>
      <c r="E65" s="60" t="e">
        <f>E64/SUM(C64:E64)</f>
        <v>#DIV/0!</v>
      </c>
    </row>
    <row r="66" spans="1:17">
      <c r="C66" s="73"/>
      <c r="D66" s="73"/>
      <c r="E66" s="73"/>
    </row>
    <row r="67" spans="1:17">
      <c r="A67" s="5" t="s">
        <v>240</v>
      </c>
      <c r="C67" s="73"/>
      <c r="D67" s="73"/>
      <c r="E67" s="73"/>
      <c r="J67" s="5" t="s">
        <v>145</v>
      </c>
    </row>
    <row r="68" spans="1:17">
      <c r="A68" s="5" t="s">
        <v>122</v>
      </c>
      <c r="J68" s="76" t="str">
        <f>IF(P64=47,"","Let op: niet alle velden zijn ingevuld!")</f>
        <v>Let op: niet alle velden zijn ingevuld!</v>
      </c>
    </row>
    <row r="69" spans="1:17" ht="15.75">
      <c r="A69" s="4" t="str">
        <f>'Aanneemsom-W'!$A$1</f>
        <v>W-installatie</v>
      </c>
      <c r="B69" s="4" t="str">
        <f>'Aanneemsom-W'!$B$1</f>
        <v>Inschrijfbiljet onderhoud</v>
      </c>
      <c r="C69" s="2"/>
      <c r="D69" s="2"/>
      <c r="E69" s="2"/>
      <c r="F69" s="2"/>
      <c r="G69" s="2"/>
      <c r="H69" s="2"/>
      <c r="I69" s="2"/>
      <c r="J69" s="2"/>
    </row>
    <row r="70" spans="1:17">
      <c r="A70" s="20" t="str">
        <f>'Aanneemsom-W'!$A$2</f>
        <v>Perceel:</v>
      </c>
      <c r="B70" s="21" t="str">
        <f>Leeswijzer!$B$2</f>
        <v>W1</v>
      </c>
      <c r="C70" s="2"/>
      <c r="D70" s="2"/>
      <c r="E70" s="2"/>
      <c r="I70" s="22" t="str">
        <f>'Aanneemsom-W'!$F$2</f>
        <v>Documentnummer:</v>
      </c>
      <c r="J70" s="70" t="str">
        <f>Leeswijzer!$G$2</f>
        <v>xxx-GC1-IBW W1C1</v>
      </c>
    </row>
    <row r="71" spans="1:17">
      <c r="A71" s="20" t="str">
        <f>'Aanneemsom-W'!$A$3</f>
        <v>Opdrachtgever:</v>
      </c>
      <c r="B71" s="106" t="str">
        <f>Leeswijzer!$B$3</f>
        <v>Solido</v>
      </c>
      <c r="C71" s="2"/>
      <c r="D71" s="2"/>
      <c r="E71" s="2"/>
      <c r="I71" s="22" t="str">
        <f>'Aanneemsom-W'!$F$3</f>
        <v>Bestek:</v>
      </c>
      <c r="J71" s="2" t="str">
        <f>Leeswijzer!$G$3</f>
        <v>2506-FB-OHCAEW</v>
      </c>
    </row>
    <row r="72" spans="1:17">
      <c r="A72" s="20" t="str">
        <f>'Aanneemsom-W'!$A$4</f>
        <v>Betreft:</v>
      </c>
      <c r="B72" s="106" t="str">
        <f>Leeswijzer!$B$4</f>
        <v>Onderhoudscontract W-installatie</v>
      </c>
      <c r="C72" s="2"/>
      <c r="D72" s="2"/>
      <c r="E72" s="2"/>
      <c r="I72" s="20" t="s">
        <v>65</v>
      </c>
      <c r="J72" s="163">
        <f>'Aanneemsom-W'!$E$39</f>
        <v>0</v>
      </c>
    </row>
    <row r="73" spans="1:17">
      <c r="A73" s="20" t="str">
        <f>'Aanneemsom-W'!$A$5</f>
        <v>Blad:</v>
      </c>
      <c r="B73" s="1" t="str">
        <f>IF(F74="","Specificatieblad ongeldig; NIET invullen!","Specificatieblad locatie")</f>
        <v>Specificatieblad locatie</v>
      </c>
      <c r="E73" s="62" t="str">
        <f>$E$5</f>
        <v>C1</v>
      </c>
      <c r="F73" s="23" t="str">
        <f>$F$5</f>
        <v>MER1-2</v>
      </c>
      <c r="G73" s="2"/>
      <c r="H73" s="2"/>
      <c r="I73" s="2"/>
    </row>
    <row r="74" spans="1:17">
      <c r="A74" s="20"/>
      <c r="B74" s="70"/>
      <c r="E74" s="77" t="s">
        <v>4</v>
      </c>
      <c r="F74" s="114" t="s">
        <v>253</v>
      </c>
      <c r="G74" s="2"/>
      <c r="H74" s="22" t="s">
        <v>43</v>
      </c>
      <c r="I74" s="70">
        <f>IF(I77=0,I75,I77)</f>
        <v>40</v>
      </c>
      <c r="Q74" s="1">
        <f>IF(F74="",0,1)</f>
        <v>1</v>
      </c>
    </row>
    <row r="75" spans="1:17">
      <c r="A75" s="20"/>
      <c r="B75" s="91"/>
      <c r="E75" s="68" t="s">
        <v>21</v>
      </c>
      <c r="F75" s="115" t="s">
        <v>250</v>
      </c>
      <c r="G75" s="2"/>
      <c r="H75" s="22" t="s">
        <v>28</v>
      </c>
      <c r="I75" s="116">
        <v>40</v>
      </c>
      <c r="J75" s="106" t="s">
        <v>47</v>
      </c>
      <c r="P75" s="1">
        <f>IF(I75="",0,1)</f>
        <v>1</v>
      </c>
    </row>
    <row r="76" spans="1:17">
      <c r="A76" s="20"/>
      <c r="E76" s="68"/>
      <c r="G76" s="2"/>
      <c r="H76" s="20" t="s">
        <v>48</v>
      </c>
      <c r="I76" s="116"/>
    </row>
    <row r="77" spans="1:17">
      <c r="A77" s="39" t="s">
        <v>33</v>
      </c>
      <c r="B77" s="113">
        <f>'Aanneemsom-W'!$B$8</f>
        <v>0</v>
      </c>
      <c r="E77" s="68"/>
      <c r="G77" s="2"/>
      <c r="H77" s="22" t="s">
        <v>49</v>
      </c>
      <c r="I77" s="116"/>
      <c r="J77" s="111">
        <f>IF(I76+I77=0,0,(I77-I76)/I76)</f>
        <v>0</v>
      </c>
    </row>
    <row r="78" spans="1:17">
      <c r="A78" s="20" t="s">
        <v>96</v>
      </c>
      <c r="B78" s="149"/>
      <c r="C78" s="2"/>
      <c r="D78" s="2"/>
      <c r="E78" s="2"/>
      <c r="F78" s="2"/>
      <c r="G78" s="2"/>
      <c r="H78" s="2"/>
      <c r="I78" s="2"/>
      <c r="J78" s="117" t="str">
        <f>IF(J77=0,"","Controleer kengetallen op inschrijfwaarde. Pas zo nodig de bedragen Loon, Materiaal en Werk-derden aan met het wijzigingspercentage.")</f>
        <v/>
      </c>
    </row>
    <row r="79" spans="1:17">
      <c r="C79" s="64"/>
      <c r="D79" s="65"/>
      <c r="E79" s="65"/>
      <c r="F79" s="67" t="s">
        <v>24</v>
      </c>
      <c r="G79" s="65"/>
      <c r="H79" s="65"/>
      <c r="I79" s="65"/>
      <c r="J79" s="66"/>
    </row>
    <row r="80" spans="1:17">
      <c r="C80" s="49"/>
      <c r="D80" s="50" t="str">
        <f>$D$12</f>
        <v>Preventief en</v>
      </c>
      <c r="E80" s="51"/>
      <c r="F80" s="52"/>
      <c r="G80" s="50" t="str">
        <f>IF($G$12="","",$G$12)</f>
        <v>Geen stelposten</v>
      </c>
      <c r="H80" s="53"/>
      <c r="I80" s="18"/>
      <c r="J80" s="40" t="str">
        <f>$J$12</f>
        <v>Prijspeil</v>
      </c>
    </row>
    <row r="81" spans="1:16">
      <c r="C81" s="16"/>
      <c r="D81" s="17" t="str">
        <f>$D$13</f>
        <v>curatief onderhoud</v>
      </c>
      <c r="E81" s="54"/>
      <c r="F81" s="55"/>
      <c r="G81" s="17"/>
      <c r="H81" s="56"/>
      <c r="I81" s="19"/>
      <c r="J81" s="48">
        <f>$J$13</f>
        <v>45839</v>
      </c>
    </row>
    <row r="82" spans="1:16" ht="22.5">
      <c r="A82" s="57" t="s">
        <v>45</v>
      </c>
      <c r="B82" s="58" t="str">
        <f>$B$48</f>
        <v>Kengetal-W
locatie (€/m²)</v>
      </c>
      <c r="C82" s="11" t="s">
        <v>63</v>
      </c>
      <c r="D82" s="11" t="s">
        <v>64</v>
      </c>
      <c r="E82" s="11" t="s">
        <v>239</v>
      </c>
      <c r="F82" s="11" t="str">
        <f>IF($F$14="","",$F$14)</f>
        <v/>
      </c>
      <c r="G82" s="11" t="str">
        <f>IF($G$14="","",$G$14)</f>
        <v/>
      </c>
      <c r="H82" s="11" t="str">
        <f>IF($H$14="","",$H$14)</f>
        <v/>
      </c>
      <c r="I82" s="11" t="str">
        <f>IF($I$14="","",$I$14)</f>
        <v/>
      </c>
      <c r="J82" s="11" t="s">
        <v>57</v>
      </c>
      <c r="L82" s="1" t="s">
        <v>26</v>
      </c>
    </row>
    <row r="83" spans="1:16" hidden="1">
      <c r="A83" s="37" t="str">
        <f>$A$15</f>
        <v>Stelposten n.v.t.</v>
      </c>
      <c r="B83" s="71"/>
      <c r="C83" s="72"/>
      <c r="D83" s="72"/>
      <c r="E83" s="72"/>
      <c r="F83" s="3">
        <v>0</v>
      </c>
      <c r="G83" s="3">
        <v>0</v>
      </c>
      <c r="H83" s="3">
        <v>0</v>
      </c>
      <c r="I83" s="3">
        <v>0</v>
      </c>
      <c r="J83" s="144">
        <f>(F83*(1+'Aanneemsom-W'!$F$16))+(G83*(1+'Aanneemsom-W'!$F$16))+(H83*(1+'Aanneemsom-W'!$F$16))+(I83*(1+'Aanneemsom-W'!$F$16))</f>
        <v>0</v>
      </c>
      <c r="L83" s="1">
        <f>IF(F82="",1,IF(F83="",0,1))</f>
        <v>1</v>
      </c>
      <c r="M83" s="1">
        <f>IF(G82="",1,IF(G83="",0,1))</f>
        <v>1</v>
      </c>
      <c r="N83" s="1">
        <f>IF(H82="",1,IF(H83="",0,1))</f>
        <v>1</v>
      </c>
      <c r="O83" s="1">
        <f>IF(I82="",1,IF(I83="",0,1))</f>
        <v>1</v>
      </c>
      <c r="P83" s="1">
        <f>SUM(L83:O83)</f>
        <v>4</v>
      </c>
    </row>
    <row r="84" spans="1:16" hidden="1">
      <c r="A84" s="1" t="str">
        <f>$A$16</f>
        <v>51 Gereserveerd</v>
      </c>
      <c r="B84" s="109" t="str">
        <f>IF(C84+D84+E84=0,"",J84/$I$74)</f>
        <v/>
      </c>
      <c r="C84" s="3">
        <v>0</v>
      </c>
      <c r="D84" s="3">
        <v>0</v>
      </c>
      <c r="E84" s="3">
        <v>0</v>
      </c>
      <c r="F84" s="38"/>
      <c r="G84" s="38"/>
      <c r="H84" s="38"/>
      <c r="I84" s="38"/>
      <c r="J84" s="12">
        <f>(C84*(1+'Aanneemsom-W'!$C$16))+(D84*(1+'Aanneemsom-W'!$D$16))+(E84*(1+'Aanneemsom-W'!$E$16))</f>
        <v>0</v>
      </c>
      <c r="L84" s="1">
        <f>IF($A$16="51 N.v.t.",1,IF(C84="",0,1))</f>
        <v>1</v>
      </c>
      <c r="M84" s="1">
        <f>IF($A$16="51 N.v.t.",1,IF(D84="",0,1))</f>
        <v>1</v>
      </c>
      <c r="N84" s="1">
        <f>IF($A$16="51 N.v.t.",1,IF(E84="",0,1))</f>
        <v>1</v>
      </c>
      <c r="P84" s="1">
        <f t="shared" ref="P84:P92" si="4">SUM(L84:O84)</f>
        <v>3</v>
      </c>
    </row>
    <row r="85" spans="1:16" hidden="1">
      <c r="A85" s="1" t="str">
        <f>$A$17</f>
        <v>52 Afvoeren</v>
      </c>
      <c r="B85" s="109" t="str">
        <f t="shared" ref="B85:B97" si="5">IF(C85+D85+E85=0,"",J85/$I$74)</f>
        <v/>
      </c>
      <c r="C85" s="3">
        <v>0</v>
      </c>
      <c r="D85" s="3">
        <v>0</v>
      </c>
      <c r="E85" s="3">
        <v>0</v>
      </c>
      <c r="F85" s="38"/>
      <c r="G85" s="38"/>
      <c r="H85" s="38"/>
      <c r="I85" s="38"/>
      <c r="J85" s="12">
        <f>(C85*(1+'Aanneemsom-W'!$C$16))+(D85*(1+'Aanneemsom-W'!$D$16))+(E85*(1+'Aanneemsom-W'!$E$16))</f>
        <v>0</v>
      </c>
      <c r="L85" s="1">
        <f>IF($A$17="52 N.v.t.",1,IF(C85="",0,1))</f>
        <v>1</v>
      </c>
      <c r="M85" s="1">
        <f>IF($A$17="52 N.v.t.",1,IF(D85="",0,1))</f>
        <v>1</v>
      </c>
      <c r="N85" s="1">
        <f>IF($A$17="52 N.v.t.",1,IF(E85="",0,1))</f>
        <v>1</v>
      </c>
      <c r="P85" s="1">
        <f t="shared" si="4"/>
        <v>3</v>
      </c>
    </row>
    <row r="86" spans="1:16" hidden="1">
      <c r="A86" s="1" t="str">
        <f>$A$18</f>
        <v>53 Waterinstallaties</v>
      </c>
      <c r="B86" s="109" t="str">
        <f t="shared" si="5"/>
        <v/>
      </c>
      <c r="C86" s="3">
        <v>0</v>
      </c>
      <c r="D86" s="3">
        <v>0</v>
      </c>
      <c r="E86" s="3">
        <v>0</v>
      </c>
      <c r="F86" s="38"/>
      <c r="G86" s="38"/>
      <c r="H86" s="38"/>
      <c r="I86" s="38"/>
      <c r="J86" s="12">
        <f>(C86*(1+'Aanneemsom-W'!$C$16))+(D86*(1+'Aanneemsom-W'!$D$16))+(E86*(1+'Aanneemsom-W'!$E$16))</f>
        <v>0</v>
      </c>
      <c r="L86" s="1">
        <f>IF($A$18="53 N.v.t.",1,IF(C86="",0,1))</f>
        <v>1</v>
      </c>
      <c r="M86" s="1">
        <f>IF($A$18="53 N.v.t.",1,IF(D86="",0,1))</f>
        <v>1</v>
      </c>
      <c r="N86" s="1">
        <f>IF($A$18="53 N.v.t.",1,IF(E86="",0,1))</f>
        <v>1</v>
      </c>
      <c r="P86" s="1">
        <f t="shared" si="4"/>
        <v>3</v>
      </c>
    </row>
    <row r="87" spans="1:16" hidden="1">
      <c r="A87" s="1" t="str">
        <f>$A$19</f>
        <v>54 Gassen</v>
      </c>
      <c r="B87" s="109" t="str">
        <f t="shared" si="5"/>
        <v/>
      </c>
      <c r="C87" s="3">
        <v>0</v>
      </c>
      <c r="D87" s="3">
        <v>0</v>
      </c>
      <c r="E87" s="3">
        <v>0</v>
      </c>
      <c r="F87" s="38"/>
      <c r="G87" s="38"/>
      <c r="H87" s="38"/>
      <c r="I87" s="38"/>
      <c r="J87" s="12">
        <f>(C87*(1+'Aanneemsom-W'!$C$16))+(D87*(1+'Aanneemsom-W'!$D$16))+(E87*(1+'Aanneemsom-W'!$E$16))</f>
        <v>0</v>
      </c>
      <c r="L87" s="1">
        <f>IF($A$19="54 N.v.t.",1,IF(C87="",0,1))</f>
        <v>1</v>
      </c>
      <c r="M87" s="1">
        <f>IF($A$19="54 N.v.t.",1,IF(D87="",0,1))</f>
        <v>1</v>
      </c>
      <c r="N87" s="1">
        <f>IF($A$19="54 N.v.t.",1,IF(E87="",0,1))</f>
        <v>1</v>
      </c>
      <c r="P87" s="1">
        <f t="shared" si="4"/>
        <v>3</v>
      </c>
    </row>
    <row r="88" spans="1:16">
      <c r="A88" s="1" t="str">
        <f>$A$20</f>
        <v>55 Koeling</v>
      </c>
      <c r="B88" s="109" t="str">
        <f t="shared" si="5"/>
        <v/>
      </c>
      <c r="C88" s="3"/>
      <c r="D88" s="3"/>
      <c r="E88" s="3"/>
      <c r="F88" s="38"/>
      <c r="G88" s="38"/>
      <c r="H88" s="38"/>
      <c r="I88" s="38"/>
      <c r="J88" s="12">
        <f>(C88*(1+'Aanneemsom-W'!$C$16))+(D88*(1+'Aanneemsom-W'!$D$16))+(E88*(1+'Aanneemsom-W'!$E$16))</f>
        <v>0</v>
      </c>
      <c r="L88" s="1">
        <f>IF($A$20="55 N.v.t.",1,IF(C88="",0,1))</f>
        <v>0</v>
      </c>
      <c r="M88" s="1">
        <f>IF($A$20="55 N.v.t.",1,IF(D88="",0,1))</f>
        <v>0</v>
      </c>
      <c r="N88" s="1">
        <f>IF($A$20="55 N.v.t.",1,IF(E88="",0,1))</f>
        <v>0</v>
      </c>
      <c r="P88" s="1">
        <f t="shared" si="4"/>
        <v>0</v>
      </c>
    </row>
    <row r="89" spans="1:16" hidden="1">
      <c r="A89" s="1" t="str">
        <f>$A$21</f>
        <v>56 Verwarming</v>
      </c>
      <c r="B89" s="109" t="str">
        <f t="shared" si="5"/>
        <v/>
      </c>
      <c r="C89" s="3">
        <v>0</v>
      </c>
      <c r="D89" s="3">
        <v>0</v>
      </c>
      <c r="E89" s="3">
        <v>0</v>
      </c>
      <c r="F89" s="38"/>
      <c r="G89" s="38"/>
      <c r="H89" s="38"/>
      <c r="I89" s="38"/>
      <c r="J89" s="12">
        <f>(C89*(1+'Aanneemsom-W'!$C$16))+(D89*(1+'Aanneemsom-W'!$D$16))+(E89*(1+'Aanneemsom-W'!$E$16))</f>
        <v>0</v>
      </c>
      <c r="L89" s="1">
        <f>IF($A$21="56 N.v.t.",1,IF(C89="",0,1))</f>
        <v>1</v>
      </c>
      <c r="M89" s="1">
        <f>IF($A$21="56 N.v.t.",1,IF(D89="",0,1))</f>
        <v>1</v>
      </c>
      <c r="N89" s="1">
        <f>IF($A$21="56 N.v.t.",1,IF(E89="",0,1))</f>
        <v>1</v>
      </c>
      <c r="P89" s="1">
        <f t="shared" si="4"/>
        <v>3</v>
      </c>
    </row>
    <row r="90" spans="1:16" hidden="1">
      <c r="A90" s="1" t="str">
        <f>$A$22</f>
        <v>57 Luchtbehandeling</v>
      </c>
      <c r="B90" s="109" t="str">
        <f t="shared" si="5"/>
        <v/>
      </c>
      <c r="C90" s="3">
        <v>0</v>
      </c>
      <c r="D90" s="3">
        <v>0</v>
      </c>
      <c r="E90" s="3">
        <v>0</v>
      </c>
      <c r="F90" s="38"/>
      <c r="G90" s="92" t="str">
        <f>IF(F74="","Ingevulde informatie wordt genegeerd.","")</f>
        <v/>
      </c>
      <c r="H90" s="38"/>
      <c r="I90" s="38"/>
      <c r="J90" s="12">
        <f>(C90*(1+'Aanneemsom-W'!$C$16))+(D90*(1+'Aanneemsom-W'!$D$16))+(E90*(1+'Aanneemsom-W'!$E$16))</f>
        <v>0</v>
      </c>
      <c r="L90" s="1">
        <f>IF($A$22="57 N.v.t.",1,IF(C90="",0,1))</f>
        <v>1</v>
      </c>
      <c r="M90" s="1">
        <f>IF($A$22="57 N.v.t.",1,IF(D90="",0,1))</f>
        <v>1</v>
      </c>
      <c r="N90" s="1">
        <f>IF($A$22="57 N.v.t.",1,IF(E90="",0,1))</f>
        <v>1</v>
      </c>
      <c r="P90" s="1">
        <f t="shared" si="4"/>
        <v>3</v>
      </c>
    </row>
    <row r="91" spans="1:16">
      <c r="A91" s="1" t="str">
        <f>$A$23</f>
        <v>58 M&amp;R-installaties</v>
      </c>
      <c r="B91" s="109" t="str">
        <f t="shared" si="5"/>
        <v/>
      </c>
      <c r="C91" s="3"/>
      <c r="D91" s="3"/>
      <c r="E91" s="3"/>
      <c r="F91" s="38"/>
      <c r="G91" s="38"/>
      <c r="H91" s="38"/>
      <c r="I91" s="38"/>
      <c r="J91" s="12">
        <f>(C91*(1+'Aanneemsom-W'!$C$16))+(D91*(1+'Aanneemsom-W'!$D$16))+(E91*(1+'Aanneemsom-W'!$E$16))</f>
        <v>0</v>
      </c>
      <c r="L91" s="1">
        <f>IF($A$23="58 N.v.t.",1,IF(C91="",0,1))</f>
        <v>0</v>
      </c>
      <c r="M91" s="1">
        <f>IF($A$23="58 N.v.t.",1,IF(D91="",0,1))</f>
        <v>0</v>
      </c>
      <c r="N91" s="1">
        <f>IF($A$23="58 N.v.t.",1,IF(E91="",0,1))</f>
        <v>0</v>
      </c>
      <c r="P91" s="1">
        <f t="shared" si="4"/>
        <v>0</v>
      </c>
    </row>
    <row r="92" spans="1:16" ht="12" thickBot="1">
      <c r="A92" s="1" t="str">
        <f>$A$24</f>
        <v>59 Brandveiligheid</v>
      </c>
      <c r="B92" s="109" t="str">
        <f t="shared" si="5"/>
        <v/>
      </c>
      <c r="C92" s="3"/>
      <c r="D92" s="3"/>
      <c r="E92" s="3"/>
      <c r="F92" s="38"/>
      <c r="G92" s="38"/>
      <c r="H92" s="38"/>
      <c r="I92" s="38"/>
      <c r="J92" s="12">
        <f>(C92*(1+'Aanneemsom-W'!$C$16))+(D92*(1+'Aanneemsom-W'!$D$16))+(E92*(1+'Aanneemsom-W'!$E$16))</f>
        <v>0</v>
      </c>
      <c r="L92" s="1">
        <f>IF($A$24="65 N.v.t.",1,IF(C92="",0,1))</f>
        <v>0</v>
      </c>
      <c r="M92" s="1">
        <f>IF($A$24="65 N.v.t.",1,IF(D92="",0,1))</f>
        <v>0</v>
      </c>
      <c r="N92" s="1">
        <f>IF($A$24="65 N.v.t.",1,IF(E92="",0,1))</f>
        <v>0</v>
      </c>
      <c r="P92" s="1">
        <f t="shared" si="4"/>
        <v>0</v>
      </c>
    </row>
    <row r="93" spans="1:16" hidden="1">
      <c r="A93" s="1" t="str">
        <f>$A$25</f>
        <v>67 Gebouwmanag.</v>
      </c>
      <c r="B93" s="109" t="str">
        <f t="shared" si="5"/>
        <v/>
      </c>
      <c r="C93" s="3">
        <v>0</v>
      </c>
      <c r="D93" s="3">
        <v>0</v>
      </c>
      <c r="E93" s="3">
        <v>0</v>
      </c>
      <c r="F93" s="38"/>
      <c r="G93" s="38"/>
      <c r="H93" s="38"/>
      <c r="I93" s="38"/>
      <c r="J93" s="12">
        <f>(C93*(1+'Aanneemsom-W'!$C$16))+(D93*(1+'Aanneemsom-W'!$D$16))+(E93*(1+'Aanneemsom-W'!$E$16))</f>
        <v>0</v>
      </c>
      <c r="L93" s="1">
        <f>IF($A$25="67 N.v.t.",1,IF(C93="",0,1))</f>
        <v>1</v>
      </c>
      <c r="M93" s="1">
        <f>IF($A$25="67 N.v.t.",1,IF(D93="",0,1))</f>
        <v>1</v>
      </c>
      <c r="N93" s="1">
        <f>IF($A$25="67 N.v.t.",1,IF(E93="",0,1))</f>
        <v>1</v>
      </c>
      <c r="P93" s="1">
        <f>SUM(L93:O93)</f>
        <v>3</v>
      </c>
    </row>
    <row r="94" spans="1:16" hidden="1">
      <c r="A94" s="1" t="str">
        <f>$A$26</f>
        <v>73 Vaste keuken vrz.</v>
      </c>
      <c r="B94" s="109" t="str">
        <f>IF(C94+D94+E94=0,"",J94/$I$74)</f>
        <v/>
      </c>
      <c r="C94" s="3">
        <v>0</v>
      </c>
      <c r="D94" s="3">
        <v>0</v>
      </c>
      <c r="E94" s="3">
        <v>0</v>
      </c>
      <c r="F94" s="38"/>
      <c r="G94" s="38"/>
      <c r="H94" s="38"/>
      <c r="I94" s="38"/>
      <c r="J94" s="12">
        <f>(C94*(1+'Aanneemsom-W'!$C$16))+(D94*(1+'Aanneemsom-W'!$D$16))+(E94*(1+'Aanneemsom-W'!$E$16))</f>
        <v>0</v>
      </c>
      <c r="L94" s="1">
        <f>IF($A$26="73 N.v.t.",1,IF(C94="",0,1))</f>
        <v>1</v>
      </c>
      <c r="M94" s="1">
        <f>IF($A$26="73 N.v.t.",1,IF(D94="",0,1))</f>
        <v>1</v>
      </c>
      <c r="N94" s="1">
        <f>IF($A$26="73 N.v.t.",1,IF(E94="",0,1))</f>
        <v>1</v>
      </c>
      <c r="P94" s="1">
        <f>SUM(L94:O94)</f>
        <v>3</v>
      </c>
    </row>
    <row r="95" spans="1:16" hidden="1">
      <c r="A95" s="1" t="str">
        <f>$A$27</f>
        <v>74 Vaste sanitaire vrz.</v>
      </c>
      <c r="B95" s="109" t="str">
        <f t="shared" si="5"/>
        <v/>
      </c>
      <c r="C95" s="3">
        <v>0</v>
      </c>
      <c r="D95" s="3">
        <v>0</v>
      </c>
      <c r="E95" s="3">
        <v>0</v>
      </c>
      <c r="F95" s="38"/>
      <c r="G95" s="38"/>
      <c r="H95" s="38"/>
      <c r="I95" s="38"/>
      <c r="J95" s="12">
        <f>(C95*(1+'Aanneemsom-W'!$C$16))+(D95*(1+'Aanneemsom-W'!$D$16))+(E95*(1+'Aanneemsom-W'!$E$16))</f>
        <v>0</v>
      </c>
      <c r="L95" s="1">
        <f>IF($A$27="74 N.v.t.",1,IF(C95="",0,1))</f>
        <v>1</v>
      </c>
      <c r="M95" s="1">
        <f>IF($A$27="74 N.v.t.",1,IF(D95="",0,1))</f>
        <v>1</v>
      </c>
      <c r="N95" s="1">
        <f>IF($A$27="74 N.v.t.",1,IF(E95="",0,1))</f>
        <v>1</v>
      </c>
      <c r="P95" s="1">
        <f>SUM(L95:O95)</f>
        <v>3</v>
      </c>
    </row>
    <row r="96" spans="1:16" hidden="1">
      <c r="A96" s="1" t="str">
        <f>$A$28</f>
        <v>75 Vaste onderh.vrz.</v>
      </c>
      <c r="B96" s="109" t="str">
        <f>IF(C96+D96+E96=0,"",J96/$I$74)</f>
        <v/>
      </c>
      <c r="C96" s="3">
        <v>0</v>
      </c>
      <c r="D96" s="3">
        <v>0</v>
      </c>
      <c r="E96" s="3">
        <v>0</v>
      </c>
      <c r="F96" s="38"/>
      <c r="G96" s="38"/>
      <c r="H96" s="38"/>
      <c r="I96" s="38"/>
      <c r="J96" s="12">
        <f>(C96*(1+'Aanneemsom-W'!$C$16))+(D96*(1+'Aanneemsom-W'!$D$16))+(E96*(1+'Aanneemsom-W'!$E$16))</f>
        <v>0</v>
      </c>
      <c r="L96" s="1">
        <f>IF($A$28="75 N.v.t.",1,IF(C96="",0,1))</f>
        <v>1</v>
      </c>
      <c r="M96" s="1">
        <f>IF($A$28="75 N.v.t.",1,IF(D96="",0,1))</f>
        <v>1</v>
      </c>
      <c r="N96" s="1">
        <f>IF($A$28="75 N.v.t.",1,IF(E96="",0,1))</f>
        <v>1</v>
      </c>
      <c r="P96" s="1">
        <f>SUM(L96:O96)</f>
        <v>3</v>
      </c>
    </row>
    <row r="97" spans="1:17" ht="12" hidden="1" thickBot="1">
      <c r="A97" s="1" t="str">
        <f>$A$29</f>
        <v>90 Terrein</v>
      </c>
      <c r="B97" s="109" t="str">
        <f t="shared" si="5"/>
        <v/>
      </c>
      <c r="C97" s="3">
        <v>0</v>
      </c>
      <c r="D97" s="3">
        <v>0</v>
      </c>
      <c r="E97" s="3">
        <v>0</v>
      </c>
      <c r="F97" s="38"/>
      <c r="G97" s="38"/>
      <c r="H97" s="38"/>
      <c r="I97" s="38"/>
      <c r="J97" s="12">
        <f>(C97*(1+'Aanneemsom-W'!$C$16))+(D97*(1+'Aanneemsom-W'!$D$16))+(E97*(1+'Aanneemsom-W'!$E$16))</f>
        <v>0</v>
      </c>
      <c r="L97" s="1">
        <f>IF($A$29="90 N.v.t.",1,IF(C97="",0,1))</f>
        <v>1</v>
      </c>
      <c r="M97" s="1">
        <f>IF($A$29="90 N.v.t.",1,IF(D97="",0,1))</f>
        <v>1</v>
      </c>
      <c r="N97" s="1">
        <f>IF($A$29="90 N.v.t.",1,IF(E97="",0,1))</f>
        <v>1</v>
      </c>
      <c r="P97" s="1">
        <f>SUM(L97:O97)</f>
        <v>3</v>
      </c>
    </row>
    <row r="98" spans="1:17" ht="13.5" thickBot="1">
      <c r="B98" s="59" t="s">
        <v>6</v>
      </c>
      <c r="C98" s="15">
        <f>SUM(C84:C97)</f>
        <v>0</v>
      </c>
      <c r="D98" s="15">
        <f>SUM(D84:D97)</f>
        <v>0</v>
      </c>
      <c r="E98" s="15">
        <f>SUM(E84:E97)</f>
        <v>0</v>
      </c>
      <c r="J98" s="13">
        <f>SUM(J83:J97)</f>
        <v>0</v>
      </c>
      <c r="O98" s="20" t="s">
        <v>27</v>
      </c>
      <c r="P98" s="1">
        <f>SUM(P83:P97)+P75</f>
        <v>38</v>
      </c>
    </row>
    <row r="99" spans="1:17">
      <c r="B99" s="59" t="s">
        <v>22</v>
      </c>
      <c r="C99" s="60" t="e">
        <f>C98/SUM(C98:E98)</f>
        <v>#DIV/0!</v>
      </c>
      <c r="D99" s="60" t="e">
        <f>D98/SUM(C98:E98)</f>
        <v>#DIV/0!</v>
      </c>
      <c r="E99" s="60" t="e">
        <f>E98/SUM(C98:E98)</f>
        <v>#DIV/0!</v>
      </c>
    </row>
    <row r="100" spans="1:17">
      <c r="C100" s="73"/>
      <c r="D100" s="73"/>
      <c r="E100" s="73"/>
    </row>
    <row r="101" spans="1:17">
      <c r="A101" s="5" t="str">
        <f>$A$67</f>
        <v>* "Loon", "Materiaal" en "Werk-derden" inclusief toeslagen. Let op: Alle bedragen datum prijspeil.</v>
      </c>
      <c r="C101" s="73"/>
      <c r="D101" s="73"/>
      <c r="E101" s="73"/>
      <c r="J101" s="5" t="str">
        <f>$J$67</f>
        <v>Paraaf Inschrijver:</v>
      </c>
    </row>
    <row r="102" spans="1:17">
      <c r="A102" s="5" t="str">
        <f>$A$68</f>
        <v>Opmerking: Niet gebruikte velden invullen met 0. Negatieve getallen of tekst is niet toegestaan.</v>
      </c>
      <c r="J102" s="76" t="str">
        <f>IF(P98=47,"","Let op: niet alle velden zijn ingevuld!")</f>
        <v>Let op: niet alle velden zijn ingevuld!</v>
      </c>
    </row>
    <row r="103" spans="1:17" ht="15.75" hidden="1">
      <c r="A103" s="4" t="str">
        <f>'Aanneemsom-W'!$A$1</f>
        <v>W-installatie</v>
      </c>
      <c r="B103" s="4" t="str">
        <f>'Aanneemsom-W'!$B$1</f>
        <v>Inschrijfbiljet onderhoud</v>
      </c>
      <c r="C103" s="2"/>
      <c r="D103" s="2"/>
      <c r="E103" s="2"/>
      <c r="F103" s="2"/>
      <c r="G103" s="2"/>
      <c r="H103" s="2"/>
      <c r="I103" s="2"/>
      <c r="J103" s="2"/>
    </row>
    <row r="104" spans="1:17" hidden="1">
      <c r="A104" s="20" t="str">
        <f>'Aanneemsom-W'!$A$2</f>
        <v>Perceel:</v>
      </c>
      <c r="B104" s="21" t="str">
        <f>Leeswijzer!$B$2</f>
        <v>W1</v>
      </c>
      <c r="C104" s="2"/>
      <c r="D104" s="2"/>
      <c r="E104" s="2"/>
      <c r="I104" s="22" t="str">
        <f>'Aanneemsom-W'!$F$2</f>
        <v>Documentnummer:</v>
      </c>
      <c r="J104" s="70" t="str">
        <f>Leeswijzer!$G$2</f>
        <v>xxx-GC1-IBW W1C1</v>
      </c>
    </row>
    <row r="105" spans="1:17" hidden="1">
      <c r="A105" s="20" t="str">
        <f>'Aanneemsom-W'!$A$3</f>
        <v>Opdrachtgever:</v>
      </c>
      <c r="B105" s="106" t="str">
        <f>Leeswijzer!$B$3</f>
        <v>Solido</v>
      </c>
      <c r="C105" s="2"/>
      <c r="D105" s="2"/>
      <c r="E105" s="2"/>
      <c r="I105" s="22" t="str">
        <f>'Aanneemsom-W'!$F$3</f>
        <v>Bestek:</v>
      </c>
      <c r="J105" s="2" t="str">
        <f>Leeswijzer!$G$3</f>
        <v>2506-FB-OHCAEW</v>
      </c>
    </row>
    <row r="106" spans="1:17" hidden="1">
      <c r="A106" s="20" t="str">
        <f>'Aanneemsom-W'!$A$4</f>
        <v>Betreft:</v>
      </c>
      <c r="B106" s="106" t="str">
        <f>Leeswijzer!$B$4</f>
        <v>Onderhoudscontract W-installatie</v>
      </c>
      <c r="C106" s="2"/>
      <c r="D106" s="2"/>
      <c r="E106" s="2"/>
      <c r="I106" s="20" t="s">
        <v>65</v>
      </c>
      <c r="J106" s="163">
        <f>'Aanneemsom-W'!$E$39</f>
        <v>0</v>
      </c>
    </row>
    <row r="107" spans="1:17" hidden="1">
      <c r="A107" s="20" t="str">
        <f>'Aanneemsom-W'!$A$5</f>
        <v>Blad:</v>
      </c>
      <c r="B107" s="1" t="str">
        <f>IF(F108="","Specificatieblad ongeldig; NIET invullen!","Specificatieblad locatie")</f>
        <v>Specificatieblad ongeldig; NIET invullen!</v>
      </c>
      <c r="E107" s="62" t="str">
        <f>$E$5</f>
        <v>C1</v>
      </c>
      <c r="F107" s="23" t="str">
        <f>$F$5</f>
        <v>MER1-2</v>
      </c>
      <c r="G107" s="2"/>
      <c r="H107" s="2"/>
      <c r="I107" s="2"/>
    </row>
    <row r="108" spans="1:17" hidden="1">
      <c r="A108" s="20"/>
      <c r="B108" s="70"/>
      <c r="E108" s="77" t="s">
        <v>4</v>
      </c>
      <c r="F108" s="114"/>
      <c r="G108" s="2"/>
      <c r="H108" s="22" t="s">
        <v>43</v>
      </c>
      <c r="I108" s="70">
        <f>IF(I111=0,I109,I111)</f>
        <v>0</v>
      </c>
      <c r="Q108" s="1">
        <f>IF(F108="",0,1)</f>
        <v>0</v>
      </c>
    </row>
    <row r="109" spans="1:17" hidden="1">
      <c r="A109" s="20"/>
      <c r="B109" s="91"/>
      <c r="E109" s="68" t="s">
        <v>21</v>
      </c>
      <c r="F109" s="115"/>
      <c r="G109" s="2"/>
      <c r="H109" s="22" t="s">
        <v>28</v>
      </c>
      <c r="I109" s="116"/>
      <c r="J109" s="106" t="s">
        <v>47</v>
      </c>
      <c r="P109" s="1">
        <f>IF(I109="",0,1)</f>
        <v>0</v>
      </c>
    </row>
    <row r="110" spans="1:17" hidden="1">
      <c r="A110" s="20"/>
      <c r="E110" s="68"/>
      <c r="G110" s="2"/>
      <c r="H110" s="20" t="s">
        <v>48</v>
      </c>
      <c r="I110" s="116"/>
    </row>
    <row r="111" spans="1:17" hidden="1">
      <c r="A111" s="39" t="s">
        <v>33</v>
      </c>
      <c r="B111" s="113">
        <f>'Aanneemsom-W'!$B$8</f>
        <v>0</v>
      </c>
      <c r="E111" s="68"/>
      <c r="G111" s="2"/>
      <c r="H111" s="22" t="s">
        <v>49</v>
      </c>
      <c r="I111" s="116"/>
      <c r="J111" s="111">
        <f>IF(I110+I111=0,0,(I111-I110)/I110)</f>
        <v>0</v>
      </c>
    </row>
    <row r="112" spans="1:17" hidden="1">
      <c r="A112" s="20" t="s">
        <v>96</v>
      </c>
      <c r="B112" s="149"/>
      <c r="C112" s="2"/>
      <c r="D112" s="2"/>
      <c r="E112" s="2"/>
      <c r="F112" s="2"/>
      <c r="G112" s="2"/>
      <c r="H112" s="2"/>
      <c r="I112" s="2"/>
      <c r="J112" s="117" t="str">
        <f>IF(J111=0,"","Controleer kengetallen op inschrijfwaarde. Pas zo nodig de bedragen Loon, Materiaal en Werk-derden aan met het wijzigingspercentage.")</f>
        <v/>
      </c>
    </row>
    <row r="113" spans="1:16" hidden="1">
      <c r="C113" s="64"/>
      <c r="D113" s="65"/>
      <c r="E113" s="65"/>
      <c r="F113" s="67" t="s">
        <v>24</v>
      </c>
      <c r="G113" s="65"/>
      <c r="H113" s="65"/>
      <c r="I113" s="65"/>
      <c r="J113" s="66"/>
    </row>
    <row r="114" spans="1:16" hidden="1">
      <c r="C114" s="49"/>
      <c r="D114" s="50" t="str">
        <f>$D$12</f>
        <v>Preventief en</v>
      </c>
      <c r="E114" s="51"/>
      <c r="F114" s="52"/>
      <c r="G114" s="50" t="str">
        <f>IF($G$12="","",$G$12)</f>
        <v>Geen stelposten</v>
      </c>
      <c r="H114" s="53"/>
      <c r="I114" s="18"/>
      <c r="J114" s="40" t="str">
        <f>$J$12</f>
        <v>Prijspeil</v>
      </c>
    </row>
    <row r="115" spans="1:16" hidden="1">
      <c r="C115" s="16"/>
      <c r="D115" s="17" t="str">
        <f>$D$13</f>
        <v>curatief onderhoud</v>
      </c>
      <c r="E115" s="54"/>
      <c r="F115" s="55"/>
      <c r="G115" s="17"/>
      <c r="H115" s="56"/>
      <c r="I115" s="19"/>
      <c r="J115" s="48">
        <f>$J$13</f>
        <v>45839</v>
      </c>
    </row>
    <row r="116" spans="1:16" ht="22.5" hidden="1">
      <c r="A116" s="57" t="s">
        <v>45</v>
      </c>
      <c r="B116" s="58" t="str">
        <f>$B$48</f>
        <v>Kengetal-W
locatie (€/m²)</v>
      </c>
      <c r="C116" s="11" t="s">
        <v>63</v>
      </c>
      <c r="D116" s="11" t="s">
        <v>64</v>
      </c>
      <c r="E116" s="11" t="s">
        <v>239</v>
      </c>
      <c r="F116" s="11" t="str">
        <f>IF($F$14="","",$F$14)</f>
        <v/>
      </c>
      <c r="G116" s="11" t="str">
        <f>IF($G$14="","",$G$14)</f>
        <v/>
      </c>
      <c r="H116" s="11" t="str">
        <f>IF($H$14="","",$H$14)</f>
        <v/>
      </c>
      <c r="I116" s="11" t="str">
        <f>IF($I$14="","",$I$14)</f>
        <v/>
      </c>
      <c r="J116" s="11" t="s">
        <v>57</v>
      </c>
      <c r="L116" s="1" t="s">
        <v>26</v>
      </c>
    </row>
    <row r="117" spans="1:16" hidden="1">
      <c r="A117" s="37" t="str">
        <f>$A$15</f>
        <v>Stelposten n.v.t.</v>
      </c>
      <c r="B117" s="71"/>
      <c r="C117" s="72"/>
      <c r="D117" s="72"/>
      <c r="E117" s="72"/>
      <c r="F117" s="3"/>
      <c r="G117" s="3"/>
      <c r="H117" s="3"/>
      <c r="I117" s="3"/>
      <c r="J117" s="144">
        <f>(F117*(1+'Aanneemsom-W'!$F$16))+(G117*(1+'Aanneemsom-W'!$F$16))+(H117*(1+'Aanneemsom-W'!$F$16))+(I117*(1+'Aanneemsom-W'!$F$16))</f>
        <v>0</v>
      </c>
      <c r="L117" s="1">
        <f>IF(F116="",1,IF(F117="",0,1))</f>
        <v>1</v>
      </c>
      <c r="M117" s="1">
        <f>IF(G116="",1,IF(G117="",0,1))</f>
        <v>1</v>
      </c>
      <c r="N117" s="1">
        <f>IF(H116="",1,IF(H117="",0,1))</f>
        <v>1</v>
      </c>
      <c r="O117" s="1">
        <f>IF(I116="",1,IF(I117="",0,1))</f>
        <v>1</v>
      </c>
      <c r="P117" s="1">
        <f>SUM(L117:O117)</f>
        <v>4</v>
      </c>
    </row>
    <row r="118" spans="1:16" hidden="1">
      <c r="A118" s="1" t="str">
        <f>$A$16</f>
        <v>51 Gereserveerd</v>
      </c>
      <c r="B118" s="109" t="str">
        <f>IF(C118+D118+E118=0,"",J118/$I$108)</f>
        <v/>
      </c>
      <c r="C118" s="3"/>
      <c r="D118" s="3"/>
      <c r="E118" s="3"/>
      <c r="F118" s="38"/>
      <c r="G118" s="38"/>
      <c r="H118" s="38"/>
      <c r="I118" s="38"/>
      <c r="J118" s="12">
        <f>(C118*(1+'Aanneemsom-W'!$C$16))+(D118*(1+'Aanneemsom-W'!$D$16))+(E118*(1+'Aanneemsom-W'!$E$16))</f>
        <v>0</v>
      </c>
      <c r="L118" s="1">
        <f>IF($A$16="51 N.v.t.",1,IF(C118="",0,1))</f>
        <v>0</v>
      </c>
      <c r="M118" s="1">
        <f>IF($A$16="51 N.v.t.",1,IF(D118="",0,1))</f>
        <v>0</v>
      </c>
      <c r="N118" s="1">
        <f>IF($A$16="51 N.v.t.",1,IF(E118="",0,1))</f>
        <v>0</v>
      </c>
      <c r="P118" s="1">
        <f t="shared" ref="P118:P126" si="6">SUM(L118:O118)</f>
        <v>0</v>
      </c>
    </row>
    <row r="119" spans="1:16" hidden="1">
      <c r="A119" s="1" t="str">
        <f>$A$17</f>
        <v>52 Afvoeren</v>
      </c>
      <c r="B119" s="109" t="str">
        <f t="shared" ref="B119:B131" si="7">IF(C119+D119+E119=0,"",J119/$I$108)</f>
        <v/>
      </c>
      <c r="C119" s="3"/>
      <c r="D119" s="3"/>
      <c r="E119" s="3"/>
      <c r="F119" s="38"/>
      <c r="G119" s="38"/>
      <c r="H119" s="38"/>
      <c r="I119" s="38"/>
      <c r="J119" s="12">
        <f>(C119*(1+'Aanneemsom-W'!$C$16))+(D119*(1+'Aanneemsom-W'!$D$16))+(E119*(1+'Aanneemsom-W'!$E$16))</f>
        <v>0</v>
      </c>
      <c r="L119" s="1">
        <f>IF($A$17="52 N.v.t.",1,IF(C119="",0,1))</f>
        <v>0</v>
      </c>
      <c r="M119" s="1">
        <f>IF($A$17="52 N.v.t.",1,IF(D119="",0,1))</f>
        <v>0</v>
      </c>
      <c r="N119" s="1">
        <f>IF($A$17="52 N.v.t.",1,IF(E119="",0,1))</f>
        <v>0</v>
      </c>
      <c r="P119" s="1">
        <f t="shared" si="6"/>
        <v>0</v>
      </c>
    </row>
    <row r="120" spans="1:16" hidden="1">
      <c r="A120" s="1" t="str">
        <f>$A$18</f>
        <v>53 Waterinstallaties</v>
      </c>
      <c r="B120" s="109" t="str">
        <f t="shared" si="7"/>
        <v/>
      </c>
      <c r="C120" s="3"/>
      <c r="D120" s="3"/>
      <c r="E120" s="3"/>
      <c r="F120" s="38"/>
      <c r="G120" s="38"/>
      <c r="H120" s="38"/>
      <c r="I120" s="38"/>
      <c r="J120" s="12">
        <f>(C120*(1+'Aanneemsom-W'!$C$16))+(D120*(1+'Aanneemsom-W'!$D$16))+(E120*(1+'Aanneemsom-W'!$E$16))</f>
        <v>0</v>
      </c>
      <c r="L120" s="1">
        <f>IF($A$18="53 N.v.t.",1,IF(C120="",0,1))</f>
        <v>0</v>
      </c>
      <c r="M120" s="1">
        <f>IF($A$18="53 N.v.t.",1,IF(D120="",0,1))</f>
        <v>0</v>
      </c>
      <c r="N120" s="1">
        <f>IF($A$18="53 N.v.t.",1,IF(E120="",0,1))</f>
        <v>0</v>
      </c>
      <c r="P120" s="1">
        <f t="shared" si="6"/>
        <v>0</v>
      </c>
    </row>
    <row r="121" spans="1:16" hidden="1">
      <c r="A121" s="1" t="str">
        <f>$A$19</f>
        <v>54 Gassen</v>
      </c>
      <c r="B121" s="109" t="str">
        <f t="shared" si="7"/>
        <v/>
      </c>
      <c r="C121" s="3"/>
      <c r="D121" s="3"/>
      <c r="E121" s="3"/>
      <c r="F121" s="38"/>
      <c r="G121" s="38"/>
      <c r="H121" s="38"/>
      <c r="I121" s="38"/>
      <c r="J121" s="12">
        <f>(C121*(1+'Aanneemsom-W'!$C$16))+(D121*(1+'Aanneemsom-W'!$D$16))+(E121*(1+'Aanneemsom-W'!$E$16))</f>
        <v>0</v>
      </c>
      <c r="L121" s="1">
        <f>IF($A$19="54 N.v.t.",1,IF(C121="",0,1))</f>
        <v>0</v>
      </c>
      <c r="M121" s="1">
        <f>IF($A$19="54 N.v.t.",1,IF(D121="",0,1))</f>
        <v>0</v>
      </c>
      <c r="N121" s="1">
        <f>IF($A$19="54 N.v.t.",1,IF(E121="",0,1))</f>
        <v>0</v>
      </c>
      <c r="P121" s="1">
        <f t="shared" si="6"/>
        <v>0</v>
      </c>
    </row>
    <row r="122" spans="1:16" hidden="1">
      <c r="A122" s="1" t="str">
        <f>$A$20</f>
        <v>55 Koeling</v>
      </c>
      <c r="B122" s="109" t="str">
        <f t="shared" si="7"/>
        <v/>
      </c>
      <c r="C122" s="3"/>
      <c r="D122" s="3"/>
      <c r="E122" s="3"/>
      <c r="F122" s="38"/>
      <c r="G122" s="38"/>
      <c r="H122" s="38"/>
      <c r="I122" s="38"/>
      <c r="J122" s="12">
        <f>(C122*(1+'Aanneemsom-W'!$C$16))+(D122*(1+'Aanneemsom-W'!$D$16))+(E122*(1+'Aanneemsom-W'!$E$16))</f>
        <v>0</v>
      </c>
      <c r="L122" s="1">
        <f>IF($A$20="55 N.v.t.",1,IF(C122="",0,1))</f>
        <v>0</v>
      </c>
      <c r="M122" s="1">
        <f>IF($A$20="55 N.v.t.",1,IF(D122="",0,1))</f>
        <v>0</v>
      </c>
      <c r="N122" s="1">
        <f>IF($A$20="55 N.v.t.",1,IF(E122="",0,1))</f>
        <v>0</v>
      </c>
      <c r="P122" s="1">
        <f t="shared" si="6"/>
        <v>0</v>
      </c>
    </row>
    <row r="123" spans="1:16" hidden="1">
      <c r="A123" s="1" t="str">
        <f>$A$21</f>
        <v>56 Verwarming</v>
      </c>
      <c r="B123" s="109" t="str">
        <f t="shared" si="7"/>
        <v/>
      </c>
      <c r="C123" s="3"/>
      <c r="D123" s="3"/>
      <c r="E123" s="3"/>
      <c r="F123" s="38"/>
      <c r="G123" s="38"/>
      <c r="H123" s="38"/>
      <c r="I123" s="38"/>
      <c r="J123" s="12">
        <f>(C123*(1+'Aanneemsom-W'!$C$16))+(D123*(1+'Aanneemsom-W'!$D$16))+(E123*(1+'Aanneemsom-W'!$E$16))</f>
        <v>0</v>
      </c>
      <c r="L123" s="1">
        <f>IF($A$21="56 N.v.t.",1,IF(C123="",0,1))</f>
        <v>0</v>
      </c>
      <c r="M123" s="1">
        <f>IF($A$21="56 N.v.t.",1,IF(D123="",0,1))</f>
        <v>0</v>
      </c>
      <c r="N123" s="1">
        <f>IF($A$21="56 N.v.t.",1,IF(E123="",0,1))</f>
        <v>0</v>
      </c>
      <c r="P123" s="1">
        <f t="shared" si="6"/>
        <v>0</v>
      </c>
    </row>
    <row r="124" spans="1:16" hidden="1">
      <c r="A124" s="1" t="str">
        <f>$A$22</f>
        <v>57 Luchtbehandeling</v>
      </c>
      <c r="B124" s="109" t="str">
        <f t="shared" si="7"/>
        <v/>
      </c>
      <c r="C124" s="3"/>
      <c r="D124" s="3"/>
      <c r="E124" s="3"/>
      <c r="F124" s="38"/>
      <c r="G124" s="92" t="str">
        <f>IF(F108="","Ingevulde informatie wordt genegeerd.","")</f>
        <v>Ingevulde informatie wordt genegeerd.</v>
      </c>
      <c r="H124" s="38"/>
      <c r="I124" s="38"/>
      <c r="J124" s="12">
        <f>(C124*(1+'Aanneemsom-W'!$C$16))+(D124*(1+'Aanneemsom-W'!$D$16))+(E124*(1+'Aanneemsom-W'!$E$16))</f>
        <v>0</v>
      </c>
      <c r="L124" s="1">
        <f>IF($A$22="57 N.v.t.",1,IF(C124="",0,1))</f>
        <v>0</v>
      </c>
      <c r="M124" s="1">
        <f>IF($A$22="57 N.v.t.",1,IF(D124="",0,1))</f>
        <v>0</v>
      </c>
      <c r="N124" s="1">
        <f>IF($A$22="57 N.v.t.",1,IF(E124="",0,1))</f>
        <v>0</v>
      </c>
      <c r="P124" s="1">
        <f t="shared" si="6"/>
        <v>0</v>
      </c>
    </row>
    <row r="125" spans="1:16" hidden="1">
      <c r="A125" s="1" t="str">
        <f>$A$23</f>
        <v>58 M&amp;R-installaties</v>
      </c>
      <c r="B125" s="109" t="str">
        <f t="shared" si="7"/>
        <v/>
      </c>
      <c r="C125" s="3"/>
      <c r="D125" s="3"/>
      <c r="E125" s="3"/>
      <c r="F125" s="38"/>
      <c r="G125" s="38"/>
      <c r="H125" s="38"/>
      <c r="I125" s="38"/>
      <c r="J125" s="12">
        <f>(C125*(1+'Aanneemsom-W'!$C$16))+(D125*(1+'Aanneemsom-W'!$D$16))+(E125*(1+'Aanneemsom-W'!$E$16))</f>
        <v>0</v>
      </c>
      <c r="L125" s="1">
        <f>IF($A$23="58 N.v.t.",1,IF(C125="",0,1))</f>
        <v>0</v>
      </c>
      <c r="M125" s="1">
        <f>IF($A$23="58 N.v.t.",1,IF(D125="",0,1))</f>
        <v>0</v>
      </c>
      <c r="N125" s="1">
        <f>IF($A$23="58 N.v.t.",1,IF(E125="",0,1))</f>
        <v>0</v>
      </c>
      <c r="P125" s="1">
        <f t="shared" si="6"/>
        <v>0</v>
      </c>
    </row>
    <row r="126" spans="1:16" hidden="1">
      <c r="A126" s="1" t="str">
        <f>$A$24</f>
        <v>59 Brandveiligheid</v>
      </c>
      <c r="B126" s="109" t="str">
        <f t="shared" si="7"/>
        <v/>
      </c>
      <c r="C126" s="3"/>
      <c r="D126" s="3"/>
      <c r="E126" s="3"/>
      <c r="F126" s="38"/>
      <c r="G126" s="38"/>
      <c r="H126" s="38"/>
      <c r="I126" s="38"/>
      <c r="J126" s="12">
        <f>(C126*(1+'Aanneemsom-W'!$C$16))+(D126*(1+'Aanneemsom-W'!$D$16))+(E126*(1+'Aanneemsom-W'!$E$16))</f>
        <v>0</v>
      </c>
      <c r="L126" s="1">
        <f>IF($A$24="65 N.v.t.",1,IF(C126="",0,1))</f>
        <v>0</v>
      </c>
      <c r="M126" s="1">
        <f>IF($A$24="65 N.v.t.",1,IF(D126="",0,1))</f>
        <v>0</v>
      </c>
      <c r="N126" s="1">
        <f>IF($A$24="65 N.v.t.",1,IF(E126="",0,1))</f>
        <v>0</v>
      </c>
      <c r="P126" s="1">
        <f t="shared" si="6"/>
        <v>0</v>
      </c>
    </row>
    <row r="127" spans="1:16" hidden="1">
      <c r="A127" s="1" t="str">
        <f>$A$25</f>
        <v>67 Gebouwmanag.</v>
      </c>
      <c r="B127" s="109" t="str">
        <f t="shared" si="7"/>
        <v/>
      </c>
      <c r="C127" s="3"/>
      <c r="D127" s="3"/>
      <c r="E127" s="3"/>
      <c r="F127" s="38"/>
      <c r="G127" s="38"/>
      <c r="H127" s="38"/>
      <c r="I127" s="38"/>
      <c r="J127" s="12">
        <f>(C127*(1+'Aanneemsom-W'!$C$16))+(D127*(1+'Aanneemsom-W'!$D$16))+(E127*(1+'Aanneemsom-W'!$E$16))</f>
        <v>0</v>
      </c>
      <c r="L127" s="1">
        <f>IF($A$25="67 N.v.t.",1,IF(C127="",0,1))</f>
        <v>0</v>
      </c>
      <c r="M127" s="1">
        <f>IF($A$25="67 N.v.t.",1,IF(D127="",0,1))</f>
        <v>0</v>
      </c>
      <c r="N127" s="1">
        <f>IF($A$25="67 N.v.t.",1,IF(E127="",0,1))</f>
        <v>0</v>
      </c>
      <c r="P127" s="1">
        <f>SUM(L127:O127)</f>
        <v>0</v>
      </c>
    </row>
    <row r="128" spans="1:16" hidden="1">
      <c r="A128" s="1" t="str">
        <f>$A$26</f>
        <v>73 Vaste keuken vrz.</v>
      </c>
      <c r="B128" s="109" t="str">
        <f>IF(C128+D128+E128=0,"",J128/$I$108)</f>
        <v/>
      </c>
      <c r="C128" s="3"/>
      <c r="D128" s="3"/>
      <c r="E128" s="3"/>
      <c r="F128" s="38"/>
      <c r="G128" s="38"/>
      <c r="H128" s="38"/>
      <c r="I128" s="38"/>
      <c r="J128" s="12">
        <f>(C128*(1+'Aanneemsom-W'!$C$16))+(D128*(1+'Aanneemsom-W'!$D$16))+(E128*(1+'Aanneemsom-W'!$E$16))</f>
        <v>0</v>
      </c>
      <c r="L128" s="1">
        <f>IF($A$26="73 N.v.t.",1,IF(C128="",0,1))</f>
        <v>0</v>
      </c>
      <c r="M128" s="1">
        <f>IF($A$26="73 N.v.t.",1,IF(D128="",0,1))</f>
        <v>0</v>
      </c>
      <c r="N128" s="1">
        <f>IF($A$26="73 N.v.t.",1,IF(E128="",0,1))</f>
        <v>0</v>
      </c>
      <c r="P128" s="1">
        <f>SUM(L128:O128)</f>
        <v>0</v>
      </c>
    </row>
    <row r="129" spans="1:17" hidden="1">
      <c r="A129" s="1" t="str">
        <f>$A$27</f>
        <v>74 Vaste sanitaire vrz.</v>
      </c>
      <c r="B129" s="109" t="str">
        <f t="shared" si="7"/>
        <v/>
      </c>
      <c r="C129" s="3"/>
      <c r="D129" s="3"/>
      <c r="E129" s="3"/>
      <c r="F129" s="38"/>
      <c r="G129" s="38"/>
      <c r="H129" s="38"/>
      <c r="I129" s="38"/>
      <c r="J129" s="12">
        <f>(C129*(1+'Aanneemsom-W'!$C$16))+(D129*(1+'Aanneemsom-W'!$D$16))+(E129*(1+'Aanneemsom-W'!$E$16))</f>
        <v>0</v>
      </c>
      <c r="L129" s="1">
        <f>IF($A$27="74 N.v.t.",1,IF(C129="",0,1))</f>
        <v>0</v>
      </c>
      <c r="M129" s="1">
        <f>IF($A$27="74 N.v.t.",1,IF(D129="",0,1))</f>
        <v>0</v>
      </c>
      <c r="N129" s="1">
        <f>IF($A$27="74 N.v.t.",1,IF(E129="",0,1))</f>
        <v>0</v>
      </c>
      <c r="P129" s="1">
        <f>SUM(L129:O129)</f>
        <v>0</v>
      </c>
    </row>
    <row r="130" spans="1:17" hidden="1">
      <c r="A130" s="1" t="str">
        <f>$A$28</f>
        <v>75 Vaste onderh.vrz.</v>
      </c>
      <c r="B130" s="109" t="str">
        <f>IF(C130+D130+E130=0,"",J130/$I$108)</f>
        <v/>
      </c>
      <c r="C130" s="3"/>
      <c r="D130" s="3"/>
      <c r="E130" s="3"/>
      <c r="F130" s="38"/>
      <c r="G130" s="38"/>
      <c r="H130" s="38"/>
      <c r="I130" s="38"/>
      <c r="J130" s="12">
        <f>(C130*(1+'Aanneemsom-W'!$C$16))+(D130*(1+'Aanneemsom-W'!$D$16))+(E130*(1+'Aanneemsom-W'!$E$16))</f>
        <v>0</v>
      </c>
      <c r="L130" s="1">
        <f>IF($A$28="75 N.v.t.",1,IF(C130="",0,1))</f>
        <v>0</v>
      </c>
      <c r="M130" s="1">
        <f>IF($A$28="75 N.v.t.",1,IF(D130="",0,1))</f>
        <v>0</v>
      </c>
      <c r="N130" s="1">
        <f>IF($A$28="75 N.v.t.",1,IF(E130="",0,1))</f>
        <v>0</v>
      </c>
      <c r="P130" s="1">
        <f>SUM(L130:O130)</f>
        <v>0</v>
      </c>
    </row>
    <row r="131" spans="1:17" ht="12" hidden="1" thickBot="1">
      <c r="A131" s="1" t="str">
        <f>$A$29</f>
        <v>90 Terrein</v>
      </c>
      <c r="B131" s="109" t="str">
        <f t="shared" si="7"/>
        <v/>
      </c>
      <c r="C131" s="3"/>
      <c r="D131" s="3"/>
      <c r="E131" s="3"/>
      <c r="F131" s="38"/>
      <c r="G131" s="38"/>
      <c r="H131" s="38"/>
      <c r="I131" s="38"/>
      <c r="J131" s="12">
        <f>(C131*(1+'Aanneemsom-W'!$C$16))+(D131*(1+'Aanneemsom-W'!$D$16))+(E131*(1+'Aanneemsom-W'!$E$16))</f>
        <v>0</v>
      </c>
      <c r="L131" s="1">
        <f>IF($A$29="90 N.v.t.",1,IF(C131="",0,1))</f>
        <v>0</v>
      </c>
      <c r="M131" s="1">
        <f>IF($A$29="90 N.v.t.",1,IF(D131="",0,1))</f>
        <v>0</v>
      </c>
      <c r="N131" s="1">
        <f>IF($A$29="90 N.v.t.",1,IF(E131="",0,1))</f>
        <v>0</v>
      </c>
      <c r="P131" s="1">
        <f>SUM(L131:O131)</f>
        <v>0</v>
      </c>
    </row>
    <row r="132" spans="1:17" ht="13.5" hidden="1" thickBot="1">
      <c r="B132" s="59" t="s">
        <v>6</v>
      </c>
      <c r="C132" s="15">
        <f>SUM(C118:C131)</f>
        <v>0</v>
      </c>
      <c r="D132" s="15">
        <f>SUM(D118:D131)</f>
        <v>0</v>
      </c>
      <c r="E132" s="15">
        <f>SUM(E118:E131)</f>
        <v>0</v>
      </c>
      <c r="J132" s="13">
        <f>SUM(J117:J131)</f>
        <v>0</v>
      </c>
      <c r="O132" s="20" t="s">
        <v>27</v>
      </c>
      <c r="P132" s="1">
        <f>SUM(P117:P131)+P109</f>
        <v>4</v>
      </c>
    </row>
    <row r="133" spans="1:17" hidden="1">
      <c r="B133" s="59" t="s">
        <v>22</v>
      </c>
      <c r="C133" s="60" t="e">
        <f>C132/SUM(C132:E132)</f>
        <v>#DIV/0!</v>
      </c>
      <c r="D133" s="60" t="e">
        <f>D132/SUM(C132:E132)</f>
        <v>#DIV/0!</v>
      </c>
      <c r="E133" s="60" t="e">
        <f>E132/SUM(C132:E132)</f>
        <v>#DIV/0!</v>
      </c>
    </row>
    <row r="134" spans="1:17" hidden="1">
      <c r="C134" s="73"/>
      <c r="D134" s="73"/>
      <c r="E134" s="73"/>
    </row>
    <row r="135" spans="1:17" hidden="1">
      <c r="A135" s="5" t="str">
        <f>$A$67</f>
        <v>* "Loon", "Materiaal" en "Werk-derden" inclusief toeslagen. Let op: Alle bedragen datum prijspeil.</v>
      </c>
      <c r="C135" s="73"/>
      <c r="D135" s="73"/>
      <c r="E135" s="73"/>
      <c r="J135" s="5" t="str">
        <f>$J$67</f>
        <v>Paraaf Inschrijver:</v>
      </c>
    </row>
    <row r="136" spans="1:17" hidden="1">
      <c r="A136" s="5" t="str">
        <f>$A$68</f>
        <v>Opmerking: Niet gebruikte velden invullen met 0. Negatieve getallen of tekst is niet toegestaan.</v>
      </c>
      <c r="J136" s="76" t="str">
        <f>IF(P132=47,"","Let op: niet alle velden zijn ingevuld!")</f>
        <v>Let op: niet alle velden zijn ingevuld!</v>
      </c>
    </row>
    <row r="137" spans="1:17" ht="15.75" hidden="1">
      <c r="A137" s="4" t="str">
        <f>'Aanneemsom-W'!$A$1</f>
        <v>W-installatie</v>
      </c>
      <c r="B137" s="4" t="str">
        <f>'Aanneemsom-W'!$B$1</f>
        <v>Inschrijfbiljet onderhoud</v>
      </c>
      <c r="C137" s="2"/>
      <c r="D137" s="2"/>
      <c r="E137" s="2"/>
      <c r="F137" s="2"/>
      <c r="G137" s="2"/>
      <c r="H137" s="2"/>
      <c r="I137" s="2"/>
      <c r="J137" s="2"/>
    </row>
    <row r="138" spans="1:17" hidden="1">
      <c r="A138" s="20" t="str">
        <f>'Aanneemsom-W'!$A$2</f>
        <v>Perceel:</v>
      </c>
      <c r="B138" s="21" t="str">
        <f>Leeswijzer!$B$2</f>
        <v>W1</v>
      </c>
      <c r="C138" s="2"/>
      <c r="D138" s="2"/>
      <c r="E138" s="2"/>
      <c r="I138" s="22" t="str">
        <f>'Aanneemsom-W'!$F$2</f>
        <v>Documentnummer:</v>
      </c>
      <c r="J138" s="70" t="str">
        <f>Leeswijzer!$G$2</f>
        <v>xxx-GC1-IBW W1C1</v>
      </c>
    </row>
    <row r="139" spans="1:17" hidden="1">
      <c r="A139" s="20" t="str">
        <f>'Aanneemsom-W'!$A$3</f>
        <v>Opdrachtgever:</v>
      </c>
      <c r="B139" s="106" t="str">
        <f>Leeswijzer!$B$3</f>
        <v>Solido</v>
      </c>
      <c r="C139" s="2"/>
      <c r="D139" s="2"/>
      <c r="E139" s="2"/>
      <c r="I139" s="22" t="str">
        <f>'Aanneemsom-W'!$F$3</f>
        <v>Bestek:</v>
      </c>
      <c r="J139" s="2" t="str">
        <f>Leeswijzer!$G$3</f>
        <v>2506-FB-OHCAEW</v>
      </c>
    </row>
    <row r="140" spans="1:17" hidden="1">
      <c r="A140" s="20" t="str">
        <f>'Aanneemsom-W'!$A$4</f>
        <v>Betreft:</v>
      </c>
      <c r="B140" s="106" t="str">
        <f>Leeswijzer!$B$4</f>
        <v>Onderhoudscontract W-installatie</v>
      </c>
      <c r="C140" s="2"/>
      <c r="D140" s="2"/>
      <c r="E140" s="2"/>
      <c r="I140" s="20" t="s">
        <v>65</v>
      </c>
      <c r="J140" s="163">
        <f>'Aanneemsom-W'!$E$39</f>
        <v>0</v>
      </c>
    </row>
    <row r="141" spans="1:17" hidden="1">
      <c r="A141" s="20" t="str">
        <f>'Aanneemsom-W'!$A$5</f>
        <v>Blad:</v>
      </c>
      <c r="B141" s="1" t="str">
        <f>IF(F142="","Specificatieblad ongeldig; NIET invullen!","Specificatieblad locatie")</f>
        <v>Specificatieblad ongeldig; NIET invullen!</v>
      </c>
      <c r="E141" s="62" t="str">
        <f>$E$5</f>
        <v>C1</v>
      </c>
      <c r="F141" s="23" t="str">
        <f>$F$5</f>
        <v>MER1-2</v>
      </c>
      <c r="G141" s="2"/>
      <c r="H141" s="2"/>
      <c r="I141" s="2"/>
    </row>
    <row r="142" spans="1:17" hidden="1">
      <c r="A142" s="20"/>
      <c r="B142" s="70"/>
      <c r="E142" s="77" t="s">
        <v>4</v>
      </c>
      <c r="F142" s="114"/>
      <c r="G142" s="2"/>
      <c r="H142" s="22" t="s">
        <v>43</v>
      </c>
      <c r="I142" s="70">
        <f>IF(I145=0,I143,I145)</f>
        <v>0</v>
      </c>
      <c r="Q142" s="1">
        <f>IF(F142="",0,1)</f>
        <v>0</v>
      </c>
    </row>
    <row r="143" spans="1:17" hidden="1">
      <c r="A143" s="20"/>
      <c r="B143" s="91"/>
      <c r="E143" s="68" t="s">
        <v>21</v>
      </c>
      <c r="F143" s="115"/>
      <c r="G143" s="2"/>
      <c r="H143" s="22" t="s">
        <v>28</v>
      </c>
      <c r="I143" s="116"/>
      <c r="J143" s="106" t="s">
        <v>47</v>
      </c>
      <c r="P143" s="1">
        <f>IF(I143="",0,1)</f>
        <v>0</v>
      </c>
    </row>
    <row r="144" spans="1:17" hidden="1">
      <c r="A144" s="20"/>
      <c r="E144" s="68"/>
      <c r="G144" s="2"/>
      <c r="H144" s="20" t="s">
        <v>48</v>
      </c>
      <c r="I144" s="116"/>
    </row>
    <row r="145" spans="1:16" hidden="1">
      <c r="A145" s="39" t="s">
        <v>33</v>
      </c>
      <c r="B145" s="113">
        <f>'Aanneemsom-W'!$B$8</f>
        <v>0</v>
      </c>
      <c r="E145" s="68"/>
      <c r="G145" s="2"/>
      <c r="H145" s="22" t="s">
        <v>49</v>
      </c>
      <c r="I145" s="116"/>
      <c r="J145" s="111">
        <f>IF(I144+I145=0,0,(I145-I144)/I144)</f>
        <v>0</v>
      </c>
    </row>
    <row r="146" spans="1:16" hidden="1">
      <c r="A146" s="20" t="s">
        <v>96</v>
      </c>
      <c r="B146" s="149"/>
      <c r="C146" s="2"/>
      <c r="D146" s="2"/>
      <c r="E146" s="2"/>
      <c r="F146" s="2"/>
      <c r="G146" s="2"/>
      <c r="H146" s="2"/>
      <c r="I146" s="2"/>
      <c r="J146" s="117" t="str">
        <f>IF(J145=0,"","Controleer kengetallen op inschrijfwaarde. Pas zo nodig de bedragen Loon, Materiaal en Werk-derden aan met het wijzigingspercentage.")</f>
        <v/>
      </c>
    </row>
    <row r="147" spans="1:16" hidden="1">
      <c r="C147" s="64"/>
      <c r="D147" s="65"/>
      <c r="E147" s="65"/>
      <c r="F147" s="67" t="s">
        <v>24</v>
      </c>
      <c r="G147" s="65"/>
      <c r="H147" s="65"/>
      <c r="I147" s="65"/>
      <c r="J147" s="66"/>
    </row>
    <row r="148" spans="1:16" hidden="1">
      <c r="C148" s="49"/>
      <c r="D148" s="50" t="str">
        <f>$D$12</f>
        <v>Preventief en</v>
      </c>
      <c r="E148" s="51"/>
      <c r="F148" s="52"/>
      <c r="G148" s="50" t="str">
        <f>IF($G$12="","",$G$12)</f>
        <v>Geen stelposten</v>
      </c>
      <c r="H148" s="53"/>
      <c r="I148" s="18"/>
      <c r="J148" s="40" t="str">
        <f>$J$12</f>
        <v>Prijspeil</v>
      </c>
    </row>
    <row r="149" spans="1:16" hidden="1">
      <c r="C149" s="16"/>
      <c r="D149" s="17" t="str">
        <f>$D$13</f>
        <v>curatief onderhoud</v>
      </c>
      <c r="E149" s="54"/>
      <c r="F149" s="55"/>
      <c r="G149" s="17"/>
      <c r="H149" s="56"/>
      <c r="I149" s="19"/>
      <c r="J149" s="48">
        <f>$J$13</f>
        <v>45839</v>
      </c>
    </row>
    <row r="150" spans="1:16" ht="22.5" hidden="1">
      <c r="A150" s="57" t="s">
        <v>45</v>
      </c>
      <c r="B150" s="58" t="str">
        <f>$B$48</f>
        <v>Kengetal-W
locatie (€/m²)</v>
      </c>
      <c r="C150" s="11" t="s">
        <v>63</v>
      </c>
      <c r="D150" s="11" t="s">
        <v>64</v>
      </c>
      <c r="E150" s="11" t="s">
        <v>239</v>
      </c>
      <c r="F150" s="11" t="str">
        <f>IF($F$14="","",$F$14)</f>
        <v/>
      </c>
      <c r="G150" s="11" t="str">
        <f>IF($G$14="","",$G$14)</f>
        <v/>
      </c>
      <c r="H150" s="11" t="str">
        <f>IF($H$14="","",$H$14)</f>
        <v/>
      </c>
      <c r="I150" s="11" t="str">
        <f>IF($I$14="","",$I$14)</f>
        <v/>
      </c>
      <c r="J150" s="11" t="s">
        <v>57</v>
      </c>
      <c r="L150" s="1" t="s">
        <v>26</v>
      </c>
    </row>
    <row r="151" spans="1:16" hidden="1">
      <c r="A151" s="37" t="str">
        <f>$A$15</f>
        <v>Stelposten n.v.t.</v>
      </c>
      <c r="B151" s="71"/>
      <c r="C151" s="72"/>
      <c r="D151" s="72"/>
      <c r="E151" s="72"/>
      <c r="F151" s="3"/>
      <c r="G151" s="3"/>
      <c r="H151" s="3"/>
      <c r="I151" s="3"/>
      <c r="J151" s="144">
        <f>(F151*(1+'Aanneemsom-W'!$F$16))+(G151*(1+'Aanneemsom-W'!$F$16))+(H151*(1+'Aanneemsom-W'!$F$16))+(I151*(1+'Aanneemsom-W'!$F$16))</f>
        <v>0</v>
      </c>
      <c r="L151" s="1">
        <f>IF(F150="",1,IF(F151="",0,1))</f>
        <v>1</v>
      </c>
      <c r="M151" s="1">
        <f>IF(G150="",1,IF(G151="",0,1))</f>
        <v>1</v>
      </c>
      <c r="N151" s="1">
        <f>IF(H150="",1,IF(H151="",0,1))</f>
        <v>1</v>
      </c>
      <c r="O151" s="1">
        <f>IF(I150="",1,IF(I151="",0,1))</f>
        <v>1</v>
      </c>
      <c r="P151" s="1">
        <f>SUM(L151:O151)</f>
        <v>4</v>
      </c>
    </row>
    <row r="152" spans="1:16" hidden="1">
      <c r="A152" s="1" t="str">
        <f>$A$16</f>
        <v>51 Gereserveerd</v>
      </c>
      <c r="B152" s="109" t="str">
        <f>IF(C152+D152+E152=0,"",J152/$I$142)</f>
        <v/>
      </c>
      <c r="C152" s="3"/>
      <c r="D152" s="3"/>
      <c r="E152" s="3"/>
      <c r="F152" s="38"/>
      <c r="G152" s="38"/>
      <c r="H152" s="38"/>
      <c r="I152" s="38"/>
      <c r="J152" s="12">
        <f>(C152*(1+'Aanneemsom-W'!$C$16))+(D152*(1+'Aanneemsom-W'!$D$16))+(E152*(1+'Aanneemsom-W'!$E$16))</f>
        <v>0</v>
      </c>
      <c r="L152" s="1">
        <f>IF($A$16="51 N.v.t.",1,IF(C152="",0,1))</f>
        <v>0</v>
      </c>
      <c r="M152" s="1">
        <f>IF($A$16="51 N.v.t.",1,IF(D152="",0,1))</f>
        <v>0</v>
      </c>
      <c r="N152" s="1">
        <f>IF($A$16="51 N.v.t.",1,IF(E152="",0,1))</f>
        <v>0</v>
      </c>
      <c r="P152" s="1">
        <f t="shared" ref="P152:P160" si="8">SUM(L152:O152)</f>
        <v>0</v>
      </c>
    </row>
    <row r="153" spans="1:16" hidden="1">
      <c r="A153" s="1" t="str">
        <f>$A$17</f>
        <v>52 Afvoeren</v>
      </c>
      <c r="B153" s="109" t="str">
        <f t="shared" ref="B153:B165" si="9">IF(C153+D153+E153=0,"",J153/$I$142)</f>
        <v/>
      </c>
      <c r="C153" s="3"/>
      <c r="D153" s="3"/>
      <c r="E153" s="3"/>
      <c r="F153" s="38"/>
      <c r="G153" s="38"/>
      <c r="H153" s="38"/>
      <c r="I153" s="38"/>
      <c r="J153" s="12">
        <f>(C153*(1+'Aanneemsom-W'!$C$16))+(D153*(1+'Aanneemsom-W'!$D$16))+(E153*(1+'Aanneemsom-W'!$E$16))</f>
        <v>0</v>
      </c>
      <c r="L153" s="1">
        <f>IF($A$17="52 N.v.t.",1,IF(C153="",0,1))</f>
        <v>0</v>
      </c>
      <c r="M153" s="1">
        <f>IF($A$17="52 N.v.t.",1,IF(D153="",0,1))</f>
        <v>0</v>
      </c>
      <c r="N153" s="1">
        <f>IF($A$17="52 N.v.t.",1,IF(E153="",0,1))</f>
        <v>0</v>
      </c>
      <c r="P153" s="1">
        <f t="shared" si="8"/>
        <v>0</v>
      </c>
    </row>
    <row r="154" spans="1:16" hidden="1">
      <c r="A154" s="1" t="str">
        <f>$A$18</f>
        <v>53 Waterinstallaties</v>
      </c>
      <c r="B154" s="109" t="str">
        <f t="shared" si="9"/>
        <v/>
      </c>
      <c r="C154" s="3"/>
      <c r="D154" s="3"/>
      <c r="E154" s="3"/>
      <c r="F154" s="38"/>
      <c r="G154" s="38"/>
      <c r="H154" s="38"/>
      <c r="I154" s="38"/>
      <c r="J154" s="12">
        <f>(C154*(1+'Aanneemsom-W'!$C$16))+(D154*(1+'Aanneemsom-W'!$D$16))+(E154*(1+'Aanneemsom-W'!$E$16))</f>
        <v>0</v>
      </c>
      <c r="L154" s="1">
        <f>IF($A$18="53 N.v.t.",1,IF(C154="",0,1))</f>
        <v>0</v>
      </c>
      <c r="M154" s="1">
        <f>IF($A$18="53 N.v.t.",1,IF(D154="",0,1))</f>
        <v>0</v>
      </c>
      <c r="N154" s="1">
        <f>IF($A$18="53 N.v.t.",1,IF(E154="",0,1))</f>
        <v>0</v>
      </c>
      <c r="P154" s="1">
        <f t="shared" si="8"/>
        <v>0</v>
      </c>
    </row>
    <row r="155" spans="1:16" hidden="1">
      <c r="A155" s="1" t="str">
        <f>$A$19</f>
        <v>54 Gassen</v>
      </c>
      <c r="B155" s="109" t="str">
        <f t="shared" si="9"/>
        <v/>
      </c>
      <c r="C155" s="3"/>
      <c r="D155" s="3"/>
      <c r="E155" s="3"/>
      <c r="F155" s="38"/>
      <c r="G155" s="38"/>
      <c r="H155" s="38"/>
      <c r="I155" s="38"/>
      <c r="J155" s="12">
        <f>(C155*(1+'Aanneemsom-W'!$C$16))+(D155*(1+'Aanneemsom-W'!$D$16))+(E155*(1+'Aanneemsom-W'!$E$16))</f>
        <v>0</v>
      </c>
      <c r="L155" s="1">
        <f>IF($A$19="54 N.v.t.",1,IF(C155="",0,1))</f>
        <v>0</v>
      </c>
      <c r="M155" s="1">
        <f>IF($A$19="54 N.v.t.",1,IF(D155="",0,1))</f>
        <v>0</v>
      </c>
      <c r="N155" s="1">
        <f>IF($A$19="54 N.v.t.",1,IF(E155="",0,1))</f>
        <v>0</v>
      </c>
      <c r="P155" s="1">
        <f t="shared" si="8"/>
        <v>0</v>
      </c>
    </row>
    <row r="156" spans="1:16" hidden="1">
      <c r="A156" s="1" t="str">
        <f>$A$20</f>
        <v>55 Koeling</v>
      </c>
      <c r="B156" s="109" t="str">
        <f t="shared" si="9"/>
        <v/>
      </c>
      <c r="C156" s="3"/>
      <c r="D156" s="3"/>
      <c r="E156" s="3"/>
      <c r="F156" s="38"/>
      <c r="G156" s="38"/>
      <c r="H156" s="38"/>
      <c r="I156" s="38"/>
      <c r="J156" s="12">
        <f>(C156*(1+'Aanneemsom-W'!$C$16))+(D156*(1+'Aanneemsom-W'!$D$16))+(E156*(1+'Aanneemsom-W'!$E$16))</f>
        <v>0</v>
      </c>
      <c r="L156" s="1">
        <f>IF($A$20="55 N.v.t.",1,IF(C156="",0,1))</f>
        <v>0</v>
      </c>
      <c r="M156" s="1">
        <f>IF($A$20="55 N.v.t.",1,IF(D156="",0,1))</f>
        <v>0</v>
      </c>
      <c r="N156" s="1">
        <f>IF($A$20="55 N.v.t.",1,IF(E156="",0,1))</f>
        <v>0</v>
      </c>
      <c r="P156" s="1">
        <f t="shared" si="8"/>
        <v>0</v>
      </c>
    </row>
    <row r="157" spans="1:16" hidden="1">
      <c r="A157" s="1" t="str">
        <f>$A$21</f>
        <v>56 Verwarming</v>
      </c>
      <c r="B157" s="109" t="str">
        <f t="shared" si="9"/>
        <v/>
      </c>
      <c r="C157" s="3"/>
      <c r="D157" s="3"/>
      <c r="E157" s="3"/>
      <c r="F157" s="38"/>
      <c r="G157" s="38"/>
      <c r="H157" s="38"/>
      <c r="I157" s="38"/>
      <c r="J157" s="12">
        <f>(C157*(1+'Aanneemsom-W'!$C$16))+(D157*(1+'Aanneemsom-W'!$D$16))+(E157*(1+'Aanneemsom-W'!$E$16))</f>
        <v>0</v>
      </c>
      <c r="L157" s="1">
        <f>IF($A$21="56 N.v.t.",1,IF(C157="",0,1))</f>
        <v>0</v>
      </c>
      <c r="M157" s="1">
        <f>IF($A$21="56 N.v.t.",1,IF(D157="",0,1))</f>
        <v>0</v>
      </c>
      <c r="N157" s="1">
        <f>IF($A$21="56 N.v.t.",1,IF(E157="",0,1))</f>
        <v>0</v>
      </c>
      <c r="P157" s="1">
        <f t="shared" si="8"/>
        <v>0</v>
      </c>
    </row>
    <row r="158" spans="1:16" hidden="1">
      <c r="A158" s="1" t="str">
        <f>$A$22</f>
        <v>57 Luchtbehandeling</v>
      </c>
      <c r="B158" s="109" t="str">
        <f t="shared" si="9"/>
        <v/>
      </c>
      <c r="C158" s="3"/>
      <c r="D158" s="3"/>
      <c r="E158" s="3"/>
      <c r="F158" s="38"/>
      <c r="G158" s="92" t="str">
        <f>IF(F142="","Ingevulde informatie wordt genegeerd.","")</f>
        <v>Ingevulde informatie wordt genegeerd.</v>
      </c>
      <c r="H158" s="38"/>
      <c r="I158" s="38"/>
      <c r="J158" s="12">
        <f>(C158*(1+'Aanneemsom-W'!$C$16))+(D158*(1+'Aanneemsom-W'!$D$16))+(E158*(1+'Aanneemsom-W'!$E$16))</f>
        <v>0</v>
      </c>
      <c r="L158" s="1">
        <f>IF($A$22="57 N.v.t.",1,IF(C158="",0,1))</f>
        <v>0</v>
      </c>
      <c r="M158" s="1">
        <f>IF($A$22="57 N.v.t.",1,IF(D158="",0,1))</f>
        <v>0</v>
      </c>
      <c r="N158" s="1">
        <f>IF($A$22="57 N.v.t.",1,IF(E158="",0,1))</f>
        <v>0</v>
      </c>
      <c r="P158" s="1">
        <f t="shared" si="8"/>
        <v>0</v>
      </c>
    </row>
    <row r="159" spans="1:16" hidden="1">
      <c r="A159" s="1" t="str">
        <f>$A$23</f>
        <v>58 M&amp;R-installaties</v>
      </c>
      <c r="B159" s="109" t="str">
        <f t="shared" si="9"/>
        <v/>
      </c>
      <c r="C159" s="3"/>
      <c r="D159" s="3"/>
      <c r="E159" s="3"/>
      <c r="F159" s="38"/>
      <c r="G159" s="38"/>
      <c r="H159" s="38"/>
      <c r="I159" s="38"/>
      <c r="J159" s="12">
        <f>(C159*(1+'Aanneemsom-W'!$C$16))+(D159*(1+'Aanneemsom-W'!$D$16))+(E159*(1+'Aanneemsom-W'!$E$16))</f>
        <v>0</v>
      </c>
      <c r="L159" s="1">
        <f>IF($A$23="58 N.v.t.",1,IF(C159="",0,1))</f>
        <v>0</v>
      </c>
      <c r="M159" s="1">
        <f>IF($A$23="58 N.v.t.",1,IF(D159="",0,1))</f>
        <v>0</v>
      </c>
      <c r="N159" s="1">
        <f>IF($A$23="58 N.v.t.",1,IF(E159="",0,1))</f>
        <v>0</v>
      </c>
      <c r="P159" s="1">
        <f t="shared" si="8"/>
        <v>0</v>
      </c>
    </row>
    <row r="160" spans="1:16" hidden="1">
      <c r="A160" s="1" t="str">
        <f>$A$24</f>
        <v>59 Brandveiligheid</v>
      </c>
      <c r="B160" s="109" t="str">
        <f t="shared" si="9"/>
        <v/>
      </c>
      <c r="C160" s="3"/>
      <c r="D160" s="3"/>
      <c r="E160" s="3"/>
      <c r="F160" s="38"/>
      <c r="G160" s="38"/>
      <c r="H160" s="38"/>
      <c r="I160" s="38"/>
      <c r="J160" s="12">
        <f>(C160*(1+'Aanneemsom-W'!$C$16))+(D160*(1+'Aanneemsom-W'!$D$16))+(E160*(1+'Aanneemsom-W'!$E$16))</f>
        <v>0</v>
      </c>
      <c r="L160" s="1">
        <f>IF($A$24="65 N.v.t.",1,IF(C160="",0,1))</f>
        <v>0</v>
      </c>
      <c r="M160" s="1">
        <f>IF($A$24="65 N.v.t.",1,IF(D160="",0,1))</f>
        <v>0</v>
      </c>
      <c r="N160" s="1">
        <f>IF($A$24="65 N.v.t.",1,IF(E160="",0,1))</f>
        <v>0</v>
      </c>
      <c r="P160" s="1">
        <f t="shared" si="8"/>
        <v>0</v>
      </c>
    </row>
    <row r="161" spans="1:17" hidden="1">
      <c r="A161" s="1" t="str">
        <f>$A$25</f>
        <v>67 Gebouwmanag.</v>
      </c>
      <c r="B161" s="109" t="str">
        <f t="shared" si="9"/>
        <v/>
      </c>
      <c r="C161" s="3"/>
      <c r="D161" s="3"/>
      <c r="E161" s="3"/>
      <c r="F161" s="38"/>
      <c r="G161" s="38"/>
      <c r="H161" s="38"/>
      <c r="I161" s="38"/>
      <c r="J161" s="12">
        <f>(C161*(1+'Aanneemsom-W'!$C$16))+(D161*(1+'Aanneemsom-W'!$D$16))+(E161*(1+'Aanneemsom-W'!$E$16))</f>
        <v>0</v>
      </c>
      <c r="L161" s="1">
        <f>IF($A$25="67 N.v.t.",1,IF(C161="",0,1))</f>
        <v>0</v>
      </c>
      <c r="M161" s="1">
        <f>IF($A$25="67 N.v.t.",1,IF(D161="",0,1))</f>
        <v>0</v>
      </c>
      <c r="N161" s="1">
        <f>IF($A$25="67 N.v.t.",1,IF(E161="",0,1))</f>
        <v>0</v>
      </c>
      <c r="P161" s="1">
        <f>SUM(L161:O161)</f>
        <v>0</v>
      </c>
    </row>
    <row r="162" spans="1:17" hidden="1">
      <c r="A162" s="1" t="str">
        <f>$A$26</f>
        <v>73 Vaste keuken vrz.</v>
      </c>
      <c r="B162" s="109" t="str">
        <f>IF(C162+D162+E162=0,"",J162/$I$142)</f>
        <v/>
      </c>
      <c r="C162" s="3"/>
      <c r="D162" s="3"/>
      <c r="E162" s="3"/>
      <c r="F162" s="38"/>
      <c r="G162" s="38"/>
      <c r="H162" s="38"/>
      <c r="I162" s="38"/>
      <c r="J162" s="12">
        <f>(C162*(1+'Aanneemsom-W'!$C$16))+(D162*(1+'Aanneemsom-W'!$D$16))+(E162*(1+'Aanneemsom-W'!$E$16))</f>
        <v>0</v>
      </c>
      <c r="L162" s="1">
        <f>IF($A$26="73 N.v.t.",1,IF(C162="",0,1))</f>
        <v>0</v>
      </c>
      <c r="M162" s="1">
        <f>IF($A$26="73 N.v.t.",1,IF(D162="",0,1))</f>
        <v>0</v>
      </c>
      <c r="N162" s="1">
        <f>IF($A$26="73 N.v.t.",1,IF(E162="",0,1))</f>
        <v>0</v>
      </c>
      <c r="P162" s="1">
        <f>SUM(L162:O162)</f>
        <v>0</v>
      </c>
    </row>
    <row r="163" spans="1:17" hidden="1">
      <c r="A163" s="1" t="str">
        <f>$A$27</f>
        <v>74 Vaste sanitaire vrz.</v>
      </c>
      <c r="B163" s="109" t="str">
        <f t="shared" si="9"/>
        <v/>
      </c>
      <c r="C163" s="3"/>
      <c r="D163" s="3"/>
      <c r="E163" s="3"/>
      <c r="F163" s="38"/>
      <c r="G163" s="38"/>
      <c r="H163" s="38"/>
      <c r="I163" s="38"/>
      <c r="J163" s="12">
        <f>(C163*(1+'Aanneemsom-W'!$C$16))+(D163*(1+'Aanneemsom-W'!$D$16))+(E163*(1+'Aanneemsom-W'!$E$16))</f>
        <v>0</v>
      </c>
      <c r="L163" s="1">
        <f>IF($A$27="74 N.v.t.",1,IF(C163="",0,1))</f>
        <v>0</v>
      </c>
      <c r="M163" s="1">
        <f>IF($A$27="74 N.v.t.",1,IF(D163="",0,1))</f>
        <v>0</v>
      </c>
      <c r="N163" s="1">
        <f>IF($A$27="74 N.v.t.",1,IF(E163="",0,1))</f>
        <v>0</v>
      </c>
      <c r="P163" s="1">
        <f>SUM(L163:O163)</f>
        <v>0</v>
      </c>
    </row>
    <row r="164" spans="1:17" hidden="1">
      <c r="A164" s="1" t="str">
        <f>$A$28</f>
        <v>75 Vaste onderh.vrz.</v>
      </c>
      <c r="B164" s="109" t="str">
        <f>IF(C164+D164+E164=0,"",J164/$I$142)</f>
        <v/>
      </c>
      <c r="C164" s="3"/>
      <c r="D164" s="3"/>
      <c r="E164" s="3"/>
      <c r="F164" s="38"/>
      <c r="G164" s="38"/>
      <c r="H164" s="38"/>
      <c r="I164" s="38"/>
      <c r="J164" s="12">
        <f>(C164*(1+'Aanneemsom-W'!$C$16))+(D164*(1+'Aanneemsom-W'!$D$16))+(E164*(1+'Aanneemsom-W'!$E$16))</f>
        <v>0</v>
      </c>
      <c r="L164" s="1">
        <f>IF($A$28="75 N.v.t.",1,IF(C164="",0,1))</f>
        <v>0</v>
      </c>
      <c r="M164" s="1">
        <f>IF($A$28="75 N.v.t.",1,IF(D164="",0,1))</f>
        <v>0</v>
      </c>
      <c r="N164" s="1">
        <f>IF($A$28="75 N.v.t.",1,IF(E164="",0,1))</f>
        <v>0</v>
      </c>
      <c r="P164" s="1">
        <f>SUM(L164:O164)</f>
        <v>0</v>
      </c>
    </row>
    <row r="165" spans="1:17" ht="12" hidden="1" thickBot="1">
      <c r="A165" s="1" t="str">
        <f>$A$29</f>
        <v>90 Terrein</v>
      </c>
      <c r="B165" s="109" t="str">
        <f t="shared" si="9"/>
        <v/>
      </c>
      <c r="C165" s="3"/>
      <c r="D165" s="3"/>
      <c r="E165" s="3"/>
      <c r="F165" s="38"/>
      <c r="G165" s="38"/>
      <c r="H165" s="38"/>
      <c r="I165" s="38"/>
      <c r="J165" s="12">
        <f>(C165*(1+'Aanneemsom-W'!$C$16))+(D165*(1+'Aanneemsom-W'!$D$16))+(E165*(1+'Aanneemsom-W'!$E$16))</f>
        <v>0</v>
      </c>
      <c r="L165" s="1">
        <f>IF($A$29="90 N.v.t.",1,IF(C165="",0,1))</f>
        <v>0</v>
      </c>
      <c r="M165" s="1">
        <f>IF($A$29="90 N.v.t.",1,IF(D165="",0,1))</f>
        <v>0</v>
      </c>
      <c r="N165" s="1">
        <f>IF($A$29="90 N.v.t.",1,IF(E165="",0,1))</f>
        <v>0</v>
      </c>
      <c r="P165" s="1">
        <f>SUM(L165:O165)</f>
        <v>0</v>
      </c>
    </row>
    <row r="166" spans="1:17" ht="13.5" hidden="1" thickBot="1">
      <c r="B166" s="59" t="s">
        <v>6</v>
      </c>
      <c r="C166" s="15">
        <f>SUM(C152:C165)</f>
        <v>0</v>
      </c>
      <c r="D166" s="15">
        <f>SUM(D152:D165)</f>
        <v>0</v>
      </c>
      <c r="E166" s="15">
        <f>SUM(E152:E165)</f>
        <v>0</v>
      </c>
      <c r="J166" s="13">
        <f>SUM(J151:J165)</f>
        <v>0</v>
      </c>
      <c r="O166" s="20" t="s">
        <v>27</v>
      </c>
      <c r="P166" s="1">
        <f>SUM(P151:P165)+P143</f>
        <v>4</v>
      </c>
    </row>
    <row r="167" spans="1:17" hidden="1">
      <c r="B167" s="59" t="s">
        <v>22</v>
      </c>
      <c r="C167" s="60" t="e">
        <f>C166/SUM(C166:E166)</f>
        <v>#DIV/0!</v>
      </c>
      <c r="D167" s="60" t="e">
        <f>D166/SUM(C166:E166)</f>
        <v>#DIV/0!</v>
      </c>
      <c r="E167" s="60" t="e">
        <f>E166/SUM(C166:E166)</f>
        <v>#DIV/0!</v>
      </c>
    </row>
    <row r="168" spans="1:17" hidden="1">
      <c r="C168" s="73"/>
      <c r="D168" s="73"/>
      <c r="E168" s="73"/>
    </row>
    <row r="169" spans="1:17" hidden="1">
      <c r="A169" s="5" t="str">
        <f>$A$67</f>
        <v>* "Loon", "Materiaal" en "Werk-derden" inclusief toeslagen. Let op: Alle bedragen datum prijspeil.</v>
      </c>
      <c r="C169" s="73"/>
      <c r="D169" s="73"/>
      <c r="E169" s="73"/>
      <c r="J169" s="5" t="str">
        <f>$J$67</f>
        <v>Paraaf Inschrijver:</v>
      </c>
    </row>
    <row r="170" spans="1:17" hidden="1">
      <c r="A170" s="5" t="str">
        <f>$A$68</f>
        <v>Opmerking: Niet gebruikte velden invullen met 0. Negatieve getallen of tekst is niet toegestaan.</v>
      </c>
      <c r="J170" s="76" t="str">
        <f>IF(P166=47,"","Let op: niet alle velden zijn ingevuld!")</f>
        <v>Let op: niet alle velden zijn ingevuld!</v>
      </c>
    </row>
    <row r="171" spans="1:17" ht="15.75" hidden="1">
      <c r="A171" s="4" t="str">
        <f>'Aanneemsom-W'!$A$1</f>
        <v>W-installatie</v>
      </c>
      <c r="B171" s="4" t="str">
        <f>'Aanneemsom-W'!$B$1</f>
        <v>Inschrijfbiljet onderhoud</v>
      </c>
      <c r="C171" s="2"/>
      <c r="D171" s="2"/>
      <c r="E171" s="2"/>
      <c r="F171" s="2"/>
      <c r="G171" s="2"/>
      <c r="H171" s="2"/>
      <c r="I171" s="2"/>
      <c r="J171" s="2"/>
    </row>
    <row r="172" spans="1:17" hidden="1">
      <c r="A172" s="20" t="str">
        <f>'Aanneemsom-W'!$A$2</f>
        <v>Perceel:</v>
      </c>
      <c r="B172" s="21" t="str">
        <f>Leeswijzer!$B$2</f>
        <v>W1</v>
      </c>
      <c r="C172" s="2"/>
      <c r="D172" s="2"/>
      <c r="E172" s="2"/>
      <c r="I172" s="22" t="str">
        <f>'Aanneemsom-W'!$F$2</f>
        <v>Documentnummer:</v>
      </c>
      <c r="J172" s="70" t="str">
        <f>Leeswijzer!$G$2</f>
        <v>xxx-GC1-IBW W1C1</v>
      </c>
    </row>
    <row r="173" spans="1:17" hidden="1">
      <c r="A173" s="20" t="str">
        <f>'Aanneemsom-W'!$A$3</f>
        <v>Opdrachtgever:</v>
      </c>
      <c r="B173" s="106" t="str">
        <f>Leeswijzer!$B$3</f>
        <v>Solido</v>
      </c>
      <c r="C173" s="2"/>
      <c r="D173" s="2"/>
      <c r="E173" s="2"/>
      <c r="I173" s="22" t="str">
        <f>'Aanneemsom-W'!$F$3</f>
        <v>Bestek:</v>
      </c>
      <c r="J173" s="2" t="str">
        <f>Leeswijzer!$G$3</f>
        <v>2506-FB-OHCAEW</v>
      </c>
    </row>
    <row r="174" spans="1:17" hidden="1">
      <c r="A174" s="20" t="str">
        <f>'Aanneemsom-W'!$A$4</f>
        <v>Betreft:</v>
      </c>
      <c r="B174" s="106" t="str">
        <f>Leeswijzer!$B$4</f>
        <v>Onderhoudscontract W-installatie</v>
      </c>
      <c r="C174" s="2"/>
      <c r="D174" s="2"/>
      <c r="E174" s="2"/>
      <c r="I174" s="20" t="s">
        <v>65</v>
      </c>
      <c r="J174" s="163">
        <f>'Aanneemsom-W'!$E$39</f>
        <v>0</v>
      </c>
    </row>
    <row r="175" spans="1:17" hidden="1">
      <c r="A175" s="20" t="str">
        <f>'Aanneemsom-W'!$A$5</f>
        <v>Blad:</v>
      </c>
      <c r="B175" s="1" t="str">
        <f>IF(F176="","Specificatieblad ongeldig; NIET invullen!","Specificatieblad locatie")</f>
        <v>Specificatieblad ongeldig; NIET invullen!</v>
      </c>
      <c r="E175" s="62" t="str">
        <f>$E$5</f>
        <v>C1</v>
      </c>
      <c r="F175" s="23" t="str">
        <f>$F$5</f>
        <v>MER1-2</v>
      </c>
      <c r="G175" s="2"/>
      <c r="H175" s="2"/>
      <c r="I175" s="2"/>
    </row>
    <row r="176" spans="1:17" hidden="1">
      <c r="A176" s="20"/>
      <c r="B176" s="70"/>
      <c r="E176" s="77" t="s">
        <v>4</v>
      </c>
      <c r="F176" s="114"/>
      <c r="G176" s="2"/>
      <c r="H176" s="22" t="s">
        <v>43</v>
      </c>
      <c r="I176" s="70">
        <f>IF(I179=0,I177,I179)</f>
        <v>0</v>
      </c>
      <c r="Q176" s="1">
        <f>IF(F176="",0,1)</f>
        <v>0</v>
      </c>
    </row>
    <row r="177" spans="1:16" hidden="1">
      <c r="A177" s="20"/>
      <c r="B177" s="91"/>
      <c r="E177" s="68" t="s">
        <v>21</v>
      </c>
      <c r="F177" s="115"/>
      <c r="G177" s="2"/>
      <c r="H177" s="22" t="s">
        <v>28</v>
      </c>
      <c r="I177" s="116"/>
      <c r="J177" s="106" t="s">
        <v>47</v>
      </c>
      <c r="P177" s="1">
        <f>IF(I177="",0,1)</f>
        <v>0</v>
      </c>
    </row>
    <row r="178" spans="1:16" hidden="1">
      <c r="A178" s="20"/>
      <c r="E178" s="68"/>
      <c r="G178" s="2"/>
      <c r="H178" s="20" t="s">
        <v>48</v>
      </c>
      <c r="I178" s="116"/>
    </row>
    <row r="179" spans="1:16" hidden="1">
      <c r="A179" s="39" t="s">
        <v>33</v>
      </c>
      <c r="B179" s="113">
        <f>'Aanneemsom-W'!$B$8</f>
        <v>0</v>
      </c>
      <c r="E179" s="68"/>
      <c r="G179" s="2"/>
      <c r="H179" s="22" t="s">
        <v>49</v>
      </c>
      <c r="I179" s="116"/>
      <c r="J179" s="111">
        <f>IF(I178+I179=0,0,(I179-I178)/I178)</f>
        <v>0</v>
      </c>
    </row>
    <row r="180" spans="1:16" hidden="1">
      <c r="A180" s="20" t="s">
        <v>96</v>
      </c>
      <c r="B180" s="149"/>
      <c r="C180" s="2"/>
      <c r="D180" s="2"/>
      <c r="E180" s="2"/>
      <c r="F180" s="2"/>
      <c r="G180" s="2"/>
      <c r="H180" s="2"/>
      <c r="I180" s="2"/>
      <c r="J180" s="117" t="str">
        <f>IF(J179=0,"","Controleer kengetallen op inschrijfwaarde. Pas zo nodig de bedragen Loon, Materiaal en Werk-derden aan met het wijzigingspercentage.")</f>
        <v/>
      </c>
    </row>
    <row r="181" spans="1:16" hidden="1">
      <c r="C181" s="64"/>
      <c r="D181" s="65"/>
      <c r="E181" s="65"/>
      <c r="F181" s="67" t="s">
        <v>24</v>
      </c>
      <c r="G181" s="65"/>
      <c r="H181" s="65"/>
      <c r="I181" s="65"/>
      <c r="J181" s="66"/>
    </row>
    <row r="182" spans="1:16" hidden="1">
      <c r="C182" s="49"/>
      <c r="D182" s="50" t="str">
        <f>$D$12</f>
        <v>Preventief en</v>
      </c>
      <c r="E182" s="51"/>
      <c r="F182" s="52"/>
      <c r="G182" s="50" t="str">
        <f>IF($G$12="","",$G$12)</f>
        <v>Geen stelposten</v>
      </c>
      <c r="H182" s="53"/>
      <c r="I182" s="18"/>
      <c r="J182" s="40" t="str">
        <f>$J$12</f>
        <v>Prijspeil</v>
      </c>
    </row>
    <row r="183" spans="1:16" hidden="1">
      <c r="C183" s="16"/>
      <c r="D183" s="17" t="str">
        <f>$D$13</f>
        <v>curatief onderhoud</v>
      </c>
      <c r="E183" s="54"/>
      <c r="F183" s="55"/>
      <c r="G183" s="17"/>
      <c r="H183" s="56"/>
      <c r="I183" s="19"/>
      <c r="J183" s="48">
        <f>$J$13</f>
        <v>45839</v>
      </c>
    </row>
    <row r="184" spans="1:16" ht="22.5" hidden="1">
      <c r="A184" s="57" t="s">
        <v>45</v>
      </c>
      <c r="B184" s="58" t="str">
        <f>$B$48</f>
        <v>Kengetal-W
locatie (€/m²)</v>
      </c>
      <c r="C184" s="11" t="s">
        <v>63</v>
      </c>
      <c r="D184" s="11" t="s">
        <v>64</v>
      </c>
      <c r="E184" s="11" t="s">
        <v>239</v>
      </c>
      <c r="F184" s="11" t="str">
        <f>IF($F$14="","",$F$14)</f>
        <v/>
      </c>
      <c r="G184" s="11" t="str">
        <f>IF($G$14="","",$G$14)</f>
        <v/>
      </c>
      <c r="H184" s="11" t="str">
        <f>IF($H$14="","",$H$14)</f>
        <v/>
      </c>
      <c r="I184" s="11" t="str">
        <f>IF($I$14="","",$I$14)</f>
        <v/>
      </c>
      <c r="J184" s="11" t="s">
        <v>57</v>
      </c>
      <c r="L184" s="1" t="s">
        <v>26</v>
      </c>
    </row>
    <row r="185" spans="1:16" hidden="1">
      <c r="A185" s="37" t="str">
        <f>$A$15</f>
        <v>Stelposten n.v.t.</v>
      </c>
      <c r="B185" s="71"/>
      <c r="C185" s="72"/>
      <c r="D185" s="72"/>
      <c r="E185" s="72"/>
      <c r="F185" s="3"/>
      <c r="G185" s="3"/>
      <c r="H185" s="3"/>
      <c r="I185" s="3"/>
      <c r="J185" s="144">
        <f>(F185*(1+'Aanneemsom-W'!$F$16))+(G185*(1+'Aanneemsom-W'!$F$16))+(H185*(1+'Aanneemsom-W'!$F$16))+(I185*(1+'Aanneemsom-W'!$F$16))</f>
        <v>0</v>
      </c>
      <c r="L185" s="1">
        <f>IF(F184="",1,IF(F185="",0,1))</f>
        <v>1</v>
      </c>
      <c r="M185" s="1">
        <f>IF(G184="",1,IF(G185="",0,1))</f>
        <v>1</v>
      </c>
      <c r="N185" s="1">
        <f>IF(H184="",1,IF(H185="",0,1))</f>
        <v>1</v>
      </c>
      <c r="O185" s="1">
        <f>IF(I184="",1,IF(I185="",0,1))</f>
        <v>1</v>
      </c>
      <c r="P185" s="1">
        <f>SUM(L185:O185)</f>
        <v>4</v>
      </c>
    </row>
    <row r="186" spans="1:16" hidden="1">
      <c r="A186" s="1" t="str">
        <f>$A$16</f>
        <v>51 Gereserveerd</v>
      </c>
      <c r="B186" s="109" t="str">
        <f>IF(C186+D186+E186=0,"",J186/$I$176)</f>
        <v/>
      </c>
      <c r="C186" s="3"/>
      <c r="D186" s="3"/>
      <c r="E186" s="3"/>
      <c r="F186" s="38"/>
      <c r="G186" s="38"/>
      <c r="H186" s="38"/>
      <c r="I186" s="38"/>
      <c r="J186" s="12">
        <f>(C186*(1+'Aanneemsom-W'!$C$16))+(D186*(1+'Aanneemsom-W'!$D$16))+(E186*(1+'Aanneemsom-W'!$E$16))</f>
        <v>0</v>
      </c>
      <c r="L186" s="1">
        <f>IF($A$16="51 N.v.t.",1,IF(C186="",0,1))</f>
        <v>0</v>
      </c>
      <c r="M186" s="1">
        <f>IF($A$16="51 N.v.t.",1,IF(D186="",0,1))</f>
        <v>0</v>
      </c>
      <c r="N186" s="1">
        <f>IF($A$16="51 N.v.t.",1,IF(E186="",0,1))</f>
        <v>0</v>
      </c>
      <c r="P186" s="1">
        <f t="shared" ref="P186:P194" si="10">SUM(L186:O186)</f>
        <v>0</v>
      </c>
    </row>
    <row r="187" spans="1:16" hidden="1">
      <c r="A187" s="1" t="str">
        <f>$A$17</f>
        <v>52 Afvoeren</v>
      </c>
      <c r="B187" s="109" t="str">
        <f t="shared" ref="B187:B199" si="11">IF(C187+D187+E187=0,"",J187/$I$176)</f>
        <v/>
      </c>
      <c r="C187" s="3"/>
      <c r="D187" s="3"/>
      <c r="E187" s="3"/>
      <c r="F187" s="38"/>
      <c r="G187" s="38"/>
      <c r="H187" s="38"/>
      <c r="I187" s="38"/>
      <c r="J187" s="12">
        <f>(C187*(1+'Aanneemsom-W'!$C$16))+(D187*(1+'Aanneemsom-W'!$D$16))+(E187*(1+'Aanneemsom-W'!$E$16))</f>
        <v>0</v>
      </c>
      <c r="L187" s="1">
        <f>IF($A$17="52 N.v.t.",1,IF(C187="",0,1))</f>
        <v>0</v>
      </c>
      <c r="M187" s="1">
        <f>IF($A$17="52 N.v.t.",1,IF(D187="",0,1))</f>
        <v>0</v>
      </c>
      <c r="N187" s="1">
        <f>IF($A$17="52 N.v.t.",1,IF(E187="",0,1))</f>
        <v>0</v>
      </c>
      <c r="P187" s="1">
        <f t="shared" si="10"/>
        <v>0</v>
      </c>
    </row>
    <row r="188" spans="1:16" hidden="1">
      <c r="A188" s="1" t="str">
        <f>$A$18</f>
        <v>53 Waterinstallaties</v>
      </c>
      <c r="B188" s="109" t="str">
        <f t="shared" si="11"/>
        <v/>
      </c>
      <c r="C188" s="3"/>
      <c r="D188" s="3"/>
      <c r="E188" s="3"/>
      <c r="F188" s="38"/>
      <c r="G188" s="38"/>
      <c r="H188" s="38"/>
      <c r="I188" s="38"/>
      <c r="J188" s="12">
        <f>(C188*(1+'Aanneemsom-W'!$C$16))+(D188*(1+'Aanneemsom-W'!$D$16))+(E188*(1+'Aanneemsom-W'!$E$16))</f>
        <v>0</v>
      </c>
      <c r="L188" s="1">
        <f>IF($A$18="53 N.v.t.",1,IF(C188="",0,1))</f>
        <v>0</v>
      </c>
      <c r="M188" s="1">
        <f>IF($A$18="53 N.v.t.",1,IF(D188="",0,1))</f>
        <v>0</v>
      </c>
      <c r="N188" s="1">
        <f>IF($A$18="53 N.v.t.",1,IF(E188="",0,1))</f>
        <v>0</v>
      </c>
      <c r="P188" s="1">
        <f t="shared" si="10"/>
        <v>0</v>
      </c>
    </row>
    <row r="189" spans="1:16" hidden="1">
      <c r="A189" s="1" t="str">
        <f>$A$19</f>
        <v>54 Gassen</v>
      </c>
      <c r="B189" s="109" t="str">
        <f t="shared" si="11"/>
        <v/>
      </c>
      <c r="C189" s="3"/>
      <c r="D189" s="3"/>
      <c r="E189" s="3"/>
      <c r="F189" s="38"/>
      <c r="G189" s="38"/>
      <c r="H189" s="38"/>
      <c r="I189" s="38"/>
      <c r="J189" s="12">
        <f>(C189*(1+'Aanneemsom-W'!$C$16))+(D189*(1+'Aanneemsom-W'!$D$16))+(E189*(1+'Aanneemsom-W'!$E$16))</f>
        <v>0</v>
      </c>
      <c r="L189" s="1">
        <f>IF($A$19="54 N.v.t.",1,IF(C189="",0,1))</f>
        <v>0</v>
      </c>
      <c r="M189" s="1">
        <f>IF($A$19="54 N.v.t.",1,IF(D189="",0,1))</f>
        <v>0</v>
      </c>
      <c r="N189" s="1">
        <f>IF($A$19="54 N.v.t.",1,IF(E189="",0,1))</f>
        <v>0</v>
      </c>
      <c r="P189" s="1">
        <f t="shared" si="10"/>
        <v>0</v>
      </c>
    </row>
    <row r="190" spans="1:16" hidden="1">
      <c r="A190" s="1" t="str">
        <f>$A$20</f>
        <v>55 Koeling</v>
      </c>
      <c r="B190" s="109" t="str">
        <f t="shared" si="11"/>
        <v/>
      </c>
      <c r="C190" s="3"/>
      <c r="D190" s="3"/>
      <c r="E190" s="3"/>
      <c r="F190" s="38"/>
      <c r="G190" s="38"/>
      <c r="H190" s="38"/>
      <c r="I190" s="38"/>
      <c r="J190" s="12">
        <f>(C190*(1+'Aanneemsom-W'!$C$16))+(D190*(1+'Aanneemsom-W'!$D$16))+(E190*(1+'Aanneemsom-W'!$E$16))</f>
        <v>0</v>
      </c>
      <c r="L190" s="1">
        <f>IF($A$20="55 N.v.t.",1,IF(C190="",0,1))</f>
        <v>0</v>
      </c>
      <c r="M190" s="1">
        <f>IF($A$20="55 N.v.t.",1,IF(D190="",0,1))</f>
        <v>0</v>
      </c>
      <c r="N190" s="1">
        <f>IF($A$20="55 N.v.t.",1,IF(E190="",0,1))</f>
        <v>0</v>
      </c>
      <c r="P190" s="1">
        <f t="shared" si="10"/>
        <v>0</v>
      </c>
    </row>
    <row r="191" spans="1:16" hidden="1">
      <c r="A191" s="1" t="str">
        <f>$A$21</f>
        <v>56 Verwarming</v>
      </c>
      <c r="B191" s="109" t="str">
        <f t="shared" si="11"/>
        <v/>
      </c>
      <c r="C191" s="3"/>
      <c r="D191" s="3"/>
      <c r="E191" s="3"/>
      <c r="F191" s="38"/>
      <c r="G191" s="38"/>
      <c r="H191" s="38"/>
      <c r="I191" s="38"/>
      <c r="J191" s="12">
        <f>(C191*(1+'Aanneemsom-W'!$C$16))+(D191*(1+'Aanneemsom-W'!$D$16))+(E191*(1+'Aanneemsom-W'!$E$16))</f>
        <v>0</v>
      </c>
      <c r="L191" s="1">
        <f>IF($A$21="56 N.v.t.",1,IF(C191="",0,1))</f>
        <v>0</v>
      </c>
      <c r="M191" s="1">
        <f>IF($A$21="56 N.v.t.",1,IF(D191="",0,1))</f>
        <v>0</v>
      </c>
      <c r="N191" s="1">
        <f>IF($A$21="56 N.v.t.",1,IF(E191="",0,1))</f>
        <v>0</v>
      </c>
      <c r="P191" s="1">
        <f t="shared" si="10"/>
        <v>0</v>
      </c>
    </row>
    <row r="192" spans="1:16" hidden="1">
      <c r="A192" s="1" t="str">
        <f>$A$22</f>
        <v>57 Luchtbehandeling</v>
      </c>
      <c r="B192" s="109" t="str">
        <f t="shared" si="11"/>
        <v/>
      </c>
      <c r="C192" s="3"/>
      <c r="D192" s="3"/>
      <c r="E192" s="3"/>
      <c r="F192" s="38"/>
      <c r="G192" s="92" t="str">
        <f>IF(F176="","Ingevulde informatie wordt genegeerd.","")</f>
        <v>Ingevulde informatie wordt genegeerd.</v>
      </c>
      <c r="H192" s="38"/>
      <c r="I192" s="38"/>
      <c r="J192" s="12">
        <f>(C192*(1+'Aanneemsom-W'!$C$16))+(D192*(1+'Aanneemsom-W'!$D$16))+(E192*(1+'Aanneemsom-W'!$E$16))</f>
        <v>0</v>
      </c>
      <c r="L192" s="1">
        <f>IF($A$22="57 N.v.t.",1,IF(C192="",0,1))</f>
        <v>0</v>
      </c>
      <c r="M192" s="1">
        <f>IF($A$22="57 N.v.t.",1,IF(D192="",0,1))</f>
        <v>0</v>
      </c>
      <c r="N192" s="1">
        <f>IF($A$22="57 N.v.t.",1,IF(E192="",0,1))</f>
        <v>0</v>
      </c>
      <c r="P192" s="1">
        <f t="shared" si="10"/>
        <v>0</v>
      </c>
    </row>
    <row r="193" spans="1:16" hidden="1">
      <c r="A193" s="1" t="str">
        <f>$A$23</f>
        <v>58 M&amp;R-installaties</v>
      </c>
      <c r="B193" s="109" t="str">
        <f t="shared" si="11"/>
        <v/>
      </c>
      <c r="C193" s="3"/>
      <c r="D193" s="3"/>
      <c r="E193" s="3"/>
      <c r="F193" s="38"/>
      <c r="G193" s="38"/>
      <c r="H193" s="38"/>
      <c r="I193" s="38"/>
      <c r="J193" s="12">
        <f>(C193*(1+'Aanneemsom-W'!$C$16))+(D193*(1+'Aanneemsom-W'!$D$16))+(E193*(1+'Aanneemsom-W'!$E$16))</f>
        <v>0</v>
      </c>
      <c r="L193" s="1">
        <f>IF($A$23="58 N.v.t.",1,IF(C193="",0,1))</f>
        <v>0</v>
      </c>
      <c r="M193" s="1">
        <f>IF($A$23="58 N.v.t.",1,IF(D193="",0,1))</f>
        <v>0</v>
      </c>
      <c r="N193" s="1">
        <f>IF($A$23="58 N.v.t.",1,IF(E193="",0,1))</f>
        <v>0</v>
      </c>
      <c r="P193" s="1">
        <f t="shared" si="10"/>
        <v>0</v>
      </c>
    </row>
    <row r="194" spans="1:16" hidden="1">
      <c r="A194" s="1" t="str">
        <f>$A$24</f>
        <v>59 Brandveiligheid</v>
      </c>
      <c r="B194" s="109" t="str">
        <f t="shared" si="11"/>
        <v/>
      </c>
      <c r="C194" s="3"/>
      <c r="D194" s="3"/>
      <c r="E194" s="3"/>
      <c r="F194" s="38"/>
      <c r="G194" s="38"/>
      <c r="H194" s="38"/>
      <c r="I194" s="38"/>
      <c r="J194" s="12">
        <f>(C194*(1+'Aanneemsom-W'!$C$16))+(D194*(1+'Aanneemsom-W'!$D$16))+(E194*(1+'Aanneemsom-W'!$E$16))</f>
        <v>0</v>
      </c>
      <c r="L194" s="1">
        <f>IF($A$24="65 N.v.t.",1,IF(C194="",0,1))</f>
        <v>0</v>
      </c>
      <c r="M194" s="1">
        <f>IF($A$24="65 N.v.t.",1,IF(D194="",0,1))</f>
        <v>0</v>
      </c>
      <c r="N194" s="1">
        <f>IF($A$24="65 N.v.t.",1,IF(E194="",0,1))</f>
        <v>0</v>
      </c>
      <c r="P194" s="1">
        <f t="shared" si="10"/>
        <v>0</v>
      </c>
    </row>
    <row r="195" spans="1:16" hidden="1">
      <c r="A195" s="1" t="str">
        <f>$A$25</f>
        <v>67 Gebouwmanag.</v>
      </c>
      <c r="B195" s="109" t="str">
        <f t="shared" si="11"/>
        <v/>
      </c>
      <c r="C195" s="3"/>
      <c r="D195" s="3"/>
      <c r="E195" s="3"/>
      <c r="F195" s="38"/>
      <c r="G195" s="38"/>
      <c r="H195" s="38"/>
      <c r="I195" s="38"/>
      <c r="J195" s="12">
        <f>(C195*(1+'Aanneemsom-W'!$C$16))+(D195*(1+'Aanneemsom-W'!$D$16))+(E195*(1+'Aanneemsom-W'!$E$16))</f>
        <v>0</v>
      </c>
      <c r="L195" s="1">
        <f>IF($A$25="67 N.v.t.",1,IF(C195="",0,1))</f>
        <v>0</v>
      </c>
      <c r="M195" s="1">
        <f>IF($A$25="67 N.v.t.",1,IF(D195="",0,1))</f>
        <v>0</v>
      </c>
      <c r="N195" s="1">
        <f>IF($A$25="67 N.v.t.",1,IF(E195="",0,1))</f>
        <v>0</v>
      </c>
      <c r="P195" s="1">
        <f>SUM(L195:O195)</f>
        <v>0</v>
      </c>
    </row>
    <row r="196" spans="1:16" hidden="1">
      <c r="A196" s="1" t="str">
        <f>$A$26</f>
        <v>73 Vaste keuken vrz.</v>
      </c>
      <c r="B196" s="109" t="str">
        <f>IF(C196+D196+E196=0,"",J196/$I$176)</f>
        <v/>
      </c>
      <c r="C196" s="3"/>
      <c r="D196" s="3"/>
      <c r="E196" s="3"/>
      <c r="F196" s="38"/>
      <c r="G196" s="38"/>
      <c r="H196" s="38"/>
      <c r="I196" s="38"/>
      <c r="J196" s="12">
        <f>(C196*(1+'Aanneemsom-W'!$C$16))+(D196*(1+'Aanneemsom-W'!$D$16))+(E196*(1+'Aanneemsom-W'!$E$16))</f>
        <v>0</v>
      </c>
      <c r="L196" s="1">
        <f>IF($A$26="73 N.v.t.",1,IF(C196="",0,1))</f>
        <v>0</v>
      </c>
      <c r="M196" s="1">
        <f>IF($A$26="73 N.v.t.",1,IF(D196="",0,1))</f>
        <v>0</v>
      </c>
      <c r="N196" s="1">
        <f>IF($A$26="73 N.v.t.",1,IF(E196="",0,1))</f>
        <v>0</v>
      </c>
      <c r="P196" s="1">
        <f>SUM(L196:O196)</f>
        <v>0</v>
      </c>
    </row>
    <row r="197" spans="1:16" hidden="1">
      <c r="A197" s="1" t="str">
        <f>$A$27</f>
        <v>74 Vaste sanitaire vrz.</v>
      </c>
      <c r="B197" s="109" t="str">
        <f t="shared" si="11"/>
        <v/>
      </c>
      <c r="C197" s="3"/>
      <c r="D197" s="3"/>
      <c r="E197" s="3"/>
      <c r="F197" s="38"/>
      <c r="G197" s="38"/>
      <c r="H197" s="38"/>
      <c r="I197" s="38"/>
      <c r="J197" s="12">
        <f>(C197*(1+'Aanneemsom-W'!$C$16))+(D197*(1+'Aanneemsom-W'!$D$16))+(E197*(1+'Aanneemsom-W'!$E$16))</f>
        <v>0</v>
      </c>
      <c r="L197" s="1">
        <f>IF($A$27="74 N.v.t.",1,IF(C197="",0,1))</f>
        <v>0</v>
      </c>
      <c r="M197" s="1">
        <f>IF($A$27="74 N.v.t.",1,IF(D197="",0,1))</f>
        <v>0</v>
      </c>
      <c r="N197" s="1">
        <f>IF($A$27="74 N.v.t.",1,IF(E197="",0,1))</f>
        <v>0</v>
      </c>
      <c r="P197" s="1">
        <f>SUM(L197:O197)</f>
        <v>0</v>
      </c>
    </row>
    <row r="198" spans="1:16" hidden="1">
      <c r="A198" s="1" t="str">
        <f>$A$28</f>
        <v>75 Vaste onderh.vrz.</v>
      </c>
      <c r="B198" s="109" t="str">
        <f>IF(C198+D198+E198=0,"",J198/$I$176)</f>
        <v/>
      </c>
      <c r="C198" s="3"/>
      <c r="D198" s="3"/>
      <c r="E198" s="3"/>
      <c r="F198" s="38"/>
      <c r="G198" s="38"/>
      <c r="H198" s="38"/>
      <c r="I198" s="38"/>
      <c r="J198" s="12">
        <f>(C198*(1+'Aanneemsom-W'!$C$16))+(D198*(1+'Aanneemsom-W'!$D$16))+(E198*(1+'Aanneemsom-W'!$E$16))</f>
        <v>0</v>
      </c>
      <c r="L198" s="1">
        <f>IF($A$28="75 N.v.t.",1,IF(C198="",0,1))</f>
        <v>0</v>
      </c>
      <c r="M198" s="1">
        <f>IF($A$28="75 N.v.t.",1,IF(D198="",0,1))</f>
        <v>0</v>
      </c>
      <c r="N198" s="1">
        <f>IF($A$28="75 N.v.t.",1,IF(E198="",0,1))</f>
        <v>0</v>
      </c>
      <c r="P198" s="1">
        <f>SUM(L198:O198)</f>
        <v>0</v>
      </c>
    </row>
    <row r="199" spans="1:16" ht="12" hidden="1" thickBot="1">
      <c r="A199" s="1" t="str">
        <f>$A$29</f>
        <v>90 Terrein</v>
      </c>
      <c r="B199" s="109" t="str">
        <f t="shared" si="11"/>
        <v/>
      </c>
      <c r="C199" s="3"/>
      <c r="D199" s="3"/>
      <c r="E199" s="3"/>
      <c r="F199" s="38"/>
      <c r="G199" s="38"/>
      <c r="H199" s="38"/>
      <c r="I199" s="38"/>
      <c r="J199" s="12">
        <f>(C199*(1+'Aanneemsom-W'!$C$16))+(D199*(1+'Aanneemsom-W'!$D$16))+(E199*(1+'Aanneemsom-W'!$E$16))</f>
        <v>0</v>
      </c>
      <c r="L199" s="1">
        <f>IF($A$29="90 N.v.t.",1,IF(C199="",0,1))</f>
        <v>0</v>
      </c>
      <c r="M199" s="1">
        <f>IF($A$29="90 N.v.t.",1,IF(D199="",0,1))</f>
        <v>0</v>
      </c>
      <c r="N199" s="1">
        <f>IF($A$29="90 N.v.t.",1,IF(E199="",0,1))</f>
        <v>0</v>
      </c>
      <c r="P199" s="1">
        <f>SUM(L199:O199)</f>
        <v>0</v>
      </c>
    </row>
    <row r="200" spans="1:16" ht="13.5" hidden="1" thickBot="1">
      <c r="B200" s="59" t="s">
        <v>6</v>
      </c>
      <c r="C200" s="15">
        <f>SUM(C186:C199)</f>
        <v>0</v>
      </c>
      <c r="D200" s="15">
        <f>SUM(D186:D199)</f>
        <v>0</v>
      </c>
      <c r="E200" s="15">
        <f>SUM(E186:E199)</f>
        <v>0</v>
      </c>
      <c r="J200" s="13">
        <f>SUM(J185:J199)</f>
        <v>0</v>
      </c>
      <c r="O200" s="20" t="s">
        <v>27</v>
      </c>
      <c r="P200" s="1">
        <f>SUM(P185:P199)+P177</f>
        <v>4</v>
      </c>
    </row>
    <row r="201" spans="1:16" hidden="1">
      <c r="B201" s="59" t="s">
        <v>22</v>
      </c>
      <c r="C201" s="60" t="e">
        <f>C200/SUM(C200:E200)</f>
        <v>#DIV/0!</v>
      </c>
      <c r="D201" s="60" t="e">
        <f>D200/SUM(C200:E200)</f>
        <v>#DIV/0!</v>
      </c>
      <c r="E201" s="60" t="e">
        <f>E200/SUM(C200:E200)</f>
        <v>#DIV/0!</v>
      </c>
    </row>
    <row r="202" spans="1:16" hidden="1">
      <c r="C202" s="73"/>
      <c r="D202" s="73"/>
      <c r="E202" s="73"/>
    </row>
    <row r="203" spans="1:16" hidden="1">
      <c r="A203" s="5" t="str">
        <f>$A$67</f>
        <v>* "Loon", "Materiaal" en "Werk-derden" inclusief toeslagen. Let op: Alle bedragen datum prijspeil.</v>
      </c>
      <c r="C203" s="73"/>
      <c r="D203" s="73"/>
      <c r="E203" s="73"/>
      <c r="J203" s="5" t="str">
        <f>$J$67</f>
        <v>Paraaf Inschrijver:</v>
      </c>
    </row>
    <row r="204" spans="1:16" hidden="1">
      <c r="A204" s="5" t="str">
        <f>$A$68</f>
        <v>Opmerking: Niet gebruikte velden invullen met 0. Negatieve getallen of tekst is niet toegestaan.</v>
      </c>
      <c r="J204" s="76" t="str">
        <f>IF(P200=47,"","Let op: niet alle velden zijn ingevuld!")</f>
        <v>Let op: niet alle velden zijn ingevuld!</v>
      </c>
    </row>
    <row r="205" spans="1:16" ht="15.75" hidden="1">
      <c r="A205" s="4" t="str">
        <f>'Aanneemsom-W'!$A$1</f>
        <v>W-installatie</v>
      </c>
      <c r="B205" s="4" t="str">
        <f>'Aanneemsom-W'!$B$1</f>
        <v>Inschrijfbiljet onderhoud</v>
      </c>
      <c r="C205" s="2"/>
      <c r="D205" s="2"/>
      <c r="E205" s="2"/>
      <c r="F205" s="2"/>
      <c r="G205" s="2"/>
      <c r="H205" s="2"/>
      <c r="I205" s="2"/>
      <c r="J205" s="2"/>
    </row>
    <row r="206" spans="1:16" hidden="1">
      <c r="A206" s="20" t="str">
        <f>'Aanneemsom-W'!$A$2</f>
        <v>Perceel:</v>
      </c>
      <c r="B206" s="21" t="str">
        <f>Leeswijzer!$B$2</f>
        <v>W1</v>
      </c>
      <c r="C206" s="2"/>
      <c r="D206" s="2"/>
      <c r="E206" s="2"/>
      <c r="I206" s="22" t="str">
        <f>'Aanneemsom-W'!$F$2</f>
        <v>Documentnummer:</v>
      </c>
      <c r="J206" s="70" t="str">
        <f>Leeswijzer!$G$2</f>
        <v>xxx-GC1-IBW W1C1</v>
      </c>
    </row>
    <row r="207" spans="1:16" hidden="1">
      <c r="A207" s="20" t="str">
        <f>'Aanneemsom-W'!$A$3</f>
        <v>Opdrachtgever:</v>
      </c>
      <c r="B207" s="106" t="str">
        <f>Leeswijzer!$B$3</f>
        <v>Solido</v>
      </c>
      <c r="C207" s="2"/>
      <c r="D207" s="2"/>
      <c r="E207" s="2"/>
      <c r="I207" s="22" t="str">
        <f>'Aanneemsom-W'!$F$3</f>
        <v>Bestek:</v>
      </c>
      <c r="J207" s="2" t="str">
        <f>Leeswijzer!$G$3</f>
        <v>2506-FB-OHCAEW</v>
      </c>
    </row>
    <row r="208" spans="1:16" hidden="1">
      <c r="A208" s="20" t="str">
        <f>'Aanneemsom-W'!$A$4</f>
        <v>Betreft:</v>
      </c>
      <c r="B208" s="106" t="str">
        <f>Leeswijzer!$B$4</f>
        <v>Onderhoudscontract W-installatie</v>
      </c>
      <c r="C208" s="2"/>
      <c r="D208" s="2"/>
      <c r="E208" s="2"/>
      <c r="I208" s="20" t="s">
        <v>65</v>
      </c>
      <c r="J208" s="163">
        <f>'Aanneemsom-W'!$E$39</f>
        <v>0</v>
      </c>
    </row>
    <row r="209" spans="1:17" hidden="1">
      <c r="A209" s="20" t="str">
        <f>'Aanneemsom-W'!$A$5</f>
        <v>Blad:</v>
      </c>
      <c r="B209" s="1" t="str">
        <f>IF(F210="","Specificatieblad ongeldig; NIET invullen!","Specificatieblad locatie")</f>
        <v>Specificatieblad ongeldig; NIET invullen!</v>
      </c>
      <c r="E209" s="62" t="str">
        <f>$E$5</f>
        <v>C1</v>
      </c>
      <c r="F209" s="23" t="str">
        <f>$F$5</f>
        <v>MER1-2</v>
      </c>
      <c r="G209" s="2"/>
      <c r="H209" s="2"/>
      <c r="I209" s="2"/>
    </row>
    <row r="210" spans="1:17" hidden="1">
      <c r="A210" s="20" t="s">
        <v>31</v>
      </c>
      <c r="B210" s="70" t="str">
        <f>Leeswijzer!$G$2</f>
        <v>xxx-GC1-IBW W1C1</v>
      </c>
      <c r="E210" s="77" t="s">
        <v>4</v>
      </c>
      <c r="F210" s="114"/>
      <c r="G210" s="2"/>
      <c r="H210" s="22" t="s">
        <v>43</v>
      </c>
      <c r="I210" s="70">
        <f>IF(I213=0,I211,I213)</f>
        <v>0</v>
      </c>
      <c r="Q210" s="1">
        <f>IF(F210="",0,1)</f>
        <v>0</v>
      </c>
    </row>
    <row r="211" spans="1:17" hidden="1">
      <c r="A211" s="20" t="s">
        <v>32</v>
      </c>
      <c r="B211" s="91">
        <f>'Aanneemsom-W'!$E$39</f>
        <v>0</v>
      </c>
      <c r="E211" s="68" t="s">
        <v>21</v>
      </c>
      <c r="F211" s="115"/>
      <c r="G211" s="2"/>
      <c r="H211" s="22" t="s">
        <v>28</v>
      </c>
      <c r="I211" s="116"/>
      <c r="J211" s="106" t="s">
        <v>47</v>
      </c>
      <c r="P211" s="1">
        <f>IF(I211="",0,1)</f>
        <v>0</v>
      </c>
    </row>
    <row r="212" spans="1:17" hidden="1">
      <c r="A212" s="20"/>
      <c r="E212" s="68"/>
      <c r="G212" s="2"/>
      <c r="H212" s="20" t="s">
        <v>48</v>
      </c>
      <c r="I212" s="116"/>
    </row>
    <row r="213" spans="1:17" hidden="1">
      <c r="A213" s="39" t="s">
        <v>33</v>
      </c>
      <c r="B213" s="113">
        <f>'Aanneemsom-W'!$B$8</f>
        <v>0</v>
      </c>
      <c r="E213" s="68"/>
      <c r="G213" s="2"/>
      <c r="H213" s="22" t="s">
        <v>49</v>
      </c>
      <c r="I213" s="116"/>
      <c r="J213" s="111">
        <f>IF(I212+I213=0,0,(I213-I212)/I212)</f>
        <v>0</v>
      </c>
    </row>
    <row r="214" spans="1:17" hidden="1">
      <c r="A214" s="20" t="s">
        <v>96</v>
      </c>
      <c r="B214" s="149"/>
      <c r="C214" s="2"/>
      <c r="D214" s="2"/>
      <c r="E214" s="2"/>
      <c r="F214" s="2"/>
      <c r="G214" s="2"/>
      <c r="H214" s="2"/>
      <c r="I214" s="2"/>
      <c r="J214" s="117" t="str">
        <f>IF(J213=0,"","Controleer kengetallen op inschrijfwaarde. Pas zo nodig de bedragen Loon, Materiaal en Werk-derden aan met het wijzigingspercentage.")</f>
        <v/>
      </c>
    </row>
    <row r="215" spans="1:17" hidden="1">
      <c r="C215" s="64"/>
      <c r="D215" s="65"/>
      <c r="E215" s="65"/>
      <c r="F215" s="67" t="s">
        <v>24</v>
      </c>
      <c r="G215" s="65"/>
      <c r="H215" s="65"/>
      <c r="I215" s="65"/>
      <c r="J215" s="66"/>
    </row>
    <row r="216" spans="1:17" hidden="1">
      <c r="C216" s="49"/>
      <c r="D216" s="50" t="str">
        <f>$D$12</f>
        <v>Preventief en</v>
      </c>
      <c r="E216" s="51"/>
      <c r="F216" s="52"/>
      <c r="G216" s="50" t="str">
        <f>IF($G$12="","",$G$12)</f>
        <v>Geen stelposten</v>
      </c>
      <c r="H216" s="53"/>
      <c r="I216" s="18"/>
      <c r="J216" s="40" t="str">
        <f>$J$12</f>
        <v>Prijspeil</v>
      </c>
    </row>
    <row r="217" spans="1:17" hidden="1">
      <c r="C217" s="16"/>
      <c r="D217" s="17" t="str">
        <f>$D$13</f>
        <v>curatief onderhoud</v>
      </c>
      <c r="E217" s="54"/>
      <c r="F217" s="55"/>
      <c r="G217" s="17"/>
      <c r="H217" s="56"/>
      <c r="I217" s="19"/>
      <c r="J217" s="48">
        <f>$J$13</f>
        <v>45839</v>
      </c>
    </row>
    <row r="218" spans="1:17" ht="22.5" hidden="1">
      <c r="A218" s="57" t="s">
        <v>45</v>
      </c>
      <c r="B218" s="58" t="str">
        <f>$B$48</f>
        <v>Kengetal-W
locatie (€/m²)</v>
      </c>
      <c r="C218" s="11" t="s">
        <v>63</v>
      </c>
      <c r="D218" s="11" t="s">
        <v>64</v>
      </c>
      <c r="E218" s="11" t="s">
        <v>239</v>
      </c>
      <c r="F218" s="11" t="str">
        <f>IF($F$14="","",$F$14)</f>
        <v/>
      </c>
      <c r="G218" s="11" t="str">
        <f>IF($G$14="","",$G$14)</f>
        <v/>
      </c>
      <c r="H218" s="11" t="str">
        <f>IF($H$14="","",$H$14)</f>
        <v/>
      </c>
      <c r="I218" s="11" t="str">
        <f>IF($I$14="","",$I$14)</f>
        <v/>
      </c>
      <c r="J218" s="11" t="s">
        <v>57</v>
      </c>
      <c r="L218" s="1" t="s">
        <v>26</v>
      </c>
    </row>
    <row r="219" spans="1:17" hidden="1">
      <c r="A219" s="37" t="str">
        <f>$A$15</f>
        <v>Stelposten n.v.t.</v>
      </c>
      <c r="B219" s="71"/>
      <c r="C219" s="72"/>
      <c r="D219" s="72"/>
      <c r="E219" s="72"/>
      <c r="F219" s="3"/>
      <c r="G219" s="3"/>
      <c r="H219" s="3"/>
      <c r="I219" s="3"/>
      <c r="J219" s="144">
        <f>(F219*(1+'Aanneemsom-W'!$F$16))+(G219*(1+'Aanneemsom-W'!$F$16))+(H219*(1+'Aanneemsom-W'!$F$16))+(I219*(1+'Aanneemsom-W'!$F$16))</f>
        <v>0</v>
      </c>
      <c r="L219" s="1">
        <f>IF(F218="",1,IF(F219="",0,1))</f>
        <v>1</v>
      </c>
      <c r="M219" s="1">
        <f>IF(G218="",1,IF(G219="",0,1))</f>
        <v>1</v>
      </c>
      <c r="N219" s="1">
        <f>IF(H218="",1,IF(H219="",0,1))</f>
        <v>1</v>
      </c>
      <c r="O219" s="1">
        <f>IF(I218="",1,IF(I219="",0,1))</f>
        <v>1</v>
      </c>
      <c r="P219" s="1">
        <f>SUM(L219:O219)</f>
        <v>4</v>
      </c>
    </row>
    <row r="220" spans="1:17" hidden="1">
      <c r="A220" s="1" t="str">
        <f>$A$16</f>
        <v>51 Gereserveerd</v>
      </c>
      <c r="B220" s="109" t="str">
        <f>IF(C220+D220+E220=0,"",J220/$I$210)</f>
        <v/>
      </c>
      <c r="C220" s="3"/>
      <c r="D220" s="3"/>
      <c r="E220" s="3"/>
      <c r="F220" s="38"/>
      <c r="G220" s="38"/>
      <c r="H220" s="38"/>
      <c r="I220" s="38"/>
      <c r="J220" s="12">
        <f>(C220*(1+'Aanneemsom-W'!$C$16))+(D220*(1+'Aanneemsom-W'!$D$16))+(E220*(1+'Aanneemsom-W'!$E$16))</f>
        <v>0</v>
      </c>
      <c r="L220" s="1">
        <f>IF($A$16="51 N.v.t.",1,IF(C220="",0,1))</f>
        <v>0</v>
      </c>
      <c r="M220" s="1">
        <f>IF($A$16="51 N.v.t.",1,IF(D220="",0,1))</f>
        <v>0</v>
      </c>
      <c r="N220" s="1">
        <f>IF($A$16="51 N.v.t.",1,IF(E220="",0,1))</f>
        <v>0</v>
      </c>
      <c r="P220" s="1">
        <f t="shared" ref="P220:P228" si="12">SUM(L220:O220)</f>
        <v>0</v>
      </c>
    </row>
    <row r="221" spans="1:17" hidden="1">
      <c r="A221" s="1" t="str">
        <f>$A$17</f>
        <v>52 Afvoeren</v>
      </c>
      <c r="B221" s="109" t="str">
        <f t="shared" ref="B221:B233" si="13">IF(C221+D221+E221=0,"",J221/$I$210)</f>
        <v/>
      </c>
      <c r="C221" s="3"/>
      <c r="D221" s="3"/>
      <c r="E221" s="3"/>
      <c r="F221" s="38"/>
      <c r="G221" s="38"/>
      <c r="H221" s="38"/>
      <c r="I221" s="38"/>
      <c r="J221" s="12">
        <f>(C221*(1+'Aanneemsom-W'!$C$16))+(D221*(1+'Aanneemsom-W'!$D$16))+(E221*(1+'Aanneemsom-W'!$E$16))</f>
        <v>0</v>
      </c>
      <c r="L221" s="1">
        <f>IF($A$17="52 N.v.t.",1,IF(C221="",0,1))</f>
        <v>0</v>
      </c>
      <c r="M221" s="1">
        <f>IF($A$17="52 N.v.t.",1,IF(D221="",0,1))</f>
        <v>0</v>
      </c>
      <c r="N221" s="1">
        <f>IF($A$17="52 N.v.t.",1,IF(E221="",0,1))</f>
        <v>0</v>
      </c>
      <c r="P221" s="1">
        <f t="shared" si="12"/>
        <v>0</v>
      </c>
    </row>
    <row r="222" spans="1:17" hidden="1">
      <c r="A222" s="1" t="str">
        <f>$A$18</f>
        <v>53 Waterinstallaties</v>
      </c>
      <c r="B222" s="109" t="str">
        <f t="shared" si="13"/>
        <v/>
      </c>
      <c r="C222" s="3"/>
      <c r="D222" s="3"/>
      <c r="E222" s="3"/>
      <c r="F222" s="38"/>
      <c r="G222" s="38"/>
      <c r="H222" s="38"/>
      <c r="I222" s="38"/>
      <c r="J222" s="12">
        <f>(C222*(1+'Aanneemsom-W'!$C$16))+(D222*(1+'Aanneemsom-W'!$D$16))+(E222*(1+'Aanneemsom-W'!$E$16))</f>
        <v>0</v>
      </c>
      <c r="L222" s="1">
        <f>IF($A$18="53 N.v.t.",1,IF(C222="",0,1))</f>
        <v>0</v>
      </c>
      <c r="M222" s="1">
        <f>IF($A$18="53 N.v.t.",1,IF(D222="",0,1))</f>
        <v>0</v>
      </c>
      <c r="N222" s="1">
        <f>IF($A$18="53 N.v.t.",1,IF(E222="",0,1))</f>
        <v>0</v>
      </c>
      <c r="P222" s="1">
        <f t="shared" si="12"/>
        <v>0</v>
      </c>
    </row>
    <row r="223" spans="1:17" hidden="1">
      <c r="A223" s="1" t="str">
        <f>$A$19</f>
        <v>54 Gassen</v>
      </c>
      <c r="B223" s="109" t="str">
        <f t="shared" si="13"/>
        <v/>
      </c>
      <c r="C223" s="3"/>
      <c r="D223" s="3"/>
      <c r="E223" s="3"/>
      <c r="F223" s="38"/>
      <c r="G223" s="38"/>
      <c r="H223" s="38"/>
      <c r="I223" s="38"/>
      <c r="J223" s="12">
        <f>(C223*(1+'Aanneemsom-W'!$C$16))+(D223*(1+'Aanneemsom-W'!$D$16))+(E223*(1+'Aanneemsom-W'!$E$16))</f>
        <v>0</v>
      </c>
      <c r="L223" s="1">
        <f>IF($A$19="54 N.v.t.",1,IF(C223="",0,1))</f>
        <v>0</v>
      </c>
      <c r="M223" s="1">
        <f>IF($A$19="54 N.v.t.",1,IF(D223="",0,1))</f>
        <v>0</v>
      </c>
      <c r="N223" s="1">
        <f>IF($A$19="54 N.v.t.",1,IF(E223="",0,1))</f>
        <v>0</v>
      </c>
      <c r="P223" s="1">
        <f t="shared" si="12"/>
        <v>0</v>
      </c>
    </row>
    <row r="224" spans="1:17" hidden="1">
      <c r="A224" s="1" t="str">
        <f>$A$20</f>
        <v>55 Koeling</v>
      </c>
      <c r="B224" s="109" t="str">
        <f t="shared" si="13"/>
        <v/>
      </c>
      <c r="C224" s="3"/>
      <c r="D224" s="3"/>
      <c r="E224" s="3"/>
      <c r="F224" s="38"/>
      <c r="G224" s="38"/>
      <c r="H224" s="38"/>
      <c r="I224" s="38"/>
      <c r="J224" s="12">
        <f>(C224*(1+'Aanneemsom-W'!$C$16))+(D224*(1+'Aanneemsom-W'!$D$16))+(E224*(1+'Aanneemsom-W'!$E$16))</f>
        <v>0</v>
      </c>
      <c r="L224" s="1">
        <f>IF($A$20="55 N.v.t.",1,IF(C224="",0,1))</f>
        <v>0</v>
      </c>
      <c r="M224" s="1">
        <f>IF($A$20="55 N.v.t.",1,IF(D224="",0,1))</f>
        <v>0</v>
      </c>
      <c r="N224" s="1">
        <f>IF($A$20="55 N.v.t.",1,IF(E224="",0,1))</f>
        <v>0</v>
      </c>
      <c r="P224" s="1">
        <f t="shared" si="12"/>
        <v>0</v>
      </c>
    </row>
    <row r="225" spans="1:16" hidden="1">
      <c r="A225" s="1" t="str">
        <f>$A$21</f>
        <v>56 Verwarming</v>
      </c>
      <c r="B225" s="109" t="str">
        <f t="shared" si="13"/>
        <v/>
      </c>
      <c r="C225" s="3"/>
      <c r="D225" s="3"/>
      <c r="E225" s="3"/>
      <c r="F225" s="38"/>
      <c r="G225" s="38"/>
      <c r="H225" s="38"/>
      <c r="I225" s="38"/>
      <c r="J225" s="12">
        <f>(C225*(1+'Aanneemsom-W'!$C$16))+(D225*(1+'Aanneemsom-W'!$D$16))+(E225*(1+'Aanneemsom-W'!$E$16))</f>
        <v>0</v>
      </c>
      <c r="L225" s="1">
        <f>IF($A$21="56 N.v.t.",1,IF(C225="",0,1))</f>
        <v>0</v>
      </c>
      <c r="M225" s="1">
        <f>IF($A$21="56 N.v.t.",1,IF(D225="",0,1))</f>
        <v>0</v>
      </c>
      <c r="N225" s="1">
        <f>IF($A$21="56 N.v.t.",1,IF(E225="",0,1))</f>
        <v>0</v>
      </c>
      <c r="P225" s="1">
        <f t="shared" si="12"/>
        <v>0</v>
      </c>
    </row>
    <row r="226" spans="1:16" hidden="1">
      <c r="A226" s="1" t="str">
        <f>$A$22</f>
        <v>57 Luchtbehandeling</v>
      </c>
      <c r="B226" s="109" t="str">
        <f t="shared" si="13"/>
        <v/>
      </c>
      <c r="C226" s="3"/>
      <c r="D226" s="3"/>
      <c r="E226" s="3"/>
      <c r="F226" s="38"/>
      <c r="G226" s="92" t="str">
        <f>IF(F210="","Ingevulde informatie wordt genegeerd.","")</f>
        <v>Ingevulde informatie wordt genegeerd.</v>
      </c>
      <c r="H226" s="38"/>
      <c r="I226" s="38"/>
      <c r="J226" s="12">
        <f>(C226*(1+'Aanneemsom-W'!$C$16))+(D226*(1+'Aanneemsom-W'!$D$16))+(E226*(1+'Aanneemsom-W'!$E$16))</f>
        <v>0</v>
      </c>
      <c r="L226" s="1">
        <f>IF($A$22="57 N.v.t.",1,IF(C226="",0,1))</f>
        <v>0</v>
      </c>
      <c r="M226" s="1">
        <f>IF($A$22="57 N.v.t.",1,IF(D226="",0,1))</f>
        <v>0</v>
      </c>
      <c r="N226" s="1">
        <f>IF($A$22="57 N.v.t.",1,IF(E226="",0,1))</f>
        <v>0</v>
      </c>
      <c r="P226" s="1">
        <f t="shared" si="12"/>
        <v>0</v>
      </c>
    </row>
    <row r="227" spans="1:16" hidden="1">
      <c r="A227" s="1" t="str">
        <f>$A$23</f>
        <v>58 M&amp;R-installaties</v>
      </c>
      <c r="B227" s="109" t="str">
        <f t="shared" si="13"/>
        <v/>
      </c>
      <c r="C227" s="3"/>
      <c r="D227" s="3"/>
      <c r="E227" s="3"/>
      <c r="F227" s="38"/>
      <c r="G227" s="38"/>
      <c r="H227" s="38"/>
      <c r="I227" s="38"/>
      <c r="J227" s="12">
        <f>(C227*(1+'Aanneemsom-W'!$C$16))+(D227*(1+'Aanneemsom-W'!$D$16))+(E227*(1+'Aanneemsom-W'!$E$16))</f>
        <v>0</v>
      </c>
      <c r="L227" s="1">
        <f>IF($A$23="58 N.v.t.",1,IF(C227="",0,1))</f>
        <v>0</v>
      </c>
      <c r="M227" s="1">
        <f>IF($A$23="58 N.v.t.",1,IF(D227="",0,1))</f>
        <v>0</v>
      </c>
      <c r="N227" s="1">
        <f>IF($A$23="58 N.v.t.",1,IF(E227="",0,1))</f>
        <v>0</v>
      </c>
      <c r="P227" s="1">
        <f t="shared" si="12"/>
        <v>0</v>
      </c>
    </row>
    <row r="228" spans="1:16" hidden="1">
      <c r="A228" s="1" t="str">
        <f>$A$24</f>
        <v>59 Brandveiligheid</v>
      </c>
      <c r="B228" s="109" t="str">
        <f t="shared" si="13"/>
        <v/>
      </c>
      <c r="C228" s="3"/>
      <c r="D228" s="3"/>
      <c r="E228" s="3"/>
      <c r="F228" s="38"/>
      <c r="G228" s="38"/>
      <c r="H228" s="38"/>
      <c r="I228" s="38"/>
      <c r="J228" s="12">
        <f>(C228*(1+'Aanneemsom-W'!$C$16))+(D228*(1+'Aanneemsom-W'!$D$16))+(E228*(1+'Aanneemsom-W'!$E$16))</f>
        <v>0</v>
      </c>
      <c r="L228" s="1">
        <f>IF($A$24="65 N.v.t.",1,IF(C228="",0,1))</f>
        <v>0</v>
      </c>
      <c r="M228" s="1">
        <f>IF($A$24="65 N.v.t.",1,IF(D228="",0,1))</f>
        <v>0</v>
      </c>
      <c r="N228" s="1">
        <f>IF($A$24="65 N.v.t.",1,IF(E228="",0,1))</f>
        <v>0</v>
      </c>
      <c r="P228" s="1">
        <f t="shared" si="12"/>
        <v>0</v>
      </c>
    </row>
    <row r="229" spans="1:16" hidden="1">
      <c r="A229" s="1" t="str">
        <f>$A$25</f>
        <v>67 Gebouwmanag.</v>
      </c>
      <c r="B229" s="109" t="str">
        <f t="shared" si="13"/>
        <v/>
      </c>
      <c r="C229" s="3"/>
      <c r="D229" s="3"/>
      <c r="E229" s="3"/>
      <c r="F229" s="38"/>
      <c r="G229" s="38"/>
      <c r="H229" s="38"/>
      <c r="I229" s="38"/>
      <c r="J229" s="12">
        <f>(C229*(1+'Aanneemsom-W'!$C$16))+(D229*(1+'Aanneemsom-W'!$D$16))+(E229*(1+'Aanneemsom-W'!$E$16))</f>
        <v>0</v>
      </c>
      <c r="L229" s="1">
        <f>IF($A$25="67 N.v.t.",1,IF(C229="",0,1))</f>
        <v>0</v>
      </c>
      <c r="M229" s="1">
        <f>IF($A$25="67 N.v.t.",1,IF(D229="",0,1))</f>
        <v>0</v>
      </c>
      <c r="N229" s="1">
        <f>IF($A$25="67 N.v.t.",1,IF(E229="",0,1))</f>
        <v>0</v>
      </c>
      <c r="P229" s="1">
        <f>SUM(L229:O229)</f>
        <v>0</v>
      </c>
    </row>
    <row r="230" spans="1:16" hidden="1">
      <c r="A230" s="1" t="str">
        <f>$A$26</f>
        <v>73 Vaste keuken vrz.</v>
      </c>
      <c r="B230" s="109" t="str">
        <f>IF(C230+D230+E230=0,"",J230/$I$210)</f>
        <v/>
      </c>
      <c r="C230" s="3"/>
      <c r="D230" s="3"/>
      <c r="E230" s="3"/>
      <c r="F230" s="38"/>
      <c r="G230" s="38"/>
      <c r="H230" s="38"/>
      <c r="I230" s="38"/>
      <c r="J230" s="12">
        <f>(C230*(1+'Aanneemsom-W'!$C$16))+(D230*(1+'Aanneemsom-W'!$D$16))+(E230*(1+'Aanneemsom-W'!$E$16))</f>
        <v>0</v>
      </c>
      <c r="L230" s="1">
        <f>IF($A$26="73 N.v.t.",1,IF(C230="",0,1))</f>
        <v>0</v>
      </c>
      <c r="M230" s="1">
        <f>IF($A$26="73 N.v.t.",1,IF(D230="",0,1))</f>
        <v>0</v>
      </c>
      <c r="N230" s="1">
        <f>IF($A$26="73 N.v.t.",1,IF(E230="",0,1))</f>
        <v>0</v>
      </c>
      <c r="P230" s="1">
        <f>SUM(L230:O230)</f>
        <v>0</v>
      </c>
    </row>
    <row r="231" spans="1:16" hidden="1">
      <c r="A231" s="1" t="str">
        <f>$A$27</f>
        <v>74 Vaste sanitaire vrz.</v>
      </c>
      <c r="B231" s="109" t="str">
        <f t="shared" si="13"/>
        <v/>
      </c>
      <c r="C231" s="3"/>
      <c r="D231" s="3"/>
      <c r="E231" s="3"/>
      <c r="F231" s="38"/>
      <c r="G231" s="38"/>
      <c r="H231" s="38"/>
      <c r="I231" s="38"/>
      <c r="J231" s="12">
        <f>(C231*(1+'Aanneemsom-W'!$C$16))+(D231*(1+'Aanneemsom-W'!$D$16))+(E231*(1+'Aanneemsom-W'!$E$16))</f>
        <v>0</v>
      </c>
      <c r="L231" s="1">
        <f>IF($A$27="74 N.v.t.",1,IF(C231="",0,1))</f>
        <v>0</v>
      </c>
      <c r="M231" s="1">
        <f>IF($A$27="74 N.v.t.",1,IF(D231="",0,1))</f>
        <v>0</v>
      </c>
      <c r="N231" s="1">
        <f>IF($A$27="74 N.v.t.",1,IF(E231="",0,1))</f>
        <v>0</v>
      </c>
      <c r="P231" s="1">
        <f>SUM(L231:O231)</f>
        <v>0</v>
      </c>
    </row>
    <row r="232" spans="1:16" hidden="1">
      <c r="A232" s="1" t="str">
        <f>$A$28</f>
        <v>75 Vaste onderh.vrz.</v>
      </c>
      <c r="B232" s="109" t="str">
        <f>IF(C232+D232+E232=0,"",J232/$I$210)</f>
        <v/>
      </c>
      <c r="C232" s="3"/>
      <c r="D232" s="3"/>
      <c r="E232" s="3"/>
      <c r="F232" s="38"/>
      <c r="G232" s="38"/>
      <c r="H232" s="38"/>
      <c r="I232" s="38"/>
      <c r="J232" s="12">
        <f>(C232*(1+'Aanneemsom-W'!$C$16))+(D232*(1+'Aanneemsom-W'!$D$16))+(E232*(1+'Aanneemsom-W'!$E$16))</f>
        <v>0</v>
      </c>
      <c r="L232" s="1">
        <f>IF($A$28="75 N.v.t.",1,IF(C232="",0,1))</f>
        <v>0</v>
      </c>
      <c r="M232" s="1">
        <f>IF($A$28="75 N.v.t.",1,IF(D232="",0,1))</f>
        <v>0</v>
      </c>
      <c r="N232" s="1">
        <f>IF($A$28="75 N.v.t.",1,IF(E232="",0,1))</f>
        <v>0</v>
      </c>
      <c r="P232" s="1">
        <f>SUM(L232:O232)</f>
        <v>0</v>
      </c>
    </row>
    <row r="233" spans="1:16" ht="12" hidden="1" thickBot="1">
      <c r="A233" s="1" t="str">
        <f>$A$29</f>
        <v>90 Terrein</v>
      </c>
      <c r="B233" s="109" t="str">
        <f t="shared" si="13"/>
        <v/>
      </c>
      <c r="C233" s="3"/>
      <c r="D233" s="3"/>
      <c r="E233" s="3"/>
      <c r="F233" s="38"/>
      <c r="G233" s="38"/>
      <c r="H233" s="38"/>
      <c r="I233" s="38"/>
      <c r="J233" s="12">
        <f>(C233*(1+'Aanneemsom-W'!$C$16))+(D233*(1+'Aanneemsom-W'!$D$16))+(E233*(1+'Aanneemsom-W'!$E$16))</f>
        <v>0</v>
      </c>
      <c r="L233" s="1">
        <f>IF($A$29="90 N.v.t.",1,IF(C233="",0,1))</f>
        <v>0</v>
      </c>
      <c r="M233" s="1">
        <f>IF($A$29="90 N.v.t.",1,IF(D233="",0,1))</f>
        <v>0</v>
      </c>
      <c r="N233" s="1">
        <f>IF($A$29="90 N.v.t.",1,IF(E233="",0,1))</f>
        <v>0</v>
      </c>
      <c r="P233" s="1">
        <f>SUM(L233:O233)</f>
        <v>0</v>
      </c>
    </row>
    <row r="234" spans="1:16" ht="13.5" hidden="1" thickBot="1">
      <c r="B234" s="59" t="s">
        <v>6</v>
      </c>
      <c r="C234" s="15">
        <f>SUM(C220:C233)</f>
        <v>0</v>
      </c>
      <c r="D234" s="15">
        <f>SUM(D220:D233)</f>
        <v>0</v>
      </c>
      <c r="E234" s="15">
        <f>SUM(E220:E233)</f>
        <v>0</v>
      </c>
      <c r="J234" s="13">
        <f>SUM(J219:J233)</f>
        <v>0</v>
      </c>
      <c r="O234" s="20" t="s">
        <v>27</v>
      </c>
      <c r="P234" s="1">
        <f>SUM(P219:P233)+P211</f>
        <v>4</v>
      </c>
    </row>
    <row r="235" spans="1:16" hidden="1">
      <c r="B235" s="59" t="s">
        <v>22</v>
      </c>
      <c r="C235" s="60" t="e">
        <f>C234/SUM(C234:E234)</f>
        <v>#DIV/0!</v>
      </c>
      <c r="D235" s="60" t="e">
        <f>D234/SUM(C234:E234)</f>
        <v>#DIV/0!</v>
      </c>
      <c r="E235" s="60" t="e">
        <f>E234/SUM(C234:E234)</f>
        <v>#DIV/0!</v>
      </c>
    </row>
    <row r="236" spans="1:16" hidden="1">
      <c r="C236" s="73"/>
      <c r="D236" s="73"/>
      <c r="E236" s="73"/>
    </row>
    <row r="237" spans="1:16" hidden="1">
      <c r="A237" s="5" t="str">
        <f>$A$67</f>
        <v>* "Loon", "Materiaal" en "Werk-derden" inclusief toeslagen. Let op: Alle bedragen datum prijspeil.</v>
      </c>
      <c r="C237" s="73"/>
      <c r="D237" s="73"/>
      <c r="E237" s="73"/>
      <c r="J237" s="5" t="str">
        <f>$J$67</f>
        <v>Paraaf Inschrijver:</v>
      </c>
    </row>
    <row r="238" spans="1:16" hidden="1">
      <c r="A238" s="5" t="str">
        <f>$A$68</f>
        <v>Opmerking: Niet gebruikte velden invullen met 0. Negatieve getallen of tekst is niet toegestaan.</v>
      </c>
      <c r="J238" s="76" t="str">
        <f>IF(P234=47,"","Let op: niet alle velden zijn ingevuld!")</f>
        <v>Let op: niet alle velden zijn ingevuld!</v>
      </c>
    </row>
    <row r="239" spans="1:16" ht="15.75" hidden="1">
      <c r="A239" s="4" t="str">
        <f>'Aanneemsom-W'!$A$1</f>
        <v>W-installatie</v>
      </c>
      <c r="B239" s="4" t="str">
        <f>'Aanneemsom-W'!$B$1</f>
        <v>Inschrijfbiljet onderhoud</v>
      </c>
      <c r="C239" s="2"/>
      <c r="D239" s="2"/>
      <c r="E239" s="2"/>
      <c r="F239" s="2"/>
      <c r="G239" s="2"/>
      <c r="H239" s="2"/>
      <c r="I239" s="2"/>
      <c r="J239" s="2"/>
    </row>
    <row r="240" spans="1:16" hidden="1">
      <c r="A240" s="20" t="str">
        <f>'Aanneemsom-W'!$A$2</f>
        <v>Perceel:</v>
      </c>
      <c r="B240" s="21" t="str">
        <f>Leeswijzer!$B$2</f>
        <v>W1</v>
      </c>
      <c r="C240" s="2"/>
      <c r="D240" s="2"/>
      <c r="E240" s="2"/>
      <c r="I240" s="22" t="str">
        <f>'Aanneemsom-W'!$F$2</f>
        <v>Documentnummer:</v>
      </c>
      <c r="J240" s="70" t="str">
        <f>Leeswijzer!$G$2</f>
        <v>xxx-GC1-IBW W1C1</v>
      </c>
    </row>
    <row r="241" spans="1:17" hidden="1">
      <c r="A241" s="20" t="str">
        <f>'Aanneemsom-W'!$A$3</f>
        <v>Opdrachtgever:</v>
      </c>
      <c r="B241" s="106" t="str">
        <f>Leeswijzer!$B$3</f>
        <v>Solido</v>
      </c>
      <c r="C241" s="2"/>
      <c r="D241" s="2"/>
      <c r="E241" s="2"/>
      <c r="I241" s="22" t="str">
        <f>'Aanneemsom-W'!$F$3</f>
        <v>Bestek:</v>
      </c>
      <c r="J241" s="2" t="str">
        <f>Leeswijzer!$G$3</f>
        <v>2506-FB-OHCAEW</v>
      </c>
    </row>
    <row r="242" spans="1:17" hidden="1">
      <c r="A242" s="20" t="str">
        <f>'Aanneemsom-W'!$A$4</f>
        <v>Betreft:</v>
      </c>
      <c r="B242" s="106" t="str">
        <f>Leeswijzer!$B$4</f>
        <v>Onderhoudscontract W-installatie</v>
      </c>
      <c r="C242" s="2"/>
      <c r="D242" s="2"/>
      <c r="E242" s="2"/>
      <c r="I242" s="20" t="s">
        <v>65</v>
      </c>
      <c r="J242" s="163">
        <f>'Aanneemsom-W'!$E$39</f>
        <v>0</v>
      </c>
    </row>
    <row r="243" spans="1:17" hidden="1">
      <c r="A243" s="20" t="str">
        <f>'Aanneemsom-W'!$A$5</f>
        <v>Blad:</v>
      </c>
      <c r="B243" s="1" t="str">
        <f>IF(F244="","Specificatieblad ongeldig; NIET invullen!","Specificatieblad locatie")</f>
        <v>Specificatieblad ongeldig; NIET invullen!</v>
      </c>
      <c r="E243" s="62" t="str">
        <f>$E$5</f>
        <v>C1</v>
      </c>
      <c r="F243" s="23" t="str">
        <f>$F$5</f>
        <v>MER1-2</v>
      </c>
      <c r="G243" s="2"/>
      <c r="H243" s="2"/>
      <c r="I243" s="2"/>
    </row>
    <row r="244" spans="1:17" hidden="1">
      <c r="A244" s="20"/>
      <c r="B244" s="70"/>
      <c r="E244" s="77" t="s">
        <v>4</v>
      </c>
      <c r="F244" s="114"/>
      <c r="G244" s="2"/>
      <c r="H244" s="22" t="s">
        <v>43</v>
      </c>
      <c r="I244" s="70">
        <f>IF(I247=0,I245,I247)</f>
        <v>0</v>
      </c>
      <c r="Q244" s="1">
        <f>IF(F244="",0,1)</f>
        <v>0</v>
      </c>
    </row>
    <row r="245" spans="1:17" hidden="1">
      <c r="A245" s="20"/>
      <c r="B245" s="91"/>
      <c r="E245" s="68" t="s">
        <v>21</v>
      </c>
      <c r="F245" s="115"/>
      <c r="G245" s="2"/>
      <c r="H245" s="22" t="s">
        <v>28</v>
      </c>
      <c r="I245" s="116"/>
      <c r="J245" s="106" t="s">
        <v>47</v>
      </c>
      <c r="P245" s="1">
        <f>IF(I245="",0,1)</f>
        <v>0</v>
      </c>
    </row>
    <row r="246" spans="1:17" hidden="1">
      <c r="A246" s="20"/>
      <c r="E246" s="68"/>
      <c r="G246" s="2"/>
      <c r="H246" s="20" t="s">
        <v>48</v>
      </c>
      <c r="I246" s="116"/>
    </row>
    <row r="247" spans="1:17" hidden="1">
      <c r="A247" s="39" t="s">
        <v>33</v>
      </c>
      <c r="B247" s="113">
        <f>'Aanneemsom-W'!$B$8</f>
        <v>0</v>
      </c>
      <c r="E247" s="68"/>
      <c r="G247" s="2"/>
      <c r="H247" s="22" t="s">
        <v>49</v>
      </c>
      <c r="I247" s="116"/>
      <c r="J247" s="111">
        <f>IF(I246+I247=0,0,(I247-I246)/I246)</f>
        <v>0</v>
      </c>
    </row>
    <row r="248" spans="1:17" hidden="1">
      <c r="A248" s="20" t="s">
        <v>96</v>
      </c>
      <c r="B248" s="149"/>
      <c r="C248" s="2"/>
      <c r="D248" s="2"/>
      <c r="E248" s="2"/>
      <c r="F248" s="2"/>
      <c r="G248" s="2"/>
      <c r="H248" s="2"/>
      <c r="I248" s="2"/>
      <c r="J248" s="117" t="str">
        <f>IF(J247=0,"","Controleer kengetallen op inschrijfwaarde. Pas zo nodig de bedragen Loon, Materiaal en Werk-derden aan met het wijzigingspercentage.")</f>
        <v/>
      </c>
    </row>
    <row r="249" spans="1:17" hidden="1">
      <c r="C249" s="64"/>
      <c r="D249" s="65"/>
      <c r="E249" s="65"/>
      <c r="F249" s="67" t="s">
        <v>24</v>
      </c>
      <c r="G249" s="65"/>
      <c r="H249" s="65"/>
      <c r="I249" s="65"/>
      <c r="J249" s="66"/>
    </row>
    <row r="250" spans="1:17" hidden="1">
      <c r="C250" s="49"/>
      <c r="D250" s="50" t="str">
        <f>$D$12</f>
        <v>Preventief en</v>
      </c>
      <c r="E250" s="51"/>
      <c r="F250" s="52"/>
      <c r="G250" s="50" t="str">
        <f>IF($G$12="","",$G$12)</f>
        <v>Geen stelposten</v>
      </c>
      <c r="H250" s="53"/>
      <c r="I250" s="18"/>
      <c r="J250" s="40" t="str">
        <f>$J$12</f>
        <v>Prijspeil</v>
      </c>
    </row>
    <row r="251" spans="1:17" hidden="1">
      <c r="C251" s="16"/>
      <c r="D251" s="17" t="str">
        <f>$D$13</f>
        <v>curatief onderhoud</v>
      </c>
      <c r="E251" s="54"/>
      <c r="F251" s="55"/>
      <c r="G251" s="17"/>
      <c r="H251" s="56"/>
      <c r="I251" s="19"/>
      <c r="J251" s="48">
        <f>$J$13</f>
        <v>45839</v>
      </c>
    </row>
    <row r="252" spans="1:17" ht="22.5" hidden="1">
      <c r="A252" s="57" t="s">
        <v>45</v>
      </c>
      <c r="B252" s="58" t="str">
        <f>$B$48</f>
        <v>Kengetal-W
locatie (€/m²)</v>
      </c>
      <c r="C252" s="11" t="s">
        <v>63</v>
      </c>
      <c r="D252" s="11" t="s">
        <v>64</v>
      </c>
      <c r="E252" s="11" t="s">
        <v>239</v>
      </c>
      <c r="F252" s="11" t="str">
        <f>IF($F$14="","",$F$14)</f>
        <v/>
      </c>
      <c r="G252" s="11" t="str">
        <f>IF($G$14="","",$G$14)</f>
        <v/>
      </c>
      <c r="H252" s="11" t="str">
        <f>IF($H$14="","",$H$14)</f>
        <v/>
      </c>
      <c r="I252" s="11" t="str">
        <f>IF($I$14="","",$I$14)</f>
        <v/>
      </c>
      <c r="J252" s="11" t="s">
        <v>57</v>
      </c>
      <c r="L252" s="1" t="s">
        <v>26</v>
      </c>
    </row>
    <row r="253" spans="1:17" hidden="1">
      <c r="A253" s="37" t="str">
        <f>$A$15</f>
        <v>Stelposten n.v.t.</v>
      </c>
      <c r="B253" s="71"/>
      <c r="C253" s="72"/>
      <c r="D253" s="72"/>
      <c r="E253" s="72"/>
      <c r="F253" s="3"/>
      <c r="G253" s="3"/>
      <c r="H253" s="3"/>
      <c r="I253" s="3"/>
      <c r="J253" s="144">
        <f>(F253*(1+'Aanneemsom-W'!$F$16))+(G253*(1+'Aanneemsom-W'!$F$16))+(H253*(1+'Aanneemsom-W'!$F$16))+(I253*(1+'Aanneemsom-W'!$F$16))</f>
        <v>0</v>
      </c>
      <c r="L253" s="1">
        <f>IF(F252="",1,IF(F253="",0,1))</f>
        <v>1</v>
      </c>
      <c r="M253" s="1">
        <f>IF(G252="",1,IF(G253="",0,1))</f>
        <v>1</v>
      </c>
      <c r="N253" s="1">
        <f>IF(H252="",1,IF(H253="",0,1))</f>
        <v>1</v>
      </c>
      <c r="O253" s="1">
        <f>IF(I252="",1,IF(I253="",0,1))</f>
        <v>1</v>
      </c>
      <c r="P253" s="1">
        <f>SUM(L253:O253)</f>
        <v>4</v>
      </c>
    </row>
    <row r="254" spans="1:17" hidden="1">
      <c r="A254" s="1" t="str">
        <f>$A$16</f>
        <v>51 Gereserveerd</v>
      </c>
      <c r="B254" s="109" t="str">
        <f>IF(C254+D254+E254=0,"",J254/$I$244)</f>
        <v/>
      </c>
      <c r="C254" s="3"/>
      <c r="D254" s="3"/>
      <c r="E254" s="3"/>
      <c r="F254" s="38"/>
      <c r="G254" s="38"/>
      <c r="H254" s="38"/>
      <c r="I254" s="38"/>
      <c r="J254" s="12">
        <f>(C254*(1+'Aanneemsom-W'!$C$16))+(D254*(1+'Aanneemsom-W'!$D$16))+(E254*(1+'Aanneemsom-W'!$E$16))</f>
        <v>0</v>
      </c>
      <c r="L254" s="1">
        <f>IF($A$16="51 N.v.t.",1,IF(C254="",0,1))</f>
        <v>0</v>
      </c>
      <c r="M254" s="1">
        <f>IF($A$16="51 N.v.t.",1,IF(D254="",0,1))</f>
        <v>0</v>
      </c>
      <c r="N254" s="1">
        <f>IF($A$16="51 N.v.t.",1,IF(E254="",0,1))</f>
        <v>0</v>
      </c>
      <c r="P254" s="1">
        <f t="shared" ref="P254:P262" si="14">SUM(L254:O254)</f>
        <v>0</v>
      </c>
    </row>
    <row r="255" spans="1:17" hidden="1">
      <c r="A255" s="1" t="str">
        <f>$A$17</f>
        <v>52 Afvoeren</v>
      </c>
      <c r="B255" s="109" t="str">
        <f t="shared" ref="B255:B267" si="15">IF(C255+D255+E255=0,"",J255/$I$244)</f>
        <v/>
      </c>
      <c r="C255" s="3"/>
      <c r="D255" s="3"/>
      <c r="E255" s="3"/>
      <c r="F255" s="38"/>
      <c r="G255" s="38"/>
      <c r="H255" s="38"/>
      <c r="I255" s="38"/>
      <c r="J255" s="12">
        <f>(C255*(1+'Aanneemsom-W'!$C$16))+(D255*(1+'Aanneemsom-W'!$D$16))+(E255*(1+'Aanneemsom-W'!$E$16))</f>
        <v>0</v>
      </c>
      <c r="L255" s="1">
        <f>IF($A$17="52 N.v.t.",1,IF(C255="",0,1))</f>
        <v>0</v>
      </c>
      <c r="M255" s="1">
        <f>IF($A$17="52 N.v.t.",1,IF(D255="",0,1))</f>
        <v>0</v>
      </c>
      <c r="N255" s="1">
        <f>IF($A$17="52 N.v.t.",1,IF(E255="",0,1))</f>
        <v>0</v>
      </c>
      <c r="P255" s="1">
        <f t="shared" si="14"/>
        <v>0</v>
      </c>
    </row>
    <row r="256" spans="1:17" hidden="1">
      <c r="A256" s="1" t="str">
        <f>$A$18</f>
        <v>53 Waterinstallaties</v>
      </c>
      <c r="B256" s="109" t="str">
        <f t="shared" si="15"/>
        <v/>
      </c>
      <c r="C256" s="3"/>
      <c r="D256" s="3"/>
      <c r="E256" s="3"/>
      <c r="F256" s="38"/>
      <c r="G256" s="38"/>
      <c r="H256" s="38"/>
      <c r="I256" s="38"/>
      <c r="J256" s="12">
        <f>(C256*(1+'Aanneemsom-W'!$C$16))+(D256*(1+'Aanneemsom-W'!$D$16))+(E256*(1+'Aanneemsom-W'!$E$16))</f>
        <v>0</v>
      </c>
      <c r="L256" s="1">
        <f>IF($A$18="53 N.v.t.",1,IF(C256="",0,1))</f>
        <v>0</v>
      </c>
      <c r="M256" s="1">
        <f>IF($A$18="53 N.v.t.",1,IF(D256="",0,1))</f>
        <v>0</v>
      </c>
      <c r="N256" s="1">
        <f>IF($A$18="53 N.v.t.",1,IF(E256="",0,1))</f>
        <v>0</v>
      </c>
      <c r="P256" s="1">
        <f t="shared" si="14"/>
        <v>0</v>
      </c>
    </row>
    <row r="257" spans="1:16" hidden="1">
      <c r="A257" s="1" t="str">
        <f>$A$19</f>
        <v>54 Gassen</v>
      </c>
      <c r="B257" s="109" t="str">
        <f t="shared" si="15"/>
        <v/>
      </c>
      <c r="C257" s="3"/>
      <c r="D257" s="3"/>
      <c r="E257" s="3"/>
      <c r="F257" s="38"/>
      <c r="G257" s="38"/>
      <c r="H257" s="38"/>
      <c r="I257" s="38"/>
      <c r="J257" s="12">
        <f>(C257*(1+'Aanneemsom-W'!$C$16))+(D257*(1+'Aanneemsom-W'!$D$16))+(E257*(1+'Aanneemsom-W'!$E$16))</f>
        <v>0</v>
      </c>
      <c r="L257" s="1">
        <f>IF($A$19="54 N.v.t.",1,IF(C257="",0,1))</f>
        <v>0</v>
      </c>
      <c r="M257" s="1">
        <f>IF($A$19="54 N.v.t.",1,IF(D257="",0,1))</f>
        <v>0</v>
      </c>
      <c r="N257" s="1">
        <f>IF($A$19="54 N.v.t.",1,IF(E257="",0,1))</f>
        <v>0</v>
      </c>
      <c r="P257" s="1">
        <f t="shared" si="14"/>
        <v>0</v>
      </c>
    </row>
    <row r="258" spans="1:16" hidden="1">
      <c r="A258" s="1" t="str">
        <f>$A$20</f>
        <v>55 Koeling</v>
      </c>
      <c r="B258" s="109" t="str">
        <f t="shared" si="15"/>
        <v/>
      </c>
      <c r="C258" s="3"/>
      <c r="D258" s="3"/>
      <c r="E258" s="3"/>
      <c r="F258" s="38"/>
      <c r="G258" s="38"/>
      <c r="H258" s="38"/>
      <c r="I258" s="38"/>
      <c r="J258" s="12">
        <f>(C258*(1+'Aanneemsom-W'!$C$16))+(D258*(1+'Aanneemsom-W'!$D$16))+(E258*(1+'Aanneemsom-W'!$E$16))</f>
        <v>0</v>
      </c>
      <c r="L258" s="1">
        <f>IF($A$20="55 N.v.t.",1,IF(C258="",0,1))</f>
        <v>0</v>
      </c>
      <c r="M258" s="1">
        <f>IF($A$20="55 N.v.t.",1,IF(D258="",0,1))</f>
        <v>0</v>
      </c>
      <c r="N258" s="1">
        <f>IF($A$20="55 N.v.t.",1,IF(E258="",0,1))</f>
        <v>0</v>
      </c>
      <c r="P258" s="1">
        <f t="shared" si="14"/>
        <v>0</v>
      </c>
    </row>
    <row r="259" spans="1:16" hidden="1">
      <c r="A259" s="1" t="str">
        <f>$A$21</f>
        <v>56 Verwarming</v>
      </c>
      <c r="B259" s="109" t="str">
        <f t="shared" si="15"/>
        <v/>
      </c>
      <c r="C259" s="3"/>
      <c r="D259" s="3"/>
      <c r="E259" s="3"/>
      <c r="F259" s="38"/>
      <c r="G259" s="38"/>
      <c r="H259" s="38"/>
      <c r="I259" s="38"/>
      <c r="J259" s="12">
        <f>(C259*(1+'Aanneemsom-W'!$C$16))+(D259*(1+'Aanneemsom-W'!$D$16))+(E259*(1+'Aanneemsom-W'!$E$16))</f>
        <v>0</v>
      </c>
      <c r="L259" s="1">
        <f>IF($A$21="56 N.v.t.",1,IF(C259="",0,1))</f>
        <v>0</v>
      </c>
      <c r="M259" s="1">
        <f>IF($A$21="56 N.v.t.",1,IF(D259="",0,1))</f>
        <v>0</v>
      </c>
      <c r="N259" s="1">
        <f>IF($A$21="56 N.v.t.",1,IF(E259="",0,1))</f>
        <v>0</v>
      </c>
      <c r="P259" s="1">
        <f t="shared" si="14"/>
        <v>0</v>
      </c>
    </row>
    <row r="260" spans="1:16" hidden="1">
      <c r="A260" s="1" t="str">
        <f>$A$22</f>
        <v>57 Luchtbehandeling</v>
      </c>
      <c r="B260" s="109" t="str">
        <f t="shared" si="15"/>
        <v/>
      </c>
      <c r="C260" s="3"/>
      <c r="D260" s="3"/>
      <c r="E260" s="3"/>
      <c r="F260" s="38"/>
      <c r="G260" s="92" t="str">
        <f>IF(F244="","Ingevulde informatie wordt genegeerd.","")</f>
        <v>Ingevulde informatie wordt genegeerd.</v>
      </c>
      <c r="H260" s="38"/>
      <c r="I260" s="38"/>
      <c r="J260" s="12">
        <f>(C260*(1+'Aanneemsom-W'!$C$16))+(D260*(1+'Aanneemsom-W'!$D$16))+(E260*(1+'Aanneemsom-W'!$E$16))</f>
        <v>0</v>
      </c>
      <c r="L260" s="1">
        <f>IF($A$22="57 N.v.t.",1,IF(C260="",0,1))</f>
        <v>0</v>
      </c>
      <c r="M260" s="1">
        <f>IF($A$22="57 N.v.t.",1,IF(D260="",0,1))</f>
        <v>0</v>
      </c>
      <c r="N260" s="1">
        <f>IF($A$22="57 N.v.t.",1,IF(E260="",0,1))</f>
        <v>0</v>
      </c>
      <c r="P260" s="1">
        <f t="shared" si="14"/>
        <v>0</v>
      </c>
    </row>
    <row r="261" spans="1:16" hidden="1">
      <c r="A261" s="1" t="str">
        <f>$A$23</f>
        <v>58 M&amp;R-installaties</v>
      </c>
      <c r="B261" s="109" t="str">
        <f t="shared" si="15"/>
        <v/>
      </c>
      <c r="C261" s="3"/>
      <c r="D261" s="3"/>
      <c r="E261" s="3"/>
      <c r="F261" s="38"/>
      <c r="G261" s="38"/>
      <c r="H261" s="38"/>
      <c r="I261" s="38"/>
      <c r="J261" s="12">
        <f>(C261*(1+'Aanneemsom-W'!$C$16))+(D261*(1+'Aanneemsom-W'!$D$16))+(E261*(1+'Aanneemsom-W'!$E$16))</f>
        <v>0</v>
      </c>
      <c r="L261" s="1">
        <f>IF($A$23="58 N.v.t.",1,IF(C261="",0,1))</f>
        <v>0</v>
      </c>
      <c r="M261" s="1">
        <f>IF($A$23="58 N.v.t.",1,IF(D261="",0,1))</f>
        <v>0</v>
      </c>
      <c r="N261" s="1">
        <f>IF($A$23="58 N.v.t.",1,IF(E261="",0,1))</f>
        <v>0</v>
      </c>
      <c r="P261" s="1">
        <f t="shared" si="14"/>
        <v>0</v>
      </c>
    </row>
    <row r="262" spans="1:16" hidden="1">
      <c r="A262" s="1" t="str">
        <f>$A$24</f>
        <v>59 Brandveiligheid</v>
      </c>
      <c r="B262" s="109" t="str">
        <f t="shared" si="15"/>
        <v/>
      </c>
      <c r="C262" s="3"/>
      <c r="D262" s="3"/>
      <c r="E262" s="3"/>
      <c r="F262" s="38"/>
      <c r="G262" s="38"/>
      <c r="H262" s="38"/>
      <c r="I262" s="38"/>
      <c r="J262" s="12">
        <f>(C262*(1+'Aanneemsom-W'!$C$16))+(D262*(1+'Aanneemsom-W'!$D$16))+(E262*(1+'Aanneemsom-W'!$E$16))</f>
        <v>0</v>
      </c>
      <c r="L262" s="1">
        <f>IF($A$24="65 N.v.t.",1,IF(C262="",0,1))</f>
        <v>0</v>
      </c>
      <c r="M262" s="1">
        <f>IF($A$24="65 N.v.t.",1,IF(D262="",0,1))</f>
        <v>0</v>
      </c>
      <c r="N262" s="1">
        <f>IF($A$24="65 N.v.t.",1,IF(E262="",0,1))</f>
        <v>0</v>
      </c>
      <c r="P262" s="1">
        <f t="shared" si="14"/>
        <v>0</v>
      </c>
    </row>
    <row r="263" spans="1:16" hidden="1">
      <c r="A263" s="1" t="str">
        <f>$A$25</f>
        <v>67 Gebouwmanag.</v>
      </c>
      <c r="B263" s="109" t="str">
        <f t="shared" si="15"/>
        <v/>
      </c>
      <c r="C263" s="3"/>
      <c r="D263" s="3"/>
      <c r="E263" s="3"/>
      <c r="F263" s="38"/>
      <c r="G263" s="38"/>
      <c r="H263" s="38"/>
      <c r="I263" s="38"/>
      <c r="J263" s="12">
        <f>(C263*(1+'Aanneemsom-W'!$C$16))+(D263*(1+'Aanneemsom-W'!$D$16))+(E263*(1+'Aanneemsom-W'!$E$16))</f>
        <v>0</v>
      </c>
      <c r="L263" s="1">
        <f>IF($A$25="67 N.v.t.",1,IF(C263="",0,1))</f>
        <v>0</v>
      </c>
      <c r="M263" s="1">
        <f>IF($A$25="67 N.v.t.",1,IF(D263="",0,1))</f>
        <v>0</v>
      </c>
      <c r="N263" s="1">
        <f>IF($A$25="67 N.v.t.",1,IF(E263="",0,1))</f>
        <v>0</v>
      </c>
      <c r="P263" s="1">
        <f>SUM(L263:O263)</f>
        <v>0</v>
      </c>
    </row>
    <row r="264" spans="1:16" hidden="1">
      <c r="A264" s="1" t="str">
        <f>$A$26</f>
        <v>73 Vaste keuken vrz.</v>
      </c>
      <c r="B264" s="109" t="str">
        <f>IF(C264+D264+E264=0,"",J264/$I$244)</f>
        <v/>
      </c>
      <c r="C264" s="3"/>
      <c r="D264" s="3"/>
      <c r="E264" s="3"/>
      <c r="F264" s="38"/>
      <c r="G264" s="38"/>
      <c r="H264" s="38"/>
      <c r="I264" s="38"/>
      <c r="J264" s="12">
        <f>(C264*(1+'Aanneemsom-W'!$C$16))+(D264*(1+'Aanneemsom-W'!$D$16))+(E264*(1+'Aanneemsom-W'!$E$16))</f>
        <v>0</v>
      </c>
      <c r="L264" s="1">
        <f>IF($A$26="73 N.v.t.",1,IF(C264="",0,1))</f>
        <v>0</v>
      </c>
      <c r="M264" s="1">
        <f>IF($A$26="73 N.v.t.",1,IF(D264="",0,1))</f>
        <v>0</v>
      </c>
      <c r="N264" s="1">
        <f>IF($A$26="73 N.v.t.",1,IF(E264="",0,1))</f>
        <v>0</v>
      </c>
      <c r="P264" s="1">
        <f>SUM(L264:O264)</f>
        <v>0</v>
      </c>
    </row>
    <row r="265" spans="1:16" hidden="1">
      <c r="A265" s="1" t="str">
        <f>$A$27</f>
        <v>74 Vaste sanitaire vrz.</v>
      </c>
      <c r="B265" s="109" t="str">
        <f t="shared" si="15"/>
        <v/>
      </c>
      <c r="C265" s="3"/>
      <c r="D265" s="3"/>
      <c r="E265" s="3"/>
      <c r="F265" s="38"/>
      <c r="G265" s="38"/>
      <c r="H265" s="38"/>
      <c r="I265" s="38"/>
      <c r="J265" s="12">
        <f>(C265*(1+'Aanneemsom-W'!$C$16))+(D265*(1+'Aanneemsom-W'!$D$16))+(E265*(1+'Aanneemsom-W'!$E$16))</f>
        <v>0</v>
      </c>
      <c r="L265" s="1">
        <f>IF($A$27="74 N.v.t.",1,IF(C265="",0,1))</f>
        <v>0</v>
      </c>
      <c r="M265" s="1">
        <f>IF($A$27="74 N.v.t.",1,IF(D265="",0,1))</f>
        <v>0</v>
      </c>
      <c r="N265" s="1">
        <f>IF($A$27="74 N.v.t.",1,IF(E265="",0,1))</f>
        <v>0</v>
      </c>
      <c r="P265" s="1">
        <f>SUM(L265:O265)</f>
        <v>0</v>
      </c>
    </row>
    <row r="266" spans="1:16" hidden="1">
      <c r="A266" s="1" t="str">
        <f>$A$28</f>
        <v>75 Vaste onderh.vrz.</v>
      </c>
      <c r="B266" s="109" t="str">
        <f>IF(C266+D266+E266=0,"",J266/$I$244)</f>
        <v/>
      </c>
      <c r="C266" s="3"/>
      <c r="D266" s="3"/>
      <c r="E266" s="3"/>
      <c r="F266" s="38"/>
      <c r="G266" s="38"/>
      <c r="H266" s="38"/>
      <c r="I266" s="38"/>
      <c r="J266" s="12">
        <f>(C266*(1+'Aanneemsom-W'!$C$16))+(D266*(1+'Aanneemsom-W'!$D$16))+(E266*(1+'Aanneemsom-W'!$E$16))</f>
        <v>0</v>
      </c>
      <c r="L266" s="1">
        <f>IF($A$28="75 N.v.t.",1,IF(C266="",0,1))</f>
        <v>0</v>
      </c>
      <c r="M266" s="1">
        <f>IF($A$28="75 N.v.t.",1,IF(D266="",0,1))</f>
        <v>0</v>
      </c>
      <c r="N266" s="1">
        <f>IF($A$28="75 N.v.t.",1,IF(E266="",0,1))</f>
        <v>0</v>
      </c>
      <c r="P266" s="1">
        <f>SUM(L266:O266)</f>
        <v>0</v>
      </c>
    </row>
    <row r="267" spans="1:16" ht="12" hidden="1" thickBot="1">
      <c r="A267" s="1" t="str">
        <f>$A$29</f>
        <v>90 Terrein</v>
      </c>
      <c r="B267" s="109" t="str">
        <f t="shared" si="15"/>
        <v/>
      </c>
      <c r="C267" s="3"/>
      <c r="D267" s="3"/>
      <c r="E267" s="3"/>
      <c r="F267" s="38"/>
      <c r="G267" s="38"/>
      <c r="H267" s="38"/>
      <c r="I267" s="38"/>
      <c r="J267" s="12">
        <f>(C267*(1+'Aanneemsom-W'!$C$16))+(D267*(1+'Aanneemsom-W'!$D$16))+(E267*(1+'Aanneemsom-W'!$E$16))</f>
        <v>0</v>
      </c>
      <c r="L267" s="1">
        <f>IF($A$29="90 N.v.t.",1,IF(C267="",0,1))</f>
        <v>0</v>
      </c>
      <c r="M267" s="1">
        <f>IF($A$29="90 N.v.t.",1,IF(D267="",0,1))</f>
        <v>0</v>
      </c>
      <c r="N267" s="1">
        <f>IF($A$29="90 N.v.t.",1,IF(E267="",0,1))</f>
        <v>0</v>
      </c>
      <c r="P267" s="1">
        <f>SUM(L267:O267)</f>
        <v>0</v>
      </c>
    </row>
    <row r="268" spans="1:16" ht="13.5" hidden="1" thickBot="1">
      <c r="B268" s="59" t="s">
        <v>6</v>
      </c>
      <c r="C268" s="15">
        <f>SUM(C254:C267)</f>
        <v>0</v>
      </c>
      <c r="D268" s="15">
        <f>SUM(D254:D267)</f>
        <v>0</v>
      </c>
      <c r="E268" s="15">
        <f>SUM(E254:E267)</f>
        <v>0</v>
      </c>
      <c r="J268" s="13">
        <f>SUM(J253:J267)</f>
        <v>0</v>
      </c>
      <c r="O268" s="20" t="s">
        <v>27</v>
      </c>
      <c r="P268" s="1">
        <f>SUM(P253:P267)+P245</f>
        <v>4</v>
      </c>
    </row>
    <row r="269" spans="1:16" hidden="1">
      <c r="B269" s="59" t="s">
        <v>22</v>
      </c>
      <c r="C269" s="60" t="e">
        <f>C268/SUM(C268:E268)</f>
        <v>#DIV/0!</v>
      </c>
      <c r="D269" s="60" t="e">
        <f>D268/SUM(C268:E268)</f>
        <v>#DIV/0!</v>
      </c>
      <c r="E269" s="60" t="e">
        <f>E268/SUM(C268:E268)</f>
        <v>#DIV/0!</v>
      </c>
    </row>
    <row r="270" spans="1:16" hidden="1">
      <c r="C270" s="73"/>
      <c r="D270" s="73"/>
      <c r="E270" s="73"/>
    </row>
    <row r="271" spans="1:16" hidden="1">
      <c r="A271" s="5" t="str">
        <f>$A$67</f>
        <v>* "Loon", "Materiaal" en "Werk-derden" inclusief toeslagen. Let op: Alle bedragen datum prijspeil.</v>
      </c>
      <c r="C271" s="73"/>
      <c r="D271" s="73"/>
      <c r="E271" s="73"/>
      <c r="J271" s="5" t="str">
        <f>$J$67</f>
        <v>Paraaf Inschrijver:</v>
      </c>
    </row>
    <row r="272" spans="1:16" hidden="1">
      <c r="A272" s="5" t="str">
        <f>$A$68</f>
        <v>Opmerking: Niet gebruikte velden invullen met 0. Negatieve getallen of tekst is niet toegestaan.</v>
      </c>
      <c r="J272" s="76" t="str">
        <f>IF(P268=47,"","Let op: niet alle velden zijn ingevuld!")</f>
        <v>Let op: niet alle velden zijn ingevuld!</v>
      </c>
    </row>
    <row r="273" spans="1:17" ht="15.75" hidden="1">
      <c r="A273" s="4" t="str">
        <f>'Aanneemsom-W'!$A$1</f>
        <v>W-installatie</v>
      </c>
      <c r="B273" s="4" t="str">
        <f>'Aanneemsom-W'!$B$1</f>
        <v>Inschrijfbiljet onderhoud</v>
      </c>
      <c r="C273" s="2"/>
      <c r="D273" s="2"/>
      <c r="E273" s="2"/>
      <c r="F273" s="2"/>
      <c r="G273" s="2"/>
      <c r="H273" s="2"/>
      <c r="I273" s="2"/>
      <c r="J273" s="2"/>
    </row>
    <row r="274" spans="1:17" hidden="1">
      <c r="A274" s="20" t="str">
        <f>'Aanneemsom-W'!$A$2</f>
        <v>Perceel:</v>
      </c>
      <c r="B274" s="21" t="str">
        <f>Leeswijzer!$B$2</f>
        <v>W1</v>
      </c>
      <c r="C274" s="2"/>
      <c r="D274" s="2"/>
      <c r="E274" s="2"/>
      <c r="I274" s="22" t="str">
        <f>'Aanneemsom-W'!$F$2</f>
        <v>Documentnummer:</v>
      </c>
      <c r="J274" s="70" t="str">
        <f>Leeswijzer!$G$2</f>
        <v>xxx-GC1-IBW W1C1</v>
      </c>
    </row>
    <row r="275" spans="1:17" hidden="1">
      <c r="A275" s="20" t="str">
        <f>'Aanneemsom-W'!$A$3</f>
        <v>Opdrachtgever:</v>
      </c>
      <c r="B275" s="106" t="str">
        <f>Leeswijzer!$B$3</f>
        <v>Solido</v>
      </c>
      <c r="C275" s="2"/>
      <c r="D275" s="2"/>
      <c r="E275" s="2"/>
      <c r="I275" s="22" t="str">
        <f>'Aanneemsom-W'!$F$3</f>
        <v>Bestek:</v>
      </c>
      <c r="J275" s="2" t="str">
        <f>Leeswijzer!$G$3</f>
        <v>2506-FB-OHCAEW</v>
      </c>
    </row>
    <row r="276" spans="1:17" hidden="1">
      <c r="A276" s="20" t="str">
        <f>'Aanneemsom-W'!$A$4</f>
        <v>Betreft:</v>
      </c>
      <c r="B276" s="106" t="str">
        <f>Leeswijzer!$B$4</f>
        <v>Onderhoudscontract W-installatie</v>
      </c>
      <c r="C276" s="2"/>
      <c r="D276" s="2"/>
      <c r="E276" s="2"/>
      <c r="I276" s="20" t="s">
        <v>65</v>
      </c>
      <c r="J276" s="163">
        <f>'Aanneemsom-W'!$E$39</f>
        <v>0</v>
      </c>
    </row>
    <row r="277" spans="1:17" hidden="1">
      <c r="A277" s="20" t="str">
        <f>'Aanneemsom-W'!$A$5</f>
        <v>Blad:</v>
      </c>
      <c r="B277" s="1" t="str">
        <f>IF(F278="","Specificatieblad ongeldig; NIET invullen!","Specificatieblad locatie")</f>
        <v>Specificatieblad ongeldig; NIET invullen!</v>
      </c>
      <c r="E277" s="62" t="str">
        <f>$E$5</f>
        <v>C1</v>
      </c>
      <c r="F277" s="23" t="str">
        <f>$F$5</f>
        <v>MER1-2</v>
      </c>
      <c r="G277" s="2"/>
      <c r="H277" s="2"/>
      <c r="I277" s="2"/>
    </row>
    <row r="278" spans="1:17" hidden="1">
      <c r="A278" s="20"/>
      <c r="B278" s="70"/>
      <c r="E278" s="77" t="s">
        <v>4</v>
      </c>
      <c r="F278" s="114"/>
      <c r="G278" s="2"/>
      <c r="H278" s="22" t="s">
        <v>43</v>
      </c>
      <c r="I278" s="70">
        <f>IF(I281=0,I279,I281)</f>
        <v>0</v>
      </c>
      <c r="Q278" s="1">
        <f>IF(F278="",0,1)</f>
        <v>0</v>
      </c>
    </row>
    <row r="279" spans="1:17" hidden="1">
      <c r="A279" s="20"/>
      <c r="B279" s="91"/>
      <c r="E279" s="68" t="s">
        <v>21</v>
      </c>
      <c r="F279" s="115"/>
      <c r="G279" s="2"/>
      <c r="H279" s="22" t="s">
        <v>28</v>
      </c>
      <c r="I279" s="116"/>
      <c r="J279" s="106" t="s">
        <v>47</v>
      </c>
      <c r="P279" s="1">
        <f>IF(I279="",0,1)</f>
        <v>0</v>
      </c>
    </row>
    <row r="280" spans="1:17" hidden="1">
      <c r="A280" s="20"/>
      <c r="E280" s="68"/>
      <c r="G280" s="2"/>
      <c r="H280" s="20" t="s">
        <v>48</v>
      </c>
      <c r="I280" s="116"/>
    </row>
    <row r="281" spans="1:17" hidden="1">
      <c r="A281" s="39" t="s">
        <v>33</v>
      </c>
      <c r="B281" s="113">
        <f>'Aanneemsom-W'!$B$8</f>
        <v>0</v>
      </c>
      <c r="E281" s="68"/>
      <c r="G281" s="2"/>
      <c r="H281" s="22" t="s">
        <v>49</v>
      </c>
      <c r="I281" s="116"/>
      <c r="J281" s="111">
        <f>IF(I280+I281=0,0,(I281-I280)/I280)</f>
        <v>0</v>
      </c>
    </row>
    <row r="282" spans="1:17" hidden="1">
      <c r="A282" s="20" t="s">
        <v>96</v>
      </c>
      <c r="B282" s="149"/>
      <c r="C282" s="2"/>
      <c r="D282" s="2"/>
      <c r="E282" s="2"/>
      <c r="F282" s="2"/>
      <c r="G282" s="2"/>
      <c r="H282" s="2"/>
      <c r="I282" s="2"/>
      <c r="J282" s="117" t="str">
        <f>IF(J281=0,"","Controleer kengetallen op inschrijfwaarde. Pas zo nodig de bedragen Loon, Materiaal en Werk-derden aan met het wijzigingspercentage.")</f>
        <v/>
      </c>
    </row>
    <row r="283" spans="1:17" hidden="1">
      <c r="C283" s="64"/>
      <c r="D283" s="65"/>
      <c r="E283" s="65"/>
      <c r="F283" s="67" t="s">
        <v>24</v>
      </c>
      <c r="G283" s="65"/>
      <c r="H283" s="65"/>
      <c r="I283" s="65"/>
      <c r="J283" s="66"/>
    </row>
    <row r="284" spans="1:17" hidden="1">
      <c r="C284" s="49"/>
      <c r="D284" s="50" t="str">
        <f>$D$12</f>
        <v>Preventief en</v>
      </c>
      <c r="E284" s="51"/>
      <c r="F284" s="52"/>
      <c r="G284" s="50" t="str">
        <f>IF($G$12="","",$G$12)</f>
        <v>Geen stelposten</v>
      </c>
      <c r="H284" s="53"/>
      <c r="I284" s="18"/>
      <c r="J284" s="40" t="str">
        <f>$J$12</f>
        <v>Prijspeil</v>
      </c>
    </row>
    <row r="285" spans="1:17" hidden="1">
      <c r="C285" s="16"/>
      <c r="D285" s="17" t="str">
        <f>$D$13</f>
        <v>curatief onderhoud</v>
      </c>
      <c r="E285" s="54"/>
      <c r="F285" s="55"/>
      <c r="G285" s="17"/>
      <c r="H285" s="56"/>
      <c r="I285" s="19"/>
      <c r="J285" s="48">
        <f>$J$13</f>
        <v>45839</v>
      </c>
    </row>
    <row r="286" spans="1:17" ht="22.5" hidden="1">
      <c r="A286" s="57" t="s">
        <v>45</v>
      </c>
      <c r="B286" s="58" t="str">
        <f>$B$48</f>
        <v>Kengetal-W
locatie (€/m²)</v>
      </c>
      <c r="C286" s="11" t="s">
        <v>63</v>
      </c>
      <c r="D286" s="11" t="s">
        <v>64</v>
      </c>
      <c r="E286" s="11" t="s">
        <v>239</v>
      </c>
      <c r="F286" s="11" t="str">
        <f>IF($F$14="","",$F$14)</f>
        <v/>
      </c>
      <c r="G286" s="11" t="str">
        <f>IF($G$14="","",$G$14)</f>
        <v/>
      </c>
      <c r="H286" s="11" t="str">
        <f>IF($H$14="","",$H$14)</f>
        <v/>
      </c>
      <c r="I286" s="11" t="str">
        <f>IF($I$14="","",$I$14)</f>
        <v/>
      </c>
      <c r="J286" s="11" t="s">
        <v>57</v>
      </c>
      <c r="L286" s="1" t="s">
        <v>26</v>
      </c>
    </row>
    <row r="287" spans="1:17" hidden="1">
      <c r="A287" s="37" t="str">
        <f>$A$15</f>
        <v>Stelposten n.v.t.</v>
      </c>
      <c r="B287" s="71"/>
      <c r="C287" s="72"/>
      <c r="D287" s="72"/>
      <c r="E287" s="72"/>
      <c r="F287" s="3"/>
      <c r="G287" s="3"/>
      <c r="H287" s="3"/>
      <c r="I287" s="3"/>
      <c r="J287" s="144">
        <f>(F287*(1+'Aanneemsom-W'!$F$16))+(G287*(1+'Aanneemsom-W'!$F$16))+(H287*(1+'Aanneemsom-W'!$F$16))+(I287*(1+'Aanneemsom-W'!$F$16))</f>
        <v>0</v>
      </c>
      <c r="L287" s="1">
        <f>IF(F286="",1,IF(F287="",0,1))</f>
        <v>1</v>
      </c>
      <c r="M287" s="1">
        <f>IF(G286="",1,IF(G287="",0,1))</f>
        <v>1</v>
      </c>
      <c r="N287" s="1">
        <f>IF(H286="",1,IF(H287="",0,1))</f>
        <v>1</v>
      </c>
      <c r="O287" s="1">
        <f>IF(I286="",1,IF(I287="",0,1))</f>
        <v>1</v>
      </c>
      <c r="P287" s="1">
        <f>SUM(L287:O287)</f>
        <v>4</v>
      </c>
    </row>
    <row r="288" spans="1:17" hidden="1">
      <c r="A288" s="1" t="str">
        <f>$A$16</f>
        <v>51 Gereserveerd</v>
      </c>
      <c r="B288" s="109" t="str">
        <f>IF(C288+D288+E288=0,"",J288/$I$278)</f>
        <v/>
      </c>
      <c r="C288" s="3"/>
      <c r="D288" s="3"/>
      <c r="E288" s="3"/>
      <c r="F288" s="38"/>
      <c r="G288" s="38"/>
      <c r="H288" s="38"/>
      <c r="I288" s="38"/>
      <c r="J288" s="12">
        <f>(C288*(1+'Aanneemsom-W'!$C$16))+(D288*(1+'Aanneemsom-W'!$D$16))+(E288*(1+'Aanneemsom-W'!$E$16))</f>
        <v>0</v>
      </c>
      <c r="L288" s="1">
        <f>IF($A$16="51 N.v.t.",1,IF(C288="",0,1))</f>
        <v>0</v>
      </c>
      <c r="M288" s="1">
        <f>IF($A$16="51 N.v.t.",1,IF(D288="",0,1))</f>
        <v>0</v>
      </c>
      <c r="N288" s="1">
        <f>IF($A$16="51 N.v.t.",1,IF(E288="",0,1))</f>
        <v>0</v>
      </c>
      <c r="P288" s="1">
        <f t="shared" ref="P288:P296" si="16">SUM(L288:O288)</f>
        <v>0</v>
      </c>
    </row>
    <row r="289" spans="1:16" hidden="1">
      <c r="A289" s="1" t="str">
        <f>$A$17</f>
        <v>52 Afvoeren</v>
      </c>
      <c r="B289" s="109" t="str">
        <f t="shared" ref="B289:B301" si="17">IF(C289+D289+E289=0,"",J289/$I$278)</f>
        <v/>
      </c>
      <c r="C289" s="3"/>
      <c r="D289" s="3"/>
      <c r="E289" s="3"/>
      <c r="F289" s="38"/>
      <c r="G289" s="38"/>
      <c r="H289" s="38"/>
      <c r="I289" s="38"/>
      <c r="J289" s="12">
        <f>(C289*(1+'Aanneemsom-W'!$C$16))+(D289*(1+'Aanneemsom-W'!$D$16))+(E289*(1+'Aanneemsom-W'!$E$16))</f>
        <v>0</v>
      </c>
      <c r="L289" s="1">
        <f>IF($A$17="52 N.v.t.",1,IF(C289="",0,1))</f>
        <v>0</v>
      </c>
      <c r="M289" s="1">
        <f>IF($A$17="52 N.v.t.",1,IF(D289="",0,1))</f>
        <v>0</v>
      </c>
      <c r="N289" s="1">
        <f>IF($A$17="52 N.v.t.",1,IF(E289="",0,1))</f>
        <v>0</v>
      </c>
      <c r="P289" s="1">
        <f t="shared" si="16"/>
        <v>0</v>
      </c>
    </row>
    <row r="290" spans="1:16" hidden="1">
      <c r="A290" s="1" t="str">
        <f>$A$18</f>
        <v>53 Waterinstallaties</v>
      </c>
      <c r="B290" s="109" t="str">
        <f t="shared" si="17"/>
        <v/>
      </c>
      <c r="C290" s="3"/>
      <c r="D290" s="3"/>
      <c r="E290" s="3"/>
      <c r="F290" s="38"/>
      <c r="G290" s="38"/>
      <c r="H290" s="38"/>
      <c r="I290" s="38"/>
      <c r="J290" s="12">
        <f>(C290*(1+'Aanneemsom-W'!$C$16))+(D290*(1+'Aanneemsom-W'!$D$16))+(E290*(1+'Aanneemsom-W'!$E$16))</f>
        <v>0</v>
      </c>
      <c r="L290" s="1">
        <f>IF($A$18="53 N.v.t.",1,IF(C290="",0,1))</f>
        <v>0</v>
      </c>
      <c r="M290" s="1">
        <f>IF($A$18="53 N.v.t.",1,IF(D290="",0,1))</f>
        <v>0</v>
      </c>
      <c r="N290" s="1">
        <f>IF($A$18="53 N.v.t.",1,IF(E290="",0,1))</f>
        <v>0</v>
      </c>
      <c r="P290" s="1">
        <f t="shared" si="16"/>
        <v>0</v>
      </c>
    </row>
    <row r="291" spans="1:16" hidden="1">
      <c r="A291" s="1" t="str">
        <f>$A$19</f>
        <v>54 Gassen</v>
      </c>
      <c r="B291" s="109" t="str">
        <f t="shared" si="17"/>
        <v/>
      </c>
      <c r="C291" s="3"/>
      <c r="D291" s="3"/>
      <c r="E291" s="3"/>
      <c r="F291" s="38"/>
      <c r="G291" s="38"/>
      <c r="H291" s="38"/>
      <c r="I291" s="38"/>
      <c r="J291" s="12">
        <f>(C291*(1+'Aanneemsom-W'!$C$16))+(D291*(1+'Aanneemsom-W'!$D$16))+(E291*(1+'Aanneemsom-W'!$E$16))</f>
        <v>0</v>
      </c>
      <c r="L291" s="1">
        <f>IF($A$19="54 N.v.t.",1,IF(C291="",0,1))</f>
        <v>0</v>
      </c>
      <c r="M291" s="1">
        <f>IF($A$19="54 N.v.t.",1,IF(D291="",0,1))</f>
        <v>0</v>
      </c>
      <c r="N291" s="1">
        <f>IF($A$19="54 N.v.t.",1,IF(E291="",0,1))</f>
        <v>0</v>
      </c>
      <c r="P291" s="1">
        <f t="shared" si="16"/>
        <v>0</v>
      </c>
    </row>
    <row r="292" spans="1:16" hidden="1">
      <c r="A292" s="1" t="str">
        <f>$A$20</f>
        <v>55 Koeling</v>
      </c>
      <c r="B292" s="109" t="str">
        <f t="shared" si="17"/>
        <v/>
      </c>
      <c r="C292" s="3"/>
      <c r="D292" s="3"/>
      <c r="E292" s="3"/>
      <c r="F292" s="38"/>
      <c r="G292" s="38"/>
      <c r="H292" s="38"/>
      <c r="I292" s="38"/>
      <c r="J292" s="12">
        <f>(C292*(1+'Aanneemsom-W'!$C$16))+(D292*(1+'Aanneemsom-W'!$D$16))+(E292*(1+'Aanneemsom-W'!$E$16))</f>
        <v>0</v>
      </c>
      <c r="L292" s="1">
        <f>IF($A$20="55 N.v.t.",1,IF(C292="",0,1))</f>
        <v>0</v>
      </c>
      <c r="M292" s="1">
        <f>IF($A$20="55 N.v.t.",1,IF(D292="",0,1))</f>
        <v>0</v>
      </c>
      <c r="N292" s="1">
        <f>IF($A$20="55 N.v.t.",1,IF(E292="",0,1))</f>
        <v>0</v>
      </c>
      <c r="P292" s="1">
        <f t="shared" si="16"/>
        <v>0</v>
      </c>
    </row>
    <row r="293" spans="1:16" hidden="1">
      <c r="A293" s="1" t="str">
        <f>$A$21</f>
        <v>56 Verwarming</v>
      </c>
      <c r="B293" s="109" t="str">
        <f t="shared" si="17"/>
        <v/>
      </c>
      <c r="C293" s="3"/>
      <c r="D293" s="3"/>
      <c r="E293" s="3"/>
      <c r="F293" s="38"/>
      <c r="G293" s="38"/>
      <c r="H293" s="38"/>
      <c r="I293" s="38"/>
      <c r="J293" s="12">
        <f>(C293*(1+'Aanneemsom-W'!$C$16))+(D293*(1+'Aanneemsom-W'!$D$16))+(E293*(1+'Aanneemsom-W'!$E$16))</f>
        <v>0</v>
      </c>
      <c r="L293" s="1">
        <f>IF($A$21="56 N.v.t.",1,IF(C293="",0,1))</f>
        <v>0</v>
      </c>
      <c r="M293" s="1">
        <f>IF($A$21="56 N.v.t.",1,IF(D293="",0,1))</f>
        <v>0</v>
      </c>
      <c r="N293" s="1">
        <f>IF($A$21="56 N.v.t.",1,IF(E293="",0,1))</f>
        <v>0</v>
      </c>
      <c r="P293" s="1">
        <f t="shared" si="16"/>
        <v>0</v>
      </c>
    </row>
    <row r="294" spans="1:16" hidden="1">
      <c r="A294" s="1" t="str">
        <f>$A$22</f>
        <v>57 Luchtbehandeling</v>
      </c>
      <c r="B294" s="109" t="str">
        <f t="shared" si="17"/>
        <v/>
      </c>
      <c r="C294" s="3"/>
      <c r="D294" s="3"/>
      <c r="E294" s="3"/>
      <c r="F294" s="38"/>
      <c r="G294" s="92" t="str">
        <f>IF(F278="","Ingevulde informatie wordt genegeerd.","")</f>
        <v>Ingevulde informatie wordt genegeerd.</v>
      </c>
      <c r="H294" s="38"/>
      <c r="I294" s="38"/>
      <c r="J294" s="12">
        <f>(C294*(1+'Aanneemsom-W'!$C$16))+(D294*(1+'Aanneemsom-W'!$D$16))+(E294*(1+'Aanneemsom-W'!$E$16))</f>
        <v>0</v>
      </c>
      <c r="L294" s="1">
        <f>IF($A$22="57 N.v.t.",1,IF(C294="",0,1))</f>
        <v>0</v>
      </c>
      <c r="M294" s="1">
        <f>IF($A$22="57 N.v.t.",1,IF(D294="",0,1))</f>
        <v>0</v>
      </c>
      <c r="N294" s="1">
        <f>IF($A$22="57 N.v.t.",1,IF(E294="",0,1))</f>
        <v>0</v>
      </c>
      <c r="P294" s="1">
        <f t="shared" si="16"/>
        <v>0</v>
      </c>
    </row>
    <row r="295" spans="1:16" hidden="1">
      <c r="A295" s="1" t="str">
        <f>$A$23</f>
        <v>58 M&amp;R-installaties</v>
      </c>
      <c r="B295" s="109" t="str">
        <f t="shared" si="17"/>
        <v/>
      </c>
      <c r="C295" s="3"/>
      <c r="D295" s="3"/>
      <c r="E295" s="3"/>
      <c r="F295" s="38"/>
      <c r="G295" s="38"/>
      <c r="H295" s="38"/>
      <c r="I295" s="38"/>
      <c r="J295" s="12">
        <f>(C295*(1+'Aanneemsom-W'!$C$16))+(D295*(1+'Aanneemsom-W'!$D$16))+(E295*(1+'Aanneemsom-W'!$E$16))</f>
        <v>0</v>
      </c>
      <c r="L295" s="1">
        <f>IF($A$23="58 N.v.t.",1,IF(C295="",0,1))</f>
        <v>0</v>
      </c>
      <c r="M295" s="1">
        <f>IF($A$23="58 N.v.t.",1,IF(D295="",0,1))</f>
        <v>0</v>
      </c>
      <c r="N295" s="1">
        <f>IF($A$23="58 N.v.t.",1,IF(E295="",0,1))</f>
        <v>0</v>
      </c>
      <c r="P295" s="1">
        <f t="shared" si="16"/>
        <v>0</v>
      </c>
    </row>
    <row r="296" spans="1:16" hidden="1">
      <c r="A296" s="1" t="str">
        <f>$A$24</f>
        <v>59 Brandveiligheid</v>
      </c>
      <c r="B296" s="109" t="str">
        <f t="shared" si="17"/>
        <v/>
      </c>
      <c r="C296" s="3"/>
      <c r="D296" s="3"/>
      <c r="E296" s="3"/>
      <c r="F296" s="38"/>
      <c r="G296" s="38"/>
      <c r="H296" s="38"/>
      <c r="I296" s="38"/>
      <c r="J296" s="12">
        <f>(C296*(1+'Aanneemsom-W'!$C$16))+(D296*(1+'Aanneemsom-W'!$D$16))+(E296*(1+'Aanneemsom-W'!$E$16))</f>
        <v>0</v>
      </c>
      <c r="L296" s="1">
        <f>IF($A$24="65 N.v.t.",1,IF(C296="",0,1))</f>
        <v>0</v>
      </c>
      <c r="M296" s="1">
        <f>IF($A$24="65 N.v.t.",1,IF(D296="",0,1))</f>
        <v>0</v>
      </c>
      <c r="N296" s="1">
        <f>IF($A$24="65 N.v.t.",1,IF(E296="",0,1))</f>
        <v>0</v>
      </c>
      <c r="P296" s="1">
        <f t="shared" si="16"/>
        <v>0</v>
      </c>
    </row>
    <row r="297" spans="1:16" hidden="1">
      <c r="A297" s="1" t="str">
        <f>$A$25</f>
        <v>67 Gebouwmanag.</v>
      </c>
      <c r="B297" s="109" t="str">
        <f t="shared" si="17"/>
        <v/>
      </c>
      <c r="C297" s="3"/>
      <c r="D297" s="3"/>
      <c r="E297" s="3"/>
      <c r="F297" s="38"/>
      <c r="G297" s="38"/>
      <c r="H297" s="38"/>
      <c r="I297" s="38"/>
      <c r="J297" s="12">
        <f>(C297*(1+'Aanneemsom-W'!$C$16))+(D297*(1+'Aanneemsom-W'!$D$16))+(E297*(1+'Aanneemsom-W'!$E$16))</f>
        <v>0</v>
      </c>
      <c r="L297" s="1">
        <f>IF($A$25="67 N.v.t.",1,IF(C297="",0,1))</f>
        <v>0</v>
      </c>
      <c r="M297" s="1">
        <f>IF($A$25="67 N.v.t.",1,IF(D297="",0,1))</f>
        <v>0</v>
      </c>
      <c r="N297" s="1">
        <f>IF($A$25="67 N.v.t.",1,IF(E297="",0,1))</f>
        <v>0</v>
      </c>
      <c r="P297" s="1">
        <f>SUM(L297:O297)</f>
        <v>0</v>
      </c>
    </row>
    <row r="298" spans="1:16" hidden="1">
      <c r="A298" s="1" t="str">
        <f>$A$26</f>
        <v>73 Vaste keuken vrz.</v>
      </c>
      <c r="B298" s="109" t="str">
        <f>IF(C298+D298+E298=0,"",J298/$I$278)</f>
        <v/>
      </c>
      <c r="C298" s="3"/>
      <c r="D298" s="3"/>
      <c r="E298" s="3"/>
      <c r="F298" s="38"/>
      <c r="G298" s="38"/>
      <c r="H298" s="38"/>
      <c r="I298" s="38"/>
      <c r="J298" s="12">
        <f>(C298*(1+'Aanneemsom-W'!$C$16))+(D298*(1+'Aanneemsom-W'!$D$16))+(E298*(1+'Aanneemsom-W'!$E$16))</f>
        <v>0</v>
      </c>
      <c r="L298" s="1">
        <f>IF($A$26="73 N.v.t.",1,IF(C298="",0,1))</f>
        <v>0</v>
      </c>
      <c r="M298" s="1">
        <f>IF($A$26="73 N.v.t.",1,IF(D298="",0,1))</f>
        <v>0</v>
      </c>
      <c r="N298" s="1">
        <f>IF($A$26="73 N.v.t.",1,IF(E298="",0,1))</f>
        <v>0</v>
      </c>
      <c r="P298" s="1">
        <f>SUM(L298:O298)</f>
        <v>0</v>
      </c>
    </row>
    <row r="299" spans="1:16" hidden="1">
      <c r="A299" s="1" t="str">
        <f>$A$27</f>
        <v>74 Vaste sanitaire vrz.</v>
      </c>
      <c r="B299" s="109" t="str">
        <f t="shared" si="17"/>
        <v/>
      </c>
      <c r="C299" s="3"/>
      <c r="D299" s="3"/>
      <c r="E299" s="3"/>
      <c r="F299" s="38"/>
      <c r="G299" s="38"/>
      <c r="H299" s="38"/>
      <c r="I299" s="38"/>
      <c r="J299" s="12">
        <f>(C299*(1+'Aanneemsom-W'!$C$16))+(D299*(1+'Aanneemsom-W'!$D$16))+(E299*(1+'Aanneemsom-W'!$E$16))</f>
        <v>0</v>
      </c>
      <c r="L299" s="1">
        <f>IF($A$27="74 N.v.t.",1,IF(C299="",0,1))</f>
        <v>0</v>
      </c>
      <c r="M299" s="1">
        <f>IF($A$27="74 N.v.t.",1,IF(D299="",0,1))</f>
        <v>0</v>
      </c>
      <c r="N299" s="1">
        <f>IF($A$27="74 N.v.t.",1,IF(E299="",0,1))</f>
        <v>0</v>
      </c>
      <c r="P299" s="1">
        <f>SUM(L299:O299)</f>
        <v>0</v>
      </c>
    </row>
    <row r="300" spans="1:16" hidden="1">
      <c r="A300" s="1" t="str">
        <f>$A$28</f>
        <v>75 Vaste onderh.vrz.</v>
      </c>
      <c r="B300" s="109" t="str">
        <f>IF(C300+D300+E300=0,"",J300/$I$278)</f>
        <v/>
      </c>
      <c r="C300" s="3"/>
      <c r="D300" s="3"/>
      <c r="E300" s="3"/>
      <c r="F300" s="38"/>
      <c r="G300" s="38"/>
      <c r="H300" s="38"/>
      <c r="I300" s="38"/>
      <c r="J300" s="12">
        <f>(C300*(1+'Aanneemsom-W'!$C$16))+(D300*(1+'Aanneemsom-W'!$D$16))+(E300*(1+'Aanneemsom-W'!$E$16))</f>
        <v>0</v>
      </c>
      <c r="L300" s="1">
        <f>IF($A$28="75 N.v.t.",1,IF(C300="",0,1))</f>
        <v>0</v>
      </c>
      <c r="M300" s="1">
        <f>IF($A$28="75 N.v.t.",1,IF(D300="",0,1))</f>
        <v>0</v>
      </c>
      <c r="N300" s="1">
        <f>IF($A$28="75 N.v.t.",1,IF(E300="",0,1))</f>
        <v>0</v>
      </c>
      <c r="P300" s="1">
        <f>SUM(L300:O300)</f>
        <v>0</v>
      </c>
    </row>
    <row r="301" spans="1:16" ht="12" hidden="1" thickBot="1">
      <c r="A301" s="1" t="str">
        <f>$A$29</f>
        <v>90 Terrein</v>
      </c>
      <c r="B301" s="109" t="str">
        <f t="shared" si="17"/>
        <v/>
      </c>
      <c r="C301" s="3"/>
      <c r="D301" s="3"/>
      <c r="E301" s="3"/>
      <c r="F301" s="38"/>
      <c r="G301" s="38"/>
      <c r="H301" s="38"/>
      <c r="I301" s="38"/>
      <c r="J301" s="12">
        <f>(C301*(1+'Aanneemsom-W'!$C$16))+(D301*(1+'Aanneemsom-W'!$D$16))+(E301*(1+'Aanneemsom-W'!$E$16))</f>
        <v>0</v>
      </c>
      <c r="L301" s="1">
        <f>IF($A$29="90 N.v.t.",1,IF(C301="",0,1))</f>
        <v>0</v>
      </c>
      <c r="M301" s="1">
        <f>IF($A$29="90 N.v.t.",1,IF(D301="",0,1))</f>
        <v>0</v>
      </c>
      <c r="N301" s="1">
        <f>IF($A$29="90 N.v.t.",1,IF(E301="",0,1))</f>
        <v>0</v>
      </c>
      <c r="P301" s="1">
        <f>SUM(L301:O301)</f>
        <v>0</v>
      </c>
    </row>
    <row r="302" spans="1:16" ht="13.5" hidden="1" thickBot="1">
      <c r="B302" s="59" t="s">
        <v>6</v>
      </c>
      <c r="C302" s="15">
        <f>SUM(C288:C301)</f>
        <v>0</v>
      </c>
      <c r="D302" s="15">
        <f>SUM(D288:D301)</f>
        <v>0</v>
      </c>
      <c r="E302" s="15">
        <f>SUM(E288:E301)</f>
        <v>0</v>
      </c>
      <c r="J302" s="13">
        <f>SUM(J287:J301)</f>
        <v>0</v>
      </c>
      <c r="O302" s="20" t="s">
        <v>27</v>
      </c>
      <c r="P302" s="1">
        <f>SUM(P287:P301)+P279</f>
        <v>4</v>
      </c>
    </row>
    <row r="303" spans="1:16" hidden="1">
      <c r="B303" s="59" t="s">
        <v>22</v>
      </c>
      <c r="C303" s="60" t="e">
        <f>C302/SUM(C302:E302)</f>
        <v>#DIV/0!</v>
      </c>
      <c r="D303" s="60" t="e">
        <f>D302/SUM(C302:E302)</f>
        <v>#DIV/0!</v>
      </c>
      <c r="E303" s="60" t="e">
        <f>E302/SUM(C302:E302)</f>
        <v>#DIV/0!</v>
      </c>
    </row>
    <row r="304" spans="1:16" hidden="1">
      <c r="C304" s="73"/>
      <c r="D304" s="73"/>
      <c r="E304" s="73"/>
    </row>
    <row r="305" spans="1:17" hidden="1">
      <c r="A305" s="5" t="str">
        <f>$A$67</f>
        <v>* "Loon", "Materiaal" en "Werk-derden" inclusief toeslagen. Let op: Alle bedragen datum prijspeil.</v>
      </c>
      <c r="C305" s="73"/>
      <c r="D305" s="73"/>
      <c r="E305" s="73"/>
      <c r="J305" s="5" t="str">
        <f>$J$67</f>
        <v>Paraaf Inschrijver:</v>
      </c>
    </row>
    <row r="306" spans="1:17" hidden="1">
      <c r="A306" s="5" t="str">
        <f>$A$68</f>
        <v>Opmerking: Niet gebruikte velden invullen met 0. Negatieve getallen of tekst is niet toegestaan.</v>
      </c>
      <c r="J306" s="76" t="str">
        <f>IF(P302=47,"","Let op: niet alle velden zijn ingevuld!")</f>
        <v>Let op: niet alle velden zijn ingevuld!</v>
      </c>
    </row>
    <row r="307" spans="1:17" ht="15.75" hidden="1">
      <c r="A307" s="4" t="str">
        <f>'Aanneemsom-W'!$A$1</f>
        <v>W-installatie</v>
      </c>
      <c r="B307" s="4" t="str">
        <f>'Aanneemsom-W'!$B$1</f>
        <v>Inschrijfbiljet onderhoud</v>
      </c>
      <c r="C307" s="2"/>
      <c r="D307" s="2"/>
      <c r="E307" s="2"/>
      <c r="F307" s="2"/>
      <c r="G307" s="2"/>
      <c r="H307" s="2"/>
      <c r="I307" s="2"/>
      <c r="J307" s="2"/>
    </row>
    <row r="308" spans="1:17" hidden="1">
      <c r="A308" s="20" t="str">
        <f>'Aanneemsom-W'!$A$2</f>
        <v>Perceel:</v>
      </c>
      <c r="B308" s="21" t="str">
        <f>Leeswijzer!$B$2</f>
        <v>W1</v>
      </c>
      <c r="C308" s="2"/>
      <c r="D308" s="2"/>
      <c r="E308" s="2"/>
      <c r="I308" s="22" t="str">
        <f>'Aanneemsom-W'!$F$2</f>
        <v>Documentnummer:</v>
      </c>
      <c r="J308" s="70" t="str">
        <f>Leeswijzer!$G$2</f>
        <v>xxx-GC1-IBW W1C1</v>
      </c>
    </row>
    <row r="309" spans="1:17" hidden="1">
      <c r="A309" s="20" t="str">
        <f>'Aanneemsom-W'!$A$3</f>
        <v>Opdrachtgever:</v>
      </c>
      <c r="B309" s="106" t="str">
        <f>Leeswijzer!$B$3</f>
        <v>Solido</v>
      </c>
      <c r="C309" s="2"/>
      <c r="D309" s="2"/>
      <c r="E309" s="2"/>
      <c r="I309" s="22" t="str">
        <f>'Aanneemsom-W'!$F$3</f>
        <v>Bestek:</v>
      </c>
      <c r="J309" s="2" t="str">
        <f>Leeswijzer!$G$3</f>
        <v>2506-FB-OHCAEW</v>
      </c>
    </row>
    <row r="310" spans="1:17" hidden="1">
      <c r="A310" s="20" t="str">
        <f>'Aanneemsom-W'!$A$4</f>
        <v>Betreft:</v>
      </c>
      <c r="B310" s="106" t="str">
        <f>Leeswijzer!$B$4</f>
        <v>Onderhoudscontract W-installatie</v>
      </c>
      <c r="C310" s="2"/>
      <c r="D310" s="2"/>
      <c r="E310" s="2"/>
      <c r="I310" s="20" t="s">
        <v>65</v>
      </c>
      <c r="J310" s="163">
        <f>'Aanneemsom-W'!$E$39</f>
        <v>0</v>
      </c>
    </row>
    <row r="311" spans="1:17" hidden="1">
      <c r="A311" s="20" t="str">
        <f>'Aanneemsom-W'!$A$5</f>
        <v>Blad:</v>
      </c>
      <c r="B311" s="1" t="str">
        <f>IF(F312="","Specificatieblad ongeldig; NIET invullen!","Specificatieblad locatie")</f>
        <v>Specificatieblad ongeldig; NIET invullen!</v>
      </c>
      <c r="E311" s="62" t="str">
        <f>$E$5</f>
        <v>C1</v>
      </c>
      <c r="F311" s="23" t="str">
        <f>$F$5</f>
        <v>MER1-2</v>
      </c>
      <c r="G311" s="2"/>
      <c r="H311" s="2"/>
      <c r="I311" s="2"/>
    </row>
    <row r="312" spans="1:17" hidden="1">
      <c r="A312" s="20"/>
      <c r="B312" s="70"/>
      <c r="E312" s="77" t="s">
        <v>4</v>
      </c>
      <c r="F312" s="114"/>
      <c r="G312" s="2"/>
      <c r="H312" s="22" t="s">
        <v>43</v>
      </c>
      <c r="I312" s="70">
        <f>IF(I315=0,I313,I315)</f>
        <v>0</v>
      </c>
      <c r="Q312" s="1">
        <f>IF(F312="",0,1)</f>
        <v>0</v>
      </c>
    </row>
    <row r="313" spans="1:17" hidden="1">
      <c r="A313" s="20"/>
      <c r="B313" s="91"/>
      <c r="E313" s="68" t="s">
        <v>21</v>
      </c>
      <c r="F313" s="115"/>
      <c r="G313" s="2"/>
      <c r="H313" s="22" t="s">
        <v>28</v>
      </c>
      <c r="I313" s="116"/>
      <c r="J313" s="106" t="s">
        <v>47</v>
      </c>
      <c r="P313" s="1">
        <f>IF(I313="",0,1)</f>
        <v>0</v>
      </c>
    </row>
    <row r="314" spans="1:17" hidden="1">
      <c r="A314" s="20"/>
      <c r="E314" s="68"/>
      <c r="G314" s="2"/>
      <c r="H314" s="20" t="s">
        <v>48</v>
      </c>
      <c r="I314" s="116"/>
    </row>
    <row r="315" spans="1:17" hidden="1">
      <c r="A315" s="39" t="s">
        <v>33</v>
      </c>
      <c r="B315" s="113">
        <f>'Aanneemsom-W'!$B$8</f>
        <v>0</v>
      </c>
      <c r="E315" s="68"/>
      <c r="G315" s="2"/>
      <c r="H315" s="22" t="s">
        <v>49</v>
      </c>
      <c r="I315" s="116"/>
      <c r="J315" s="111">
        <f>IF(I314+I315=0,0,(I315-I314)/I314)</f>
        <v>0</v>
      </c>
    </row>
    <row r="316" spans="1:17" hidden="1">
      <c r="A316" s="20" t="s">
        <v>96</v>
      </c>
      <c r="B316" s="149"/>
      <c r="C316" s="2"/>
      <c r="D316" s="2"/>
      <c r="E316" s="2"/>
      <c r="F316" s="2"/>
      <c r="G316" s="2"/>
      <c r="H316" s="2"/>
      <c r="I316" s="2"/>
      <c r="J316" s="117" t="str">
        <f>IF(J315=0,"","Controleer kengetallen op inschrijfwaarde. Pas zo nodig de bedragen Loon, Materiaal en Werk-derden aan met het wijzigingspercentage.")</f>
        <v/>
      </c>
    </row>
    <row r="317" spans="1:17" hidden="1">
      <c r="C317" s="64"/>
      <c r="D317" s="65"/>
      <c r="E317" s="65"/>
      <c r="F317" s="67" t="s">
        <v>24</v>
      </c>
      <c r="G317" s="65"/>
      <c r="H317" s="65"/>
      <c r="I317" s="65"/>
      <c r="J317" s="66"/>
    </row>
    <row r="318" spans="1:17" hidden="1">
      <c r="C318" s="49"/>
      <c r="D318" s="50" t="str">
        <f>$D$12</f>
        <v>Preventief en</v>
      </c>
      <c r="E318" s="51"/>
      <c r="F318" s="52"/>
      <c r="G318" s="50" t="str">
        <f>IF($G$12="","",$G$12)</f>
        <v>Geen stelposten</v>
      </c>
      <c r="H318" s="53"/>
      <c r="I318" s="18"/>
      <c r="J318" s="40" t="str">
        <f>$J$12</f>
        <v>Prijspeil</v>
      </c>
    </row>
    <row r="319" spans="1:17" hidden="1">
      <c r="C319" s="16"/>
      <c r="D319" s="17" t="str">
        <f>$D$13</f>
        <v>curatief onderhoud</v>
      </c>
      <c r="E319" s="54"/>
      <c r="F319" s="55"/>
      <c r="G319" s="17"/>
      <c r="H319" s="56"/>
      <c r="I319" s="19"/>
      <c r="J319" s="48">
        <f>$J$13</f>
        <v>45839</v>
      </c>
    </row>
    <row r="320" spans="1:17" ht="22.5" hidden="1">
      <c r="A320" s="57" t="s">
        <v>45</v>
      </c>
      <c r="B320" s="58" t="str">
        <f>$B$48</f>
        <v>Kengetal-W
locatie (€/m²)</v>
      </c>
      <c r="C320" s="11" t="s">
        <v>63</v>
      </c>
      <c r="D320" s="11" t="s">
        <v>64</v>
      </c>
      <c r="E320" s="11" t="s">
        <v>239</v>
      </c>
      <c r="F320" s="11" t="str">
        <f>IF($F$14="","",$F$14)</f>
        <v/>
      </c>
      <c r="G320" s="11" t="str">
        <f>IF($G$14="","",$G$14)</f>
        <v/>
      </c>
      <c r="H320" s="11" t="str">
        <f>IF($H$14="","",$H$14)</f>
        <v/>
      </c>
      <c r="I320" s="11" t="str">
        <f>IF($I$14="","",$I$14)</f>
        <v/>
      </c>
      <c r="J320" s="11" t="s">
        <v>57</v>
      </c>
      <c r="L320" s="1" t="s">
        <v>26</v>
      </c>
    </row>
    <row r="321" spans="1:16" hidden="1">
      <c r="A321" s="37" t="str">
        <f>$A$15</f>
        <v>Stelposten n.v.t.</v>
      </c>
      <c r="B321" s="71"/>
      <c r="C321" s="72"/>
      <c r="D321" s="72"/>
      <c r="E321" s="72"/>
      <c r="F321" s="3"/>
      <c r="G321" s="3"/>
      <c r="H321" s="3"/>
      <c r="I321" s="3"/>
      <c r="J321" s="144">
        <f>(F321*(1+'Aanneemsom-W'!$F$16))+(G321*(1+'Aanneemsom-W'!$F$16))+(H321*(1+'Aanneemsom-W'!$F$16))+(I321*(1+'Aanneemsom-W'!$F$16))</f>
        <v>0</v>
      </c>
      <c r="L321" s="1">
        <f>IF(F320="",1,IF(F321="",0,1))</f>
        <v>1</v>
      </c>
      <c r="M321" s="1">
        <f>IF(G320="",1,IF(G321="",0,1))</f>
        <v>1</v>
      </c>
      <c r="N321" s="1">
        <f>IF(H320="",1,IF(H321="",0,1))</f>
        <v>1</v>
      </c>
      <c r="O321" s="1">
        <f>IF(I320="",1,IF(I321="",0,1))</f>
        <v>1</v>
      </c>
      <c r="P321" s="1">
        <f>SUM(L321:O321)</f>
        <v>4</v>
      </c>
    </row>
    <row r="322" spans="1:16" hidden="1">
      <c r="A322" s="1" t="str">
        <f>$A$16</f>
        <v>51 Gereserveerd</v>
      </c>
      <c r="B322" s="109" t="str">
        <f>IF(C322+D322+E322=0,"",J322/$I$312)</f>
        <v/>
      </c>
      <c r="C322" s="3"/>
      <c r="D322" s="3"/>
      <c r="E322" s="3"/>
      <c r="F322" s="38"/>
      <c r="G322" s="38"/>
      <c r="H322" s="38"/>
      <c r="I322" s="38"/>
      <c r="J322" s="12">
        <f>(C322*(1+'Aanneemsom-W'!$C$16))+(D322*(1+'Aanneemsom-W'!$D$16))+(E322*(1+'Aanneemsom-W'!$E$16))</f>
        <v>0</v>
      </c>
      <c r="L322" s="1">
        <f>IF($A$16="51 N.v.t.",1,IF(C322="",0,1))</f>
        <v>0</v>
      </c>
      <c r="M322" s="1">
        <f>IF($A$16="51 N.v.t.",1,IF(D322="",0,1))</f>
        <v>0</v>
      </c>
      <c r="N322" s="1">
        <f>IF($A$16="51 N.v.t.",1,IF(E322="",0,1))</f>
        <v>0</v>
      </c>
      <c r="P322" s="1">
        <f t="shared" ref="P322:P330" si="18">SUM(L322:O322)</f>
        <v>0</v>
      </c>
    </row>
    <row r="323" spans="1:16" hidden="1">
      <c r="A323" s="1" t="str">
        <f>$A$17</f>
        <v>52 Afvoeren</v>
      </c>
      <c r="B323" s="109" t="str">
        <f t="shared" ref="B323:B335" si="19">IF(C323+D323+E323=0,"",J323/$I$312)</f>
        <v/>
      </c>
      <c r="C323" s="3"/>
      <c r="D323" s="3"/>
      <c r="E323" s="3"/>
      <c r="F323" s="38"/>
      <c r="G323" s="38"/>
      <c r="H323" s="38"/>
      <c r="I323" s="38"/>
      <c r="J323" s="12">
        <f>(C323*(1+'Aanneemsom-W'!$C$16))+(D323*(1+'Aanneemsom-W'!$D$16))+(E323*(1+'Aanneemsom-W'!$E$16))</f>
        <v>0</v>
      </c>
      <c r="L323" s="1">
        <f>IF($A$17="52 N.v.t.",1,IF(C323="",0,1))</f>
        <v>0</v>
      </c>
      <c r="M323" s="1">
        <f>IF($A$17="52 N.v.t.",1,IF(D323="",0,1))</f>
        <v>0</v>
      </c>
      <c r="N323" s="1">
        <f>IF($A$17="52 N.v.t.",1,IF(E323="",0,1))</f>
        <v>0</v>
      </c>
      <c r="P323" s="1">
        <f t="shared" si="18"/>
        <v>0</v>
      </c>
    </row>
    <row r="324" spans="1:16" hidden="1">
      <c r="A324" s="1" t="str">
        <f>$A$18</f>
        <v>53 Waterinstallaties</v>
      </c>
      <c r="B324" s="109" t="str">
        <f t="shared" si="19"/>
        <v/>
      </c>
      <c r="C324" s="3"/>
      <c r="D324" s="3"/>
      <c r="E324" s="3"/>
      <c r="F324" s="38"/>
      <c r="G324" s="38"/>
      <c r="H324" s="38"/>
      <c r="I324" s="38"/>
      <c r="J324" s="12">
        <f>(C324*(1+'Aanneemsom-W'!$C$16))+(D324*(1+'Aanneemsom-W'!$D$16))+(E324*(1+'Aanneemsom-W'!$E$16))</f>
        <v>0</v>
      </c>
      <c r="L324" s="1">
        <f>IF($A$18="53 N.v.t.",1,IF(C324="",0,1))</f>
        <v>0</v>
      </c>
      <c r="M324" s="1">
        <f>IF($A$18="53 N.v.t.",1,IF(D324="",0,1))</f>
        <v>0</v>
      </c>
      <c r="N324" s="1">
        <f>IF($A$18="53 N.v.t.",1,IF(E324="",0,1))</f>
        <v>0</v>
      </c>
      <c r="P324" s="1">
        <f t="shared" si="18"/>
        <v>0</v>
      </c>
    </row>
    <row r="325" spans="1:16" hidden="1">
      <c r="A325" s="1" t="str">
        <f>$A$19</f>
        <v>54 Gassen</v>
      </c>
      <c r="B325" s="109" t="str">
        <f t="shared" si="19"/>
        <v/>
      </c>
      <c r="C325" s="3"/>
      <c r="D325" s="3"/>
      <c r="E325" s="3"/>
      <c r="F325" s="38"/>
      <c r="G325" s="38"/>
      <c r="H325" s="38"/>
      <c r="I325" s="38"/>
      <c r="J325" s="12">
        <f>(C325*(1+'Aanneemsom-W'!$C$16))+(D325*(1+'Aanneemsom-W'!$D$16))+(E325*(1+'Aanneemsom-W'!$E$16))</f>
        <v>0</v>
      </c>
      <c r="L325" s="1">
        <f>IF($A$19="54 N.v.t.",1,IF(C325="",0,1))</f>
        <v>0</v>
      </c>
      <c r="M325" s="1">
        <f>IF($A$19="54 N.v.t.",1,IF(D325="",0,1))</f>
        <v>0</v>
      </c>
      <c r="N325" s="1">
        <f>IF($A$19="54 N.v.t.",1,IF(E325="",0,1))</f>
        <v>0</v>
      </c>
      <c r="P325" s="1">
        <f t="shared" si="18"/>
        <v>0</v>
      </c>
    </row>
    <row r="326" spans="1:16" hidden="1">
      <c r="A326" s="1" t="str">
        <f>$A$20</f>
        <v>55 Koeling</v>
      </c>
      <c r="B326" s="109" t="str">
        <f t="shared" si="19"/>
        <v/>
      </c>
      <c r="C326" s="3"/>
      <c r="D326" s="3"/>
      <c r="E326" s="3"/>
      <c r="F326" s="38"/>
      <c r="G326" s="38"/>
      <c r="H326" s="38"/>
      <c r="I326" s="38"/>
      <c r="J326" s="12">
        <f>(C326*(1+'Aanneemsom-W'!$C$16))+(D326*(1+'Aanneemsom-W'!$D$16))+(E326*(1+'Aanneemsom-W'!$E$16))</f>
        <v>0</v>
      </c>
      <c r="L326" s="1">
        <f>IF($A$20="55 N.v.t.",1,IF(C326="",0,1))</f>
        <v>0</v>
      </c>
      <c r="M326" s="1">
        <f>IF($A$20="55 N.v.t.",1,IF(D326="",0,1))</f>
        <v>0</v>
      </c>
      <c r="N326" s="1">
        <f>IF($A$20="55 N.v.t.",1,IF(E326="",0,1))</f>
        <v>0</v>
      </c>
      <c r="P326" s="1">
        <f t="shared" si="18"/>
        <v>0</v>
      </c>
    </row>
    <row r="327" spans="1:16" hidden="1">
      <c r="A327" s="1" t="str">
        <f>$A$21</f>
        <v>56 Verwarming</v>
      </c>
      <c r="B327" s="109" t="str">
        <f t="shared" si="19"/>
        <v/>
      </c>
      <c r="C327" s="3"/>
      <c r="D327" s="3"/>
      <c r="E327" s="3"/>
      <c r="F327" s="38"/>
      <c r="G327" s="38"/>
      <c r="H327" s="38"/>
      <c r="I327" s="38"/>
      <c r="J327" s="12">
        <f>(C327*(1+'Aanneemsom-W'!$C$16))+(D327*(1+'Aanneemsom-W'!$D$16))+(E327*(1+'Aanneemsom-W'!$E$16))</f>
        <v>0</v>
      </c>
      <c r="L327" s="1">
        <f>IF($A$21="56 N.v.t.",1,IF(C327="",0,1))</f>
        <v>0</v>
      </c>
      <c r="M327" s="1">
        <f>IF($A$21="56 N.v.t.",1,IF(D327="",0,1))</f>
        <v>0</v>
      </c>
      <c r="N327" s="1">
        <f>IF($A$21="56 N.v.t.",1,IF(E327="",0,1))</f>
        <v>0</v>
      </c>
      <c r="P327" s="1">
        <f t="shared" si="18"/>
        <v>0</v>
      </c>
    </row>
    <row r="328" spans="1:16" hidden="1">
      <c r="A328" s="1" t="str">
        <f>$A$22</f>
        <v>57 Luchtbehandeling</v>
      </c>
      <c r="B328" s="109" t="str">
        <f t="shared" si="19"/>
        <v/>
      </c>
      <c r="C328" s="3"/>
      <c r="D328" s="3"/>
      <c r="E328" s="3"/>
      <c r="F328" s="38"/>
      <c r="G328" s="92" t="str">
        <f>IF(F312="","Ingevulde informatie wordt genegeerd.","")</f>
        <v>Ingevulde informatie wordt genegeerd.</v>
      </c>
      <c r="H328" s="38"/>
      <c r="I328" s="38"/>
      <c r="J328" s="12">
        <f>(C328*(1+'Aanneemsom-W'!$C$16))+(D328*(1+'Aanneemsom-W'!$D$16))+(E328*(1+'Aanneemsom-W'!$E$16))</f>
        <v>0</v>
      </c>
      <c r="L328" s="1">
        <f>IF($A$22="57 N.v.t.",1,IF(C328="",0,1))</f>
        <v>0</v>
      </c>
      <c r="M328" s="1">
        <f>IF($A$22="57 N.v.t.",1,IF(D328="",0,1))</f>
        <v>0</v>
      </c>
      <c r="N328" s="1">
        <f>IF($A$22="57 N.v.t.",1,IF(E328="",0,1))</f>
        <v>0</v>
      </c>
      <c r="P328" s="1">
        <f t="shared" si="18"/>
        <v>0</v>
      </c>
    </row>
    <row r="329" spans="1:16" hidden="1">
      <c r="A329" s="1" t="str">
        <f>$A$23</f>
        <v>58 M&amp;R-installaties</v>
      </c>
      <c r="B329" s="109" t="str">
        <f t="shared" si="19"/>
        <v/>
      </c>
      <c r="C329" s="3"/>
      <c r="D329" s="3"/>
      <c r="E329" s="3"/>
      <c r="F329" s="38"/>
      <c r="G329" s="38"/>
      <c r="H329" s="38"/>
      <c r="I329" s="38"/>
      <c r="J329" s="12">
        <f>(C329*(1+'Aanneemsom-W'!$C$16))+(D329*(1+'Aanneemsom-W'!$D$16))+(E329*(1+'Aanneemsom-W'!$E$16))</f>
        <v>0</v>
      </c>
      <c r="L329" s="1">
        <f>IF($A$23="58 N.v.t.",1,IF(C329="",0,1))</f>
        <v>0</v>
      </c>
      <c r="M329" s="1">
        <f>IF($A$23="58 N.v.t.",1,IF(D329="",0,1))</f>
        <v>0</v>
      </c>
      <c r="N329" s="1">
        <f>IF($A$23="58 N.v.t.",1,IF(E329="",0,1))</f>
        <v>0</v>
      </c>
      <c r="P329" s="1">
        <f t="shared" si="18"/>
        <v>0</v>
      </c>
    </row>
    <row r="330" spans="1:16" hidden="1">
      <c r="A330" s="1" t="str">
        <f>$A$24</f>
        <v>59 Brandveiligheid</v>
      </c>
      <c r="B330" s="109" t="str">
        <f t="shared" si="19"/>
        <v/>
      </c>
      <c r="C330" s="3"/>
      <c r="D330" s="3"/>
      <c r="E330" s="3"/>
      <c r="F330" s="38"/>
      <c r="G330" s="38"/>
      <c r="H330" s="38"/>
      <c r="I330" s="38"/>
      <c r="J330" s="12">
        <f>(C330*(1+'Aanneemsom-W'!$C$16))+(D330*(1+'Aanneemsom-W'!$D$16))+(E330*(1+'Aanneemsom-W'!$E$16))</f>
        <v>0</v>
      </c>
      <c r="L330" s="1">
        <f>IF($A$24="65 N.v.t.",1,IF(C330="",0,1))</f>
        <v>0</v>
      </c>
      <c r="M330" s="1">
        <f>IF($A$24="65 N.v.t.",1,IF(D330="",0,1))</f>
        <v>0</v>
      </c>
      <c r="N330" s="1">
        <f>IF($A$24="65 N.v.t.",1,IF(E330="",0,1))</f>
        <v>0</v>
      </c>
      <c r="P330" s="1">
        <f t="shared" si="18"/>
        <v>0</v>
      </c>
    </row>
    <row r="331" spans="1:16" hidden="1">
      <c r="A331" s="1" t="str">
        <f>$A$25</f>
        <v>67 Gebouwmanag.</v>
      </c>
      <c r="B331" s="109" t="str">
        <f t="shared" si="19"/>
        <v/>
      </c>
      <c r="C331" s="3"/>
      <c r="D331" s="3"/>
      <c r="E331" s="3"/>
      <c r="F331" s="38"/>
      <c r="G331" s="38"/>
      <c r="H331" s="38"/>
      <c r="I331" s="38"/>
      <c r="J331" s="12">
        <f>(C331*(1+'Aanneemsom-W'!$C$16))+(D331*(1+'Aanneemsom-W'!$D$16))+(E331*(1+'Aanneemsom-W'!$E$16))</f>
        <v>0</v>
      </c>
      <c r="L331" s="1">
        <f>IF($A$25="67 N.v.t.",1,IF(C331="",0,1))</f>
        <v>0</v>
      </c>
      <c r="M331" s="1">
        <f>IF($A$25="67 N.v.t.",1,IF(D331="",0,1))</f>
        <v>0</v>
      </c>
      <c r="N331" s="1">
        <f>IF($A$25="67 N.v.t.",1,IF(E331="",0,1))</f>
        <v>0</v>
      </c>
      <c r="P331" s="1">
        <f>SUM(L331:O331)</f>
        <v>0</v>
      </c>
    </row>
    <row r="332" spans="1:16" hidden="1">
      <c r="A332" s="1" t="str">
        <f>$A$26</f>
        <v>73 Vaste keuken vrz.</v>
      </c>
      <c r="B332" s="109" t="str">
        <f>IF(C332+D332+E332=0,"",J332/$I$312)</f>
        <v/>
      </c>
      <c r="C332" s="3"/>
      <c r="D332" s="3"/>
      <c r="E332" s="3"/>
      <c r="F332" s="38"/>
      <c r="G332" s="38"/>
      <c r="H332" s="38"/>
      <c r="I332" s="38"/>
      <c r="J332" s="12">
        <f>(C332*(1+'Aanneemsom-W'!$C$16))+(D332*(1+'Aanneemsom-W'!$D$16))+(E332*(1+'Aanneemsom-W'!$E$16))</f>
        <v>0</v>
      </c>
      <c r="L332" s="1">
        <f>IF($A$26="73 N.v.t.",1,IF(C332="",0,1))</f>
        <v>0</v>
      </c>
      <c r="M332" s="1">
        <f>IF($A$26="73 N.v.t.",1,IF(D332="",0,1))</f>
        <v>0</v>
      </c>
      <c r="N332" s="1">
        <f>IF($A$26="73 N.v.t.",1,IF(E332="",0,1))</f>
        <v>0</v>
      </c>
      <c r="P332" s="1">
        <f>SUM(L332:O332)</f>
        <v>0</v>
      </c>
    </row>
    <row r="333" spans="1:16" hidden="1">
      <c r="A333" s="1" t="str">
        <f>$A$27</f>
        <v>74 Vaste sanitaire vrz.</v>
      </c>
      <c r="B333" s="109" t="str">
        <f t="shared" si="19"/>
        <v/>
      </c>
      <c r="C333" s="3"/>
      <c r="D333" s="3"/>
      <c r="E333" s="3"/>
      <c r="F333" s="38"/>
      <c r="G333" s="38"/>
      <c r="H333" s="38"/>
      <c r="I333" s="38"/>
      <c r="J333" s="12">
        <f>(C333*(1+'Aanneemsom-W'!$C$16))+(D333*(1+'Aanneemsom-W'!$D$16))+(E333*(1+'Aanneemsom-W'!$E$16))</f>
        <v>0</v>
      </c>
      <c r="L333" s="1">
        <f>IF($A$27="74 N.v.t.",1,IF(C333="",0,1))</f>
        <v>0</v>
      </c>
      <c r="M333" s="1">
        <f>IF($A$27="74 N.v.t.",1,IF(D333="",0,1))</f>
        <v>0</v>
      </c>
      <c r="N333" s="1">
        <f>IF($A$27="74 N.v.t.",1,IF(E333="",0,1))</f>
        <v>0</v>
      </c>
      <c r="P333" s="1">
        <f>SUM(L333:O333)</f>
        <v>0</v>
      </c>
    </row>
    <row r="334" spans="1:16" hidden="1">
      <c r="A334" s="1" t="str">
        <f>$A$28</f>
        <v>75 Vaste onderh.vrz.</v>
      </c>
      <c r="B334" s="109" t="str">
        <f>IF(C334+D334+E334=0,"",J334/$I$312)</f>
        <v/>
      </c>
      <c r="C334" s="3"/>
      <c r="D334" s="3"/>
      <c r="E334" s="3"/>
      <c r="F334" s="38"/>
      <c r="G334" s="38"/>
      <c r="H334" s="38"/>
      <c r="I334" s="38"/>
      <c r="J334" s="12">
        <f>(C334*(1+'Aanneemsom-W'!$C$16))+(D334*(1+'Aanneemsom-W'!$D$16))+(E334*(1+'Aanneemsom-W'!$E$16))</f>
        <v>0</v>
      </c>
      <c r="L334" s="1">
        <f>IF($A$28="75 N.v.t.",1,IF(C334="",0,1))</f>
        <v>0</v>
      </c>
      <c r="M334" s="1">
        <f>IF($A$28="75 N.v.t.",1,IF(D334="",0,1))</f>
        <v>0</v>
      </c>
      <c r="N334" s="1">
        <f>IF($A$28="75 N.v.t.",1,IF(E334="",0,1))</f>
        <v>0</v>
      </c>
      <c r="P334" s="1">
        <f>SUM(L334:O334)</f>
        <v>0</v>
      </c>
    </row>
    <row r="335" spans="1:16" ht="12" hidden="1" thickBot="1">
      <c r="A335" s="1" t="str">
        <f>$A$29</f>
        <v>90 Terrein</v>
      </c>
      <c r="B335" s="109" t="str">
        <f t="shared" si="19"/>
        <v/>
      </c>
      <c r="C335" s="3"/>
      <c r="D335" s="3"/>
      <c r="E335" s="3"/>
      <c r="F335" s="38"/>
      <c r="G335" s="38"/>
      <c r="H335" s="38"/>
      <c r="I335" s="38"/>
      <c r="J335" s="12">
        <f>(C335*(1+'Aanneemsom-W'!$C$16))+(D335*(1+'Aanneemsom-W'!$D$16))+(E335*(1+'Aanneemsom-W'!$E$16))</f>
        <v>0</v>
      </c>
      <c r="L335" s="1">
        <f>IF($A$29="90 N.v.t.",1,IF(C335="",0,1))</f>
        <v>0</v>
      </c>
      <c r="M335" s="1">
        <f>IF($A$29="90 N.v.t.",1,IF(D335="",0,1))</f>
        <v>0</v>
      </c>
      <c r="N335" s="1">
        <f>IF($A$29="90 N.v.t.",1,IF(E335="",0,1))</f>
        <v>0</v>
      </c>
      <c r="P335" s="1">
        <f>SUM(L335:O335)</f>
        <v>0</v>
      </c>
    </row>
    <row r="336" spans="1:16" ht="13.5" hidden="1" thickBot="1">
      <c r="B336" s="59" t="s">
        <v>6</v>
      </c>
      <c r="C336" s="15">
        <f>SUM(C322:C335)</f>
        <v>0</v>
      </c>
      <c r="D336" s="15">
        <f>SUM(D322:D335)</f>
        <v>0</v>
      </c>
      <c r="E336" s="15">
        <f>SUM(E322:E335)</f>
        <v>0</v>
      </c>
      <c r="J336" s="13">
        <f>SUM(J321:J335)</f>
        <v>0</v>
      </c>
      <c r="O336" s="20" t="s">
        <v>27</v>
      </c>
      <c r="P336" s="1">
        <f>SUM(P321:P335)+P313</f>
        <v>4</v>
      </c>
    </row>
    <row r="337" spans="1:17" hidden="1">
      <c r="B337" s="59" t="s">
        <v>22</v>
      </c>
      <c r="C337" s="60" t="e">
        <f>C336/SUM(C336:E336)</f>
        <v>#DIV/0!</v>
      </c>
      <c r="D337" s="60" t="e">
        <f>D336/SUM(C336:E336)</f>
        <v>#DIV/0!</v>
      </c>
      <c r="E337" s="60" t="e">
        <f>E336/SUM(C336:E336)</f>
        <v>#DIV/0!</v>
      </c>
    </row>
    <row r="338" spans="1:17" hidden="1">
      <c r="C338" s="73"/>
      <c r="D338" s="73"/>
      <c r="E338" s="73"/>
    </row>
    <row r="339" spans="1:17" hidden="1">
      <c r="A339" s="5" t="str">
        <f>$A$67</f>
        <v>* "Loon", "Materiaal" en "Werk-derden" inclusief toeslagen. Let op: Alle bedragen datum prijspeil.</v>
      </c>
      <c r="C339" s="73"/>
      <c r="D339" s="73"/>
      <c r="E339" s="73"/>
      <c r="J339" s="5" t="str">
        <f>$J$67</f>
        <v>Paraaf Inschrijver:</v>
      </c>
    </row>
    <row r="340" spans="1:17" hidden="1">
      <c r="A340" s="5" t="str">
        <f>$A$68</f>
        <v>Opmerking: Niet gebruikte velden invullen met 0. Negatieve getallen of tekst is niet toegestaan.</v>
      </c>
      <c r="J340" s="76" t="str">
        <f>IF(P336=47,"","Let op: niet alle velden zijn ingevuld!")</f>
        <v>Let op: niet alle velden zijn ingevuld!</v>
      </c>
    </row>
    <row r="341" spans="1:17" ht="15.75" hidden="1">
      <c r="A341" s="4" t="str">
        <f>'Aanneemsom-W'!$A$1</f>
        <v>W-installatie</v>
      </c>
      <c r="B341" s="4" t="str">
        <f>'Aanneemsom-W'!$B$1</f>
        <v>Inschrijfbiljet onderhoud</v>
      </c>
      <c r="C341" s="2"/>
      <c r="D341" s="2"/>
      <c r="E341" s="2"/>
      <c r="F341" s="2"/>
      <c r="G341" s="2"/>
      <c r="H341" s="2"/>
      <c r="I341" s="2"/>
      <c r="J341" s="2"/>
    </row>
    <row r="342" spans="1:17" hidden="1">
      <c r="A342" s="20" t="str">
        <f>'Aanneemsom-W'!$A$2</f>
        <v>Perceel:</v>
      </c>
      <c r="B342" s="21" t="str">
        <f>Leeswijzer!$B$2</f>
        <v>W1</v>
      </c>
      <c r="C342" s="2"/>
      <c r="D342" s="2"/>
      <c r="E342" s="2"/>
      <c r="I342" s="22" t="str">
        <f>'Aanneemsom-W'!$F$2</f>
        <v>Documentnummer:</v>
      </c>
      <c r="J342" s="70" t="str">
        <f>Leeswijzer!$G$2</f>
        <v>xxx-GC1-IBW W1C1</v>
      </c>
    </row>
    <row r="343" spans="1:17" hidden="1">
      <c r="A343" s="20" t="str">
        <f>'Aanneemsom-W'!$A$3</f>
        <v>Opdrachtgever:</v>
      </c>
      <c r="B343" s="106" t="str">
        <f>Leeswijzer!$B$3</f>
        <v>Solido</v>
      </c>
      <c r="C343" s="2"/>
      <c r="D343" s="2"/>
      <c r="E343" s="2"/>
      <c r="I343" s="22" t="str">
        <f>'Aanneemsom-W'!$F$3</f>
        <v>Bestek:</v>
      </c>
      <c r="J343" s="2" t="str">
        <f>Leeswijzer!$G$3</f>
        <v>2506-FB-OHCAEW</v>
      </c>
    </row>
    <row r="344" spans="1:17" hidden="1">
      <c r="A344" s="20" t="str">
        <f>'Aanneemsom-W'!$A$4</f>
        <v>Betreft:</v>
      </c>
      <c r="B344" s="106" t="str">
        <f>Leeswijzer!$B$4</f>
        <v>Onderhoudscontract W-installatie</v>
      </c>
      <c r="C344" s="2"/>
      <c r="D344" s="2"/>
      <c r="E344" s="2"/>
      <c r="I344" s="20" t="s">
        <v>65</v>
      </c>
      <c r="J344" s="163">
        <f>'Aanneemsom-W'!$E$39</f>
        <v>0</v>
      </c>
    </row>
    <row r="345" spans="1:17" hidden="1">
      <c r="A345" s="20" t="str">
        <f>'Aanneemsom-W'!$A$5</f>
        <v>Blad:</v>
      </c>
      <c r="B345" s="1" t="str">
        <f>IF(F346="","Specificatieblad ongeldig; NIET invullen!","Specificatieblad locatie")</f>
        <v>Specificatieblad ongeldig; NIET invullen!</v>
      </c>
      <c r="E345" s="62" t="str">
        <f>$E$5</f>
        <v>C1</v>
      </c>
      <c r="F345" s="23" t="str">
        <f>$F$5</f>
        <v>MER1-2</v>
      </c>
      <c r="G345" s="2"/>
      <c r="H345" s="2"/>
      <c r="I345" s="2"/>
    </row>
    <row r="346" spans="1:17" hidden="1">
      <c r="A346" s="20"/>
      <c r="B346" s="70"/>
      <c r="E346" s="77" t="s">
        <v>4</v>
      </c>
      <c r="F346" s="114"/>
      <c r="G346" s="2"/>
      <c r="H346" s="22" t="s">
        <v>43</v>
      </c>
      <c r="I346" s="70">
        <f>IF(I349=0,I347,I349)</f>
        <v>0</v>
      </c>
      <c r="Q346" s="1">
        <f>IF(F346="",0,1)</f>
        <v>0</v>
      </c>
    </row>
    <row r="347" spans="1:17" hidden="1">
      <c r="A347" s="20"/>
      <c r="B347" s="91"/>
      <c r="E347" s="68" t="s">
        <v>21</v>
      </c>
      <c r="F347" s="115"/>
      <c r="G347" s="2"/>
      <c r="H347" s="22" t="s">
        <v>28</v>
      </c>
      <c r="I347" s="116"/>
      <c r="J347" s="106" t="s">
        <v>47</v>
      </c>
      <c r="P347" s="1">
        <f>IF(I347="",0,1)</f>
        <v>0</v>
      </c>
    </row>
    <row r="348" spans="1:17" hidden="1">
      <c r="A348" s="20"/>
      <c r="E348" s="68"/>
      <c r="G348" s="2"/>
      <c r="H348" s="20" t="s">
        <v>48</v>
      </c>
      <c r="I348" s="116"/>
    </row>
    <row r="349" spans="1:17" hidden="1">
      <c r="A349" s="39" t="s">
        <v>33</v>
      </c>
      <c r="B349" s="113">
        <f>'Aanneemsom-W'!$B$8</f>
        <v>0</v>
      </c>
      <c r="E349" s="68"/>
      <c r="G349" s="2"/>
      <c r="H349" s="22" t="s">
        <v>49</v>
      </c>
      <c r="I349" s="116"/>
      <c r="J349" s="111">
        <f>IF(I348+I349=0,0,(I349-I348)/I348)</f>
        <v>0</v>
      </c>
    </row>
    <row r="350" spans="1:17" hidden="1">
      <c r="A350" s="20" t="s">
        <v>96</v>
      </c>
      <c r="B350" s="149"/>
      <c r="C350" s="2"/>
      <c r="D350" s="2"/>
      <c r="E350" s="2"/>
      <c r="F350" s="2"/>
      <c r="G350" s="2"/>
      <c r="H350" s="2"/>
      <c r="I350" s="2"/>
      <c r="J350" s="117" t="str">
        <f>IF(J349=0,"","Controleer kengetallen op inschrijfwaarde. Pas zo nodig de bedragen Loon, Materiaal en Werk-derden aan met het wijzigingspercentage.")</f>
        <v/>
      </c>
    </row>
    <row r="351" spans="1:17" hidden="1">
      <c r="B351" s="164"/>
      <c r="C351" s="64"/>
      <c r="D351" s="65"/>
      <c r="E351" s="65"/>
      <c r="F351" s="67" t="s">
        <v>24</v>
      </c>
      <c r="G351" s="65"/>
      <c r="H351" s="65"/>
      <c r="I351" s="65"/>
      <c r="J351" s="66"/>
    </row>
    <row r="352" spans="1:17" hidden="1">
      <c r="C352" s="49"/>
      <c r="D352" s="50" t="str">
        <f>$D$12</f>
        <v>Preventief en</v>
      </c>
      <c r="E352" s="51"/>
      <c r="F352" s="52"/>
      <c r="G352" s="50" t="str">
        <f>IF($G$12="","",$G$12)</f>
        <v>Geen stelposten</v>
      </c>
      <c r="H352" s="53"/>
      <c r="I352" s="18"/>
      <c r="J352" s="40" t="str">
        <f>$J$12</f>
        <v>Prijspeil</v>
      </c>
    </row>
    <row r="353" spans="1:16" hidden="1">
      <c r="C353" s="16"/>
      <c r="D353" s="17" t="str">
        <f>$D$13</f>
        <v>curatief onderhoud</v>
      </c>
      <c r="E353" s="54"/>
      <c r="F353" s="55"/>
      <c r="G353" s="17"/>
      <c r="H353" s="56"/>
      <c r="I353" s="19"/>
      <c r="J353" s="48">
        <f>$J$13</f>
        <v>45839</v>
      </c>
    </row>
    <row r="354" spans="1:16" ht="22.5" hidden="1">
      <c r="A354" s="57" t="s">
        <v>45</v>
      </c>
      <c r="B354" s="58" t="str">
        <f>$B$48</f>
        <v>Kengetal-W
locatie (€/m²)</v>
      </c>
      <c r="C354" s="11" t="s">
        <v>63</v>
      </c>
      <c r="D354" s="11" t="s">
        <v>64</v>
      </c>
      <c r="E354" s="11" t="s">
        <v>239</v>
      </c>
      <c r="F354" s="11" t="str">
        <f>IF($F$14="","",$F$14)</f>
        <v/>
      </c>
      <c r="G354" s="11" t="str">
        <f>IF($G$14="","",$G$14)</f>
        <v/>
      </c>
      <c r="H354" s="11" t="str">
        <f>IF($H$14="","",$H$14)</f>
        <v/>
      </c>
      <c r="I354" s="11" t="str">
        <f>IF($I$14="","",$I$14)</f>
        <v/>
      </c>
      <c r="J354" s="11" t="s">
        <v>57</v>
      </c>
      <c r="L354" s="1" t="s">
        <v>26</v>
      </c>
    </row>
    <row r="355" spans="1:16" hidden="1">
      <c r="A355" s="37" t="str">
        <f>$A$15</f>
        <v>Stelposten n.v.t.</v>
      </c>
      <c r="B355" s="71"/>
      <c r="C355" s="72"/>
      <c r="D355" s="72"/>
      <c r="E355" s="72"/>
      <c r="F355" s="3"/>
      <c r="G355" s="3"/>
      <c r="H355" s="3"/>
      <c r="I355" s="3"/>
      <c r="J355" s="144">
        <f>(F355*(1+'Aanneemsom-W'!$F$16))+(G355*(1+'Aanneemsom-W'!$F$16))+(H355*(1+'Aanneemsom-W'!$F$16))+(I355*(1+'Aanneemsom-W'!$F$16))</f>
        <v>0</v>
      </c>
      <c r="L355" s="1">
        <f>IF(F354="",1,IF(F355="",0,1))</f>
        <v>1</v>
      </c>
      <c r="M355" s="1">
        <f>IF(G354="",1,IF(G355="",0,1))</f>
        <v>1</v>
      </c>
      <c r="N355" s="1">
        <f>IF(H354="",1,IF(H355="",0,1))</f>
        <v>1</v>
      </c>
      <c r="O355" s="1">
        <f>IF(I354="",1,IF(I355="",0,1))</f>
        <v>1</v>
      </c>
      <c r="P355" s="1">
        <f>SUM(L355:O355)</f>
        <v>4</v>
      </c>
    </row>
    <row r="356" spans="1:16" hidden="1">
      <c r="A356" s="1" t="str">
        <f>$A$16</f>
        <v>51 Gereserveerd</v>
      </c>
      <c r="B356" s="109" t="str">
        <f>IF(C356+D356+E356=0,"",J356/$I$346)</f>
        <v/>
      </c>
      <c r="C356" s="3"/>
      <c r="D356" s="3"/>
      <c r="E356" s="3"/>
      <c r="F356" s="38"/>
      <c r="G356" s="38"/>
      <c r="H356" s="38"/>
      <c r="I356" s="38"/>
      <c r="J356" s="12">
        <f>(C356*(1+'Aanneemsom-W'!$C$16))+(D356*(1+'Aanneemsom-W'!$D$16))+(E356*(1+'Aanneemsom-W'!$E$16))</f>
        <v>0</v>
      </c>
      <c r="L356" s="1">
        <f>IF($A$16="51 N.v.t.",1,IF(C356="",0,1))</f>
        <v>0</v>
      </c>
      <c r="M356" s="1">
        <f>IF($A$16="51 N.v.t.",1,IF(D356="",0,1))</f>
        <v>0</v>
      </c>
      <c r="N356" s="1">
        <f>IF($A$16="51 N.v.t.",1,IF(E356="",0,1))</f>
        <v>0</v>
      </c>
      <c r="P356" s="1">
        <f t="shared" ref="P356:P364" si="20">SUM(L356:O356)</f>
        <v>0</v>
      </c>
    </row>
    <row r="357" spans="1:16" hidden="1">
      <c r="A357" s="1" t="str">
        <f>$A$17</f>
        <v>52 Afvoeren</v>
      </c>
      <c r="B357" s="109" t="str">
        <f t="shared" ref="B357:B369" si="21">IF(C357+D357+E357=0,"",J357/$I$346)</f>
        <v/>
      </c>
      <c r="C357" s="3"/>
      <c r="D357" s="3"/>
      <c r="E357" s="3"/>
      <c r="F357" s="38"/>
      <c r="G357" s="38"/>
      <c r="H357" s="38"/>
      <c r="I357" s="38"/>
      <c r="J357" s="12">
        <f>(C357*(1+'Aanneemsom-W'!$C$16))+(D357*(1+'Aanneemsom-W'!$D$16))+(E357*(1+'Aanneemsom-W'!$E$16))</f>
        <v>0</v>
      </c>
      <c r="L357" s="1">
        <f>IF($A$17="52 N.v.t.",1,IF(C357="",0,1))</f>
        <v>0</v>
      </c>
      <c r="M357" s="1">
        <f>IF($A$17="52 N.v.t.",1,IF(D357="",0,1))</f>
        <v>0</v>
      </c>
      <c r="N357" s="1">
        <f>IF($A$17="52 N.v.t.",1,IF(E357="",0,1))</f>
        <v>0</v>
      </c>
      <c r="P357" s="1">
        <f t="shared" si="20"/>
        <v>0</v>
      </c>
    </row>
    <row r="358" spans="1:16" hidden="1">
      <c r="A358" s="1" t="str">
        <f>$A$18</f>
        <v>53 Waterinstallaties</v>
      </c>
      <c r="B358" s="109" t="str">
        <f t="shared" si="21"/>
        <v/>
      </c>
      <c r="C358" s="3"/>
      <c r="D358" s="3"/>
      <c r="E358" s="3"/>
      <c r="F358" s="38"/>
      <c r="G358" s="38"/>
      <c r="H358" s="38"/>
      <c r="I358" s="38"/>
      <c r="J358" s="12">
        <f>(C358*(1+'Aanneemsom-W'!$C$16))+(D358*(1+'Aanneemsom-W'!$D$16))+(E358*(1+'Aanneemsom-W'!$E$16))</f>
        <v>0</v>
      </c>
      <c r="L358" s="1">
        <f>IF($A$18="53 N.v.t.",1,IF(C358="",0,1))</f>
        <v>0</v>
      </c>
      <c r="M358" s="1">
        <f>IF($A$18="53 N.v.t.",1,IF(D358="",0,1))</f>
        <v>0</v>
      </c>
      <c r="N358" s="1">
        <f>IF($A$18="53 N.v.t.",1,IF(E358="",0,1))</f>
        <v>0</v>
      </c>
      <c r="P358" s="1">
        <f t="shared" si="20"/>
        <v>0</v>
      </c>
    </row>
    <row r="359" spans="1:16" hidden="1">
      <c r="A359" s="1" t="str">
        <f>$A$19</f>
        <v>54 Gassen</v>
      </c>
      <c r="B359" s="109" t="str">
        <f t="shared" si="21"/>
        <v/>
      </c>
      <c r="C359" s="3"/>
      <c r="D359" s="3"/>
      <c r="E359" s="3"/>
      <c r="F359" s="38"/>
      <c r="G359" s="38"/>
      <c r="H359" s="38"/>
      <c r="I359" s="38"/>
      <c r="J359" s="12">
        <f>(C359*(1+'Aanneemsom-W'!$C$16))+(D359*(1+'Aanneemsom-W'!$D$16))+(E359*(1+'Aanneemsom-W'!$E$16))</f>
        <v>0</v>
      </c>
      <c r="L359" s="1">
        <f>IF($A$19="54 N.v.t.",1,IF(C359="",0,1))</f>
        <v>0</v>
      </c>
      <c r="M359" s="1">
        <f>IF($A$19="54 N.v.t.",1,IF(D359="",0,1))</f>
        <v>0</v>
      </c>
      <c r="N359" s="1">
        <f>IF($A$19="54 N.v.t.",1,IF(E359="",0,1))</f>
        <v>0</v>
      </c>
      <c r="P359" s="1">
        <f t="shared" si="20"/>
        <v>0</v>
      </c>
    </row>
    <row r="360" spans="1:16" hidden="1">
      <c r="A360" s="1" t="str">
        <f>$A$20</f>
        <v>55 Koeling</v>
      </c>
      <c r="B360" s="109" t="str">
        <f t="shared" si="21"/>
        <v/>
      </c>
      <c r="C360" s="3"/>
      <c r="D360" s="3"/>
      <c r="E360" s="3"/>
      <c r="F360" s="38"/>
      <c r="G360" s="38"/>
      <c r="H360" s="38"/>
      <c r="I360" s="38"/>
      <c r="J360" s="12">
        <f>(C360*(1+'Aanneemsom-W'!$C$16))+(D360*(1+'Aanneemsom-W'!$D$16))+(E360*(1+'Aanneemsom-W'!$E$16))</f>
        <v>0</v>
      </c>
      <c r="L360" s="1">
        <f>IF($A$20="55 N.v.t.",1,IF(C360="",0,1))</f>
        <v>0</v>
      </c>
      <c r="M360" s="1">
        <f>IF($A$20="55 N.v.t.",1,IF(D360="",0,1))</f>
        <v>0</v>
      </c>
      <c r="N360" s="1">
        <f>IF($A$20="55 N.v.t.",1,IF(E360="",0,1))</f>
        <v>0</v>
      </c>
      <c r="P360" s="1">
        <f t="shared" si="20"/>
        <v>0</v>
      </c>
    </row>
    <row r="361" spans="1:16" hidden="1">
      <c r="A361" s="1" t="str">
        <f>$A$21</f>
        <v>56 Verwarming</v>
      </c>
      <c r="B361" s="109" t="str">
        <f t="shared" si="21"/>
        <v/>
      </c>
      <c r="C361" s="3"/>
      <c r="D361" s="3"/>
      <c r="E361" s="3"/>
      <c r="F361" s="38"/>
      <c r="G361" s="38"/>
      <c r="H361" s="38"/>
      <c r="I361" s="38"/>
      <c r="J361" s="12">
        <f>(C361*(1+'Aanneemsom-W'!$C$16))+(D361*(1+'Aanneemsom-W'!$D$16))+(E361*(1+'Aanneemsom-W'!$E$16))</f>
        <v>0</v>
      </c>
      <c r="L361" s="1">
        <f>IF($A$21="56 N.v.t.",1,IF(C361="",0,1))</f>
        <v>0</v>
      </c>
      <c r="M361" s="1">
        <f>IF($A$21="56 N.v.t.",1,IF(D361="",0,1))</f>
        <v>0</v>
      </c>
      <c r="N361" s="1">
        <f>IF($A$21="56 N.v.t.",1,IF(E361="",0,1))</f>
        <v>0</v>
      </c>
      <c r="P361" s="1">
        <f t="shared" si="20"/>
        <v>0</v>
      </c>
    </row>
    <row r="362" spans="1:16" hidden="1">
      <c r="A362" s="1" t="str">
        <f>$A$22</f>
        <v>57 Luchtbehandeling</v>
      </c>
      <c r="B362" s="109" t="str">
        <f t="shared" si="21"/>
        <v/>
      </c>
      <c r="C362" s="3"/>
      <c r="D362" s="3"/>
      <c r="E362" s="3"/>
      <c r="F362" s="38"/>
      <c r="G362" s="92" t="str">
        <f>IF(F346="","Ingevulde informatie wordt genegeerd.","")</f>
        <v>Ingevulde informatie wordt genegeerd.</v>
      </c>
      <c r="H362" s="38"/>
      <c r="I362" s="38"/>
      <c r="J362" s="12">
        <f>(C362*(1+'Aanneemsom-W'!$C$16))+(D362*(1+'Aanneemsom-W'!$D$16))+(E362*(1+'Aanneemsom-W'!$E$16))</f>
        <v>0</v>
      </c>
      <c r="L362" s="1">
        <f>IF($A$22="57 N.v.t.",1,IF(C362="",0,1))</f>
        <v>0</v>
      </c>
      <c r="M362" s="1">
        <f>IF($A$22="57 N.v.t.",1,IF(D362="",0,1))</f>
        <v>0</v>
      </c>
      <c r="N362" s="1">
        <f>IF($A$22="57 N.v.t.",1,IF(E362="",0,1))</f>
        <v>0</v>
      </c>
      <c r="P362" s="1">
        <f t="shared" si="20"/>
        <v>0</v>
      </c>
    </row>
    <row r="363" spans="1:16" hidden="1">
      <c r="A363" s="1" t="str">
        <f>$A$23</f>
        <v>58 M&amp;R-installaties</v>
      </c>
      <c r="B363" s="109" t="str">
        <f t="shared" si="21"/>
        <v/>
      </c>
      <c r="C363" s="3"/>
      <c r="D363" s="3"/>
      <c r="E363" s="3"/>
      <c r="F363" s="38"/>
      <c r="G363" s="38"/>
      <c r="H363" s="38"/>
      <c r="I363" s="38"/>
      <c r="J363" s="12">
        <f>(C363*(1+'Aanneemsom-W'!$C$16))+(D363*(1+'Aanneemsom-W'!$D$16))+(E363*(1+'Aanneemsom-W'!$E$16))</f>
        <v>0</v>
      </c>
      <c r="L363" s="1">
        <f>IF($A$23="58 N.v.t.",1,IF(C363="",0,1))</f>
        <v>0</v>
      </c>
      <c r="M363" s="1">
        <f>IF($A$23="58 N.v.t.",1,IF(D363="",0,1))</f>
        <v>0</v>
      </c>
      <c r="N363" s="1">
        <f>IF($A$23="58 N.v.t.",1,IF(E363="",0,1))</f>
        <v>0</v>
      </c>
      <c r="P363" s="1">
        <f t="shared" si="20"/>
        <v>0</v>
      </c>
    </row>
    <row r="364" spans="1:16" hidden="1">
      <c r="A364" s="1" t="str">
        <f>$A$24</f>
        <v>59 Brandveiligheid</v>
      </c>
      <c r="B364" s="109" t="str">
        <f t="shared" si="21"/>
        <v/>
      </c>
      <c r="C364" s="3"/>
      <c r="D364" s="3"/>
      <c r="E364" s="3"/>
      <c r="F364" s="38"/>
      <c r="G364" s="38"/>
      <c r="H364" s="38"/>
      <c r="I364" s="38"/>
      <c r="J364" s="12">
        <f>(C364*(1+'Aanneemsom-W'!$C$16))+(D364*(1+'Aanneemsom-W'!$D$16))+(E364*(1+'Aanneemsom-W'!$E$16))</f>
        <v>0</v>
      </c>
      <c r="L364" s="1">
        <f>IF($A$24="65 N.v.t.",1,IF(C364="",0,1))</f>
        <v>0</v>
      </c>
      <c r="M364" s="1">
        <f>IF($A$24="65 N.v.t.",1,IF(D364="",0,1))</f>
        <v>0</v>
      </c>
      <c r="N364" s="1">
        <f>IF($A$24="65 N.v.t.",1,IF(E364="",0,1))</f>
        <v>0</v>
      </c>
      <c r="P364" s="1">
        <f t="shared" si="20"/>
        <v>0</v>
      </c>
    </row>
    <row r="365" spans="1:16" hidden="1">
      <c r="A365" s="1" t="str">
        <f>$A$25</f>
        <v>67 Gebouwmanag.</v>
      </c>
      <c r="B365" s="109" t="str">
        <f t="shared" si="21"/>
        <v/>
      </c>
      <c r="C365" s="3"/>
      <c r="D365" s="3"/>
      <c r="E365" s="3"/>
      <c r="F365" s="38"/>
      <c r="G365" s="38"/>
      <c r="H365" s="38"/>
      <c r="I365" s="38"/>
      <c r="J365" s="12">
        <f>(C365*(1+'Aanneemsom-W'!$C$16))+(D365*(1+'Aanneemsom-W'!$D$16))+(E365*(1+'Aanneemsom-W'!$E$16))</f>
        <v>0</v>
      </c>
      <c r="L365" s="1">
        <f>IF($A$25="67 N.v.t.",1,IF(C365="",0,1))</f>
        <v>0</v>
      </c>
      <c r="M365" s="1">
        <f>IF($A$25="67 N.v.t.",1,IF(D365="",0,1))</f>
        <v>0</v>
      </c>
      <c r="N365" s="1">
        <f>IF($A$25="67 N.v.t.",1,IF(E365="",0,1))</f>
        <v>0</v>
      </c>
      <c r="P365" s="1">
        <f>SUM(L365:O365)</f>
        <v>0</v>
      </c>
    </row>
    <row r="366" spans="1:16" hidden="1">
      <c r="A366" s="1" t="str">
        <f>$A$26</f>
        <v>73 Vaste keuken vrz.</v>
      </c>
      <c r="B366" s="109" t="str">
        <f>IF(C366+D366+E366=0,"",J366/$I$346)</f>
        <v/>
      </c>
      <c r="C366" s="3"/>
      <c r="D366" s="3"/>
      <c r="E366" s="3"/>
      <c r="F366" s="38"/>
      <c r="G366" s="38"/>
      <c r="H366" s="38"/>
      <c r="I366" s="38"/>
      <c r="J366" s="12">
        <f>(C366*(1+'Aanneemsom-W'!$C$16))+(D366*(1+'Aanneemsom-W'!$D$16))+(E366*(1+'Aanneemsom-W'!$E$16))</f>
        <v>0</v>
      </c>
      <c r="L366" s="1">
        <f>IF($A$26="73 N.v.t.",1,IF(C366="",0,1))</f>
        <v>0</v>
      </c>
      <c r="M366" s="1">
        <f>IF($A$26="73 N.v.t.",1,IF(D366="",0,1))</f>
        <v>0</v>
      </c>
      <c r="N366" s="1">
        <f>IF($A$26="73 N.v.t.",1,IF(E366="",0,1))</f>
        <v>0</v>
      </c>
      <c r="P366" s="1">
        <f>SUM(L366:O366)</f>
        <v>0</v>
      </c>
    </row>
    <row r="367" spans="1:16" hidden="1">
      <c r="A367" s="1" t="str">
        <f>$A$27</f>
        <v>74 Vaste sanitaire vrz.</v>
      </c>
      <c r="B367" s="109" t="str">
        <f t="shared" si="21"/>
        <v/>
      </c>
      <c r="C367" s="3"/>
      <c r="D367" s="3"/>
      <c r="E367" s="3"/>
      <c r="F367" s="38"/>
      <c r="G367" s="38"/>
      <c r="H367" s="38"/>
      <c r="I367" s="38"/>
      <c r="J367" s="12">
        <f>(C367*(1+'Aanneemsom-W'!$C$16))+(D367*(1+'Aanneemsom-W'!$D$16))+(E367*(1+'Aanneemsom-W'!$E$16))</f>
        <v>0</v>
      </c>
      <c r="L367" s="1">
        <f>IF($A$27="74 N.v.t.",1,IF(C367="",0,1))</f>
        <v>0</v>
      </c>
      <c r="M367" s="1">
        <f>IF($A$27="74 N.v.t.",1,IF(D367="",0,1))</f>
        <v>0</v>
      </c>
      <c r="N367" s="1">
        <f>IF($A$27="74 N.v.t.",1,IF(E367="",0,1))</f>
        <v>0</v>
      </c>
      <c r="P367" s="1">
        <f>SUM(L367:O367)</f>
        <v>0</v>
      </c>
    </row>
    <row r="368" spans="1:16" hidden="1">
      <c r="A368" s="1" t="str">
        <f>$A$28</f>
        <v>75 Vaste onderh.vrz.</v>
      </c>
      <c r="B368" s="109" t="str">
        <f>IF(C368+D368+E368=0,"",J368/$I$346)</f>
        <v/>
      </c>
      <c r="C368" s="3"/>
      <c r="D368" s="3"/>
      <c r="E368" s="3"/>
      <c r="F368" s="38"/>
      <c r="G368" s="38"/>
      <c r="H368" s="38"/>
      <c r="I368" s="38"/>
      <c r="J368" s="12">
        <f>(C368*(1+'Aanneemsom-W'!$C$16))+(D368*(1+'Aanneemsom-W'!$D$16))+(E368*(1+'Aanneemsom-W'!$E$16))</f>
        <v>0</v>
      </c>
      <c r="L368" s="1">
        <f>IF($A$28="75 N.v.t.",1,IF(C368="",0,1))</f>
        <v>0</v>
      </c>
      <c r="M368" s="1">
        <f>IF($A$28="75 N.v.t.",1,IF(D368="",0,1))</f>
        <v>0</v>
      </c>
      <c r="N368" s="1">
        <f>IF($A$28="75 N.v.t.",1,IF(E368="",0,1))</f>
        <v>0</v>
      </c>
      <c r="P368" s="1">
        <f>SUM(L368:O368)</f>
        <v>0</v>
      </c>
    </row>
    <row r="369" spans="1:17" ht="12" hidden="1" thickBot="1">
      <c r="A369" s="1" t="str">
        <f>$A$29</f>
        <v>90 Terrein</v>
      </c>
      <c r="B369" s="109" t="str">
        <f t="shared" si="21"/>
        <v/>
      </c>
      <c r="C369" s="3"/>
      <c r="D369" s="3"/>
      <c r="E369" s="3"/>
      <c r="F369" s="38"/>
      <c r="G369" s="38"/>
      <c r="H369" s="38"/>
      <c r="I369" s="38"/>
      <c r="J369" s="12">
        <f>(C369*(1+'Aanneemsom-W'!$C$16))+(D369*(1+'Aanneemsom-W'!$D$16))+(E369*(1+'Aanneemsom-W'!$E$16))</f>
        <v>0</v>
      </c>
      <c r="L369" s="1">
        <f>IF($A$29="90 N.v.t.",1,IF(C369="",0,1))</f>
        <v>0</v>
      </c>
      <c r="M369" s="1">
        <f>IF($A$29="90 N.v.t.",1,IF(D369="",0,1))</f>
        <v>0</v>
      </c>
      <c r="N369" s="1">
        <f>IF($A$29="90 N.v.t.",1,IF(E369="",0,1))</f>
        <v>0</v>
      </c>
      <c r="P369" s="1">
        <f>SUM(L369:O369)</f>
        <v>0</v>
      </c>
    </row>
    <row r="370" spans="1:17" ht="13.5" hidden="1" thickBot="1">
      <c r="B370" s="59" t="s">
        <v>6</v>
      </c>
      <c r="C370" s="15">
        <f>SUM(C356:C369)</f>
        <v>0</v>
      </c>
      <c r="D370" s="15">
        <f>SUM(D356:D369)</f>
        <v>0</v>
      </c>
      <c r="E370" s="15">
        <f>SUM(E356:E369)</f>
        <v>0</v>
      </c>
      <c r="J370" s="13">
        <f>SUM(J355:J369)</f>
        <v>0</v>
      </c>
      <c r="O370" s="20" t="s">
        <v>27</v>
      </c>
      <c r="P370" s="1">
        <f>SUM(P355:P369)+P347</f>
        <v>4</v>
      </c>
    </row>
    <row r="371" spans="1:17" hidden="1">
      <c r="B371" s="59" t="s">
        <v>22</v>
      </c>
      <c r="C371" s="60" t="e">
        <f>C370/SUM(C370:E370)</f>
        <v>#DIV/0!</v>
      </c>
      <c r="D371" s="60" t="e">
        <f>D370/SUM(C370:E370)</f>
        <v>#DIV/0!</v>
      </c>
      <c r="E371" s="60" t="e">
        <f>E370/SUM(C370:E370)</f>
        <v>#DIV/0!</v>
      </c>
    </row>
    <row r="372" spans="1:17" hidden="1">
      <c r="C372" s="73"/>
      <c r="D372" s="73"/>
      <c r="E372" s="73"/>
    </row>
    <row r="373" spans="1:17" hidden="1">
      <c r="A373" s="5" t="str">
        <f>$A$67</f>
        <v>* "Loon", "Materiaal" en "Werk-derden" inclusief toeslagen. Let op: Alle bedragen datum prijspeil.</v>
      </c>
      <c r="C373" s="73"/>
      <c r="D373" s="73"/>
      <c r="E373" s="73"/>
      <c r="J373" s="5" t="str">
        <f>$J$67</f>
        <v>Paraaf Inschrijver:</v>
      </c>
    </row>
    <row r="374" spans="1:17" hidden="1">
      <c r="A374" s="5" t="str">
        <f>$A$68</f>
        <v>Opmerking: Niet gebruikte velden invullen met 0. Negatieve getallen of tekst is niet toegestaan.</v>
      </c>
      <c r="J374" s="76" t="str">
        <f>IF(P370=47,"","Let op: niet alle velden zijn ingevuld!")</f>
        <v>Let op: niet alle velden zijn ingevuld!</v>
      </c>
    </row>
    <row r="375" spans="1:17" ht="15.75" hidden="1">
      <c r="A375" s="4" t="str">
        <f>'Aanneemsom-W'!$A$1</f>
        <v>W-installatie</v>
      </c>
      <c r="B375" s="4" t="str">
        <f>'Aanneemsom-W'!$B$1</f>
        <v>Inschrijfbiljet onderhoud</v>
      </c>
      <c r="C375" s="2"/>
      <c r="D375" s="2"/>
      <c r="E375" s="2"/>
      <c r="F375" s="2"/>
      <c r="G375" s="2"/>
      <c r="H375" s="2"/>
      <c r="I375" s="2"/>
      <c r="J375" s="2"/>
    </row>
    <row r="376" spans="1:17" hidden="1">
      <c r="A376" s="20" t="str">
        <f>'Aanneemsom-W'!$A$2</f>
        <v>Perceel:</v>
      </c>
      <c r="B376" s="21" t="str">
        <f>Leeswijzer!$B$2</f>
        <v>W1</v>
      </c>
      <c r="C376" s="2"/>
      <c r="D376" s="2"/>
      <c r="E376" s="2"/>
      <c r="I376" s="22" t="str">
        <f>'Aanneemsom-W'!$F$2</f>
        <v>Documentnummer:</v>
      </c>
      <c r="J376" s="70" t="str">
        <f>Leeswijzer!$G$2</f>
        <v>xxx-GC1-IBW W1C1</v>
      </c>
    </row>
    <row r="377" spans="1:17" hidden="1">
      <c r="A377" s="20" t="str">
        <f>'Aanneemsom-W'!$A$3</f>
        <v>Opdrachtgever:</v>
      </c>
      <c r="B377" s="106" t="str">
        <f>Leeswijzer!$B$3</f>
        <v>Solido</v>
      </c>
      <c r="C377" s="2"/>
      <c r="D377" s="2"/>
      <c r="E377" s="2"/>
      <c r="I377" s="22" t="str">
        <f>'Aanneemsom-W'!$F$3</f>
        <v>Bestek:</v>
      </c>
      <c r="J377" s="2" t="str">
        <f>Leeswijzer!$G$3</f>
        <v>2506-FB-OHCAEW</v>
      </c>
    </row>
    <row r="378" spans="1:17" hidden="1">
      <c r="A378" s="20" t="str">
        <f>'Aanneemsom-W'!$A$4</f>
        <v>Betreft:</v>
      </c>
      <c r="B378" s="106" t="str">
        <f>Leeswijzer!$B$4</f>
        <v>Onderhoudscontract W-installatie</v>
      </c>
      <c r="C378" s="2"/>
      <c r="D378" s="2"/>
      <c r="E378" s="2"/>
      <c r="I378" s="20" t="s">
        <v>65</v>
      </c>
      <c r="J378" s="163">
        <f>'Aanneemsom-W'!$E$39</f>
        <v>0</v>
      </c>
    </row>
    <row r="379" spans="1:17" hidden="1">
      <c r="A379" s="20" t="str">
        <f>'Aanneemsom-W'!$A$5</f>
        <v>Blad:</v>
      </c>
      <c r="B379" s="1" t="str">
        <f>IF(F380="","Specificatieblad ongeldig; NIET invullen!","Specificatieblad locatie")</f>
        <v>Specificatieblad ongeldig; NIET invullen!</v>
      </c>
      <c r="E379" s="62" t="str">
        <f>$E$5</f>
        <v>C1</v>
      </c>
      <c r="F379" s="23" t="str">
        <f>$F$5</f>
        <v>MER1-2</v>
      </c>
      <c r="G379" s="2"/>
      <c r="H379" s="2"/>
      <c r="I379" s="2"/>
    </row>
    <row r="380" spans="1:17" hidden="1">
      <c r="A380" s="20"/>
      <c r="B380" s="70"/>
      <c r="E380" s="77" t="s">
        <v>4</v>
      </c>
      <c r="F380" s="114"/>
      <c r="G380" s="2"/>
      <c r="H380" s="22" t="s">
        <v>43</v>
      </c>
      <c r="I380" s="70">
        <f>IF(I383=0,I381,I383)</f>
        <v>0</v>
      </c>
      <c r="Q380" s="1">
        <f>IF(F380="",0,1)</f>
        <v>0</v>
      </c>
    </row>
    <row r="381" spans="1:17" hidden="1">
      <c r="A381" s="20"/>
      <c r="B381" s="91"/>
      <c r="E381" s="68" t="s">
        <v>21</v>
      </c>
      <c r="F381" s="115"/>
      <c r="G381" s="2"/>
      <c r="H381" s="22" t="s">
        <v>28</v>
      </c>
      <c r="I381" s="116"/>
      <c r="J381" s="106" t="s">
        <v>47</v>
      </c>
      <c r="P381" s="1">
        <f>IF(I381="",0,1)</f>
        <v>0</v>
      </c>
    </row>
    <row r="382" spans="1:17" hidden="1">
      <c r="A382" s="20"/>
      <c r="E382" s="68"/>
      <c r="G382" s="2"/>
      <c r="H382" s="20" t="s">
        <v>48</v>
      </c>
      <c r="I382" s="116"/>
    </row>
    <row r="383" spans="1:17" hidden="1">
      <c r="A383" s="39" t="s">
        <v>33</v>
      </c>
      <c r="B383" s="113">
        <f>'Aanneemsom-W'!$B$8</f>
        <v>0</v>
      </c>
      <c r="E383" s="68"/>
      <c r="G383" s="2"/>
      <c r="H383" s="22" t="s">
        <v>49</v>
      </c>
      <c r="I383" s="116"/>
      <c r="J383" s="111">
        <f>IF(I382+I383=0,0,(I383-I382)/I382)</f>
        <v>0</v>
      </c>
    </row>
    <row r="384" spans="1:17" hidden="1">
      <c r="A384" s="20" t="s">
        <v>96</v>
      </c>
      <c r="B384" s="149"/>
      <c r="C384" s="2"/>
      <c r="D384" s="2"/>
      <c r="E384" s="2"/>
      <c r="F384" s="2"/>
      <c r="G384" s="2"/>
      <c r="H384" s="2"/>
      <c r="I384" s="2"/>
      <c r="J384" s="117" t="str">
        <f>IF(J383=0,"","Controleer kengetallen op inschrijfwaarde. Pas zo nodig de bedragen Loon, Materiaal en Werk-derden aan met het wijzigingspercentage.")</f>
        <v/>
      </c>
    </row>
    <row r="385" spans="1:16" hidden="1">
      <c r="C385" s="64"/>
      <c r="D385" s="65"/>
      <c r="E385" s="65"/>
      <c r="F385" s="67" t="s">
        <v>24</v>
      </c>
      <c r="G385" s="65"/>
      <c r="H385" s="65"/>
      <c r="I385" s="65"/>
      <c r="J385" s="66"/>
    </row>
    <row r="386" spans="1:16" hidden="1">
      <c r="C386" s="49"/>
      <c r="D386" s="50" t="str">
        <f>$D$12</f>
        <v>Preventief en</v>
      </c>
      <c r="E386" s="51"/>
      <c r="F386" s="52"/>
      <c r="G386" s="50" t="str">
        <f>IF($G$12="","",$G$12)</f>
        <v>Geen stelposten</v>
      </c>
      <c r="H386" s="53"/>
      <c r="I386" s="18"/>
      <c r="J386" s="40" t="str">
        <f>$J$12</f>
        <v>Prijspeil</v>
      </c>
    </row>
    <row r="387" spans="1:16" hidden="1">
      <c r="C387" s="16"/>
      <c r="D387" s="17" t="str">
        <f>$D$13</f>
        <v>curatief onderhoud</v>
      </c>
      <c r="E387" s="54"/>
      <c r="F387" s="55"/>
      <c r="G387" s="17"/>
      <c r="H387" s="56"/>
      <c r="I387" s="19"/>
      <c r="J387" s="48">
        <f>$J$13</f>
        <v>45839</v>
      </c>
    </row>
    <row r="388" spans="1:16" ht="22.5" hidden="1">
      <c r="A388" s="57" t="s">
        <v>45</v>
      </c>
      <c r="B388" s="58" t="str">
        <f>$B$48</f>
        <v>Kengetal-W
locatie (€/m²)</v>
      </c>
      <c r="C388" s="11" t="s">
        <v>63</v>
      </c>
      <c r="D388" s="11" t="s">
        <v>64</v>
      </c>
      <c r="E388" s="11" t="s">
        <v>239</v>
      </c>
      <c r="F388" s="11" t="str">
        <f>IF($F$14="","",$F$14)</f>
        <v/>
      </c>
      <c r="G388" s="11" t="str">
        <f>IF($G$14="","",$G$14)</f>
        <v/>
      </c>
      <c r="H388" s="11" t="str">
        <f>IF($H$14="","",$H$14)</f>
        <v/>
      </c>
      <c r="I388" s="11" t="str">
        <f>IF($I$14="","",$I$14)</f>
        <v/>
      </c>
      <c r="J388" s="11" t="s">
        <v>57</v>
      </c>
      <c r="L388" s="1" t="s">
        <v>26</v>
      </c>
    </row>
    <row r="389" spans="1:16" hidden="1">
      <c r="A389" s="37" t="str">
        <f>$A$15</f>
        <v>Stelposten n.v.t.</v>
      </c>
      <c r="B389" s="71"/>
      <c r="C389" s="72"/>
      <c r="D389" s="72"/>
      <c r="E389" s="72"/>
      <c r="F389" s="3"/>
      <c r="G389" s="3"/>
      <c r="H389" s="3"/>
      <c r="I389" s="3"/>
      <c r="J389" s="144">
        <f>(F389*(1+'Aanneemsom-W'!$F$16))+(G389*(1+'Aanneemsom-W'!$F$16))+(H389*(1+'Aanneemsom-W'!$F$16))+(I389*(1+'Aanneemsom-W'!$F$16))</f>
        <v>0</v>
      </c>
      <c r="L389" s="1">
        <f>IF(F388="",1,IF(F389="",0,1))</f>
        <v>1</v>
      </c>
      <c r="M389" s="1">
        <f>IF(G388="",1,IF(G389="",0,1))</f>
        <v>1</v>
      </c>
      <c r="N389" s="1">
        <f>IF(H388="",1,IF(H389="",0,1))</f>
        <v>1</v>
      </c>
      <c r="O389" s="1">
        <f>IF(I388="",1,IF(I389="",0,1))</f>
        <v>1</v>
      </c>
      <c r="P389" s="1">
        <f>SUM(L389:O389)</f>
        <v>4</v>
      </c>
    </row>
    <row r="390" spans="1:16" hidden="1">
      <c r="A390" s="1" t="str">
        <f>$A$16</f>
        <v>51 Gereserveerd</v>
      </c>
      <c r="B390" s="109" t="str">
        <f>IF(C390+D390+E390=0,"",J390/$I$380)</f>
        <v/>
      </c>
      <c r="C390" s="3"/>
      <c r="D390" s="3"/>
      <c r="E390" s="3"/>
      <c r="F390" s="38"/>
      <c r="G390" s="38"/>
      <c r="H390" s="38"/>
      <c r="I390" s="38"/>
      <c r="J390" s="12">
        <f>(C390*(1+'Aanneemsom-W'!$C$16))+(D390*(1+'Aanneemsom-W'!$D$16))+(E390*(1+'Aanneemsom-W'!$E$16))</f>
        <v>0</v>
      </c>
      <c r="L390" s="1">
        <f>IF($A$16="51 N.v.t.",1,IF(C390="",0,1))</f>
        <v>0</v>
      </c>
      <c r="M390" s="1">
        <f>IF($A$16="51 N.v.t.",1,IF(D390="",0,1))</f>
        <v>0</v>
      </c>
      <c r="N390" s="1">
        <f>IF($A$16="51 N.v.t.",1,IF(E390="",0,1))</f>
        <v>0</v>
      </c>
      <c r="P390" s="1">
        <f t="shared" ref="P390:P398" si="22">SUM(L390:O390)</f>
        <v>0</v>
      </c>
    </row>
    <row r="391" spans="1:16" hidden="1">
      <c r="A391" s="1" t="str">
        <f>$A$17</f>
        <v>52 Afvoeren</v>
      </c>
      <c r="B391" s="109" t="str">
        <f t="shared" ref="B391:B403" si="23">IF(C391+D391+E391=0,"",J391/$I$380)</f>
        <v/>
      </c>
      <c r="C391" s="3"/>
      <c r="D391" s="3"/>
      <c r="E391" s="3"/>
      <c r="F391" s="38"/>
      <c r="G391" s="38"/>
      <c r="H391" s="38"/>
      <c r="I391" s="38"/>
      <c r="J391" s="12">
        <f>(C391*(1+'Aanneemsom-W'!$C$16))+(D391*(1+'Aanneemsom-W'!$D$16))+(E391*(1+'Aanneemsom-W'!$E$16))</f>
        <v>0</v>
      </c>
      <c r="L391" s="1">
        <f>IF($A$17="52 N.v.t.",1,IF(C391="",0,1))</f>
        <v>0</v>
      </c>
      <c r="M391" s="1">
        <f>IF($A$17="52 N.v.t.",1,IF(D391="",0,1))</f>
        <v>0</v>
      </c>
      <c r="N391" s="1">
        <f>IF($A$17="52 N.v.t.",1,IF(E391="",0,1))</f>
        <v>0</v>
      </c>
      <c r="P391" s="1">
        <f t="shared" si="22"/>
        <v>0</v>
      </c>
    </row>
    <row r="392" spans="1:16" hidden="1">
      <c r="A392" s="1" t="str">
        <f>$A$18</f>
        <v>53 Waterinstallaties</v>
      </c>
      <c r="B392" s="109" t="str">
        <f t="shared" si="23"/>
        <v/>
      </c>
      <c r="C392" s="3"/>
      <c r="D392" s="3"/>
      <c r="E392" s="3"/>
      <c r="F392" s="38"/>
      <c r="G392" s="38"/>
      <c r="H392" s="38"/>
      <c r="I392" s="38"/>
      <c r="J392" s="12">
        <f>(C392*(1+'Aanneemsom-W'!$C$16))+(D392*(1+'Aanneemsom-W'!$D$16))+(E392*(1+'Aanneemsom-W'!$E$16))</f>
        <v>0</v>
      </c>
      <c r="L392" s="1">
        <f>IF($A$18="53 N.v.t.",1,IF(C392="",0,1))</f>
        <v>0</v>
      </c>
      <c r="M392" s="1">
        <f>IF($A$18="53 N.v.t.",1,IF(D392="",0,1))</f>
        <v>0</v>
      </c>
      <c r="N392" s="1">
        <f>IF($A$18="53 N.v.t.",1,IF(E392="",0,1))</f>
        <v>0</v>
      </c>
      <c r="P392" s="1">
        <f t="shared" si="22"/>
        <v>0</v>
      </c>
    </row>
    <row r="393" spans="1:16" hidden="1">
      <c r="A393" s="1" t="str">
        <f>$A$19</f>
        <v>54 Gassen</v>
      </c>
      <c r="B393" s="109" t="str">
        <f t="shared" si="23"/>
        <v/>
      </c>
      <c r="C393" s="3"/>
      <c r="D393" s="3"/>
      <c r="E393" s="3"/>
      <c r="F393" s="38"/>
      <c r="G393" s="38"/>
      <c r="H393" s="38"/>
      <c r="I393" s="38"/>
      <c r="J393" s="12">
        <f>(C393*(1+'Aanneemsom-W'!$C$16))+(D393*(1+'Aanneemsom-W'!$D$16))+(E393*(1+'Aanneemsom-W'!$E$16))</f>
        <v>0</v>
      </c>
      <c r="L393" s="1">
        <f>IF($A$19="54 N.v.t.",1,IF(C393="",0,1))</f>
        <v>0</v>
      </c>
      <c r="M393" s="1">
        <f>IF($A$19="54 N.v.t.",1,IF(D393="",0,1))</f>
        <v>0</v>
      </c>
      <c r="N393" s="1">
        <f>IF($A$19="54 N.v.t.",1,IF(E393="",0,1))</f>
        <v>0</v>
      </c>
      <c r="P393" s="1">
        <f t="shared" si="22"/>
        <v>0</v>
      </c>
    </row>
    <row r="394" spans="1:16" hidden="1">
      <c r="A394" s="1" t="str">
        <f>$A$20</f>
        <v>55 Koeling</v>
      </c>
      <c r="B394" s="109" t="str">
        <f t="shared" si="23"/>
        <v/>
      </c>
      <c r="C394" s="3"/>
      <c r="D394" s="3"/>
      <c r="E394" s="3"/>
      <c r="F394" s="38"/>
      <c r="G394" s="38"/>
      <c r="H394" s="38"/>
      <c r="I394" s="38"/>
      <c r="J394" s="12">
        <f>(C394*(1+'Aanneemsom-W'!$C$16))+(D394*(1+'Aanneemsom-W'!$D$16))+(E394*(1+'Aanneemsom-W'!$E$16))</f>
        <v>0</v>
      </c>
      <c r="L394" s="1">
        <f>IF($A$20="55 N.v.t.",1,IF(C394="",0,1))</f>
        <v>0</v>
      </c>
      <c r="M394" s="1">
        <f>IF($A$20="55 N.v.t.",1,IF(D394="",0,1))</f>
        <v>0</v>
      </c>
      <c r="N394" s="1">
        <f>IF($A$20="55 N.v.t.",1,IF(E394="",0,1))</f>
        <v>0</v>
      </c>
      <c r="P394" s="1">
        <f t="shared" si="22"/>
        <v>0</v>
      </c>
    </row>
    <row r="395" spans="1:16" hidden="1">
      <c r="A395" s="1" t="str">
        <f>$A$21</f>
        <v>56 Verwarming</v>
      </c>
      <c r="B395" s="109" t="str">
        <f t="shared" si="23"/>
        <v/>
      </c>
      <c r="C395" s="3"/>
      <c r="D395" s="3"/>
      <c r="E395" s="3"/>
      <c r="F395" s="38"/>
      <c r="G395" s="38"/>
      <c r="H395" s="38"/>
      <c r="I395" s="38"/>
      <c r="J395" s="12">
        <f>(C395*(1+'Aanneemsom-W'!$C$16))+(D395*(1+'Aanneemsom-W'!$D$16))+(E395*(1+'Aanneemsom-W'!$E$16))</f>
        <v>0</v>
      </c>
      <c r="L395" s="1">
        <f>IF($A$21="56 N.v.t.",1,IF(C395="",0,1))</f>
        <v>0</v>
      </c>
      <c r="M395" s="1">
        <f>IF($A$21="56 N.v.t.",1,IF(D395="",0,1))</f>
        <v>0</v>
      </c>
      <c r="N395" s="1">
        <f>IF($A$21="56 N.v.t.",1,IF(E395="",0,1))</f>
        <v>0</v>
      </c>
      <c r="P395" s="1">
        <f t="shared" si="22"/>
        <v>0</v>
      </c>
    </row>
    <row r="396" spans="1:16" hidden="1">
      <c r="A396" s="1" t="str">
        <f>$A$22</f>
        <v>57 Luchtbehandeling</v>
      </c>
      <c r="B396" s="109" t="str">
        <f t="shared" si="23"/>
        <v/>
      </c>
      <c r="C396" s="3"/>
      <c r="D396" s="3"/>
      <c r="E396" s="3"/>
      <c r="F396" s="38"/>
      <c r="G396" s="92" t="str">
        <f>IF(F380="","Ingevulde informatie wordt genegeerd.","")</f>
        <v>Ingevulde informatie wordt genegeerd.</v>
      </c>
      <c r="H396" s="38"/>
      <c r="I396" s="38"/>
      <c r="J396" s="12">
        <f>(C396*(1+'Aanneemsom-W'!$C$16))+(D396*(1+'Aanneemsom-W'!$D$16))+(E396*(1+'Aanneemsom-W'!$E$16))</f>
        <v>0</v>
      </c>
      <c r="L396" s="1">
        <f>IF($A$22="57 N.v.t.",1,IF(C396="",0,1))</f>
        <v>0</v>
      </c>
      <c r="M396" s="1">
        <f>IF($A$22="57 N.v.t.",1,IF(D396="",0,1))</f>
        <v>0</v>
      </c>
      <c r="N396" s="1">
        <f>IF($A$22="57 N.v.t.",1,IF(E396="",0,1))</f>
        <v>0</v>
      </c>
      <c r="P396" s="1">
        <f t="shared" si="22"/>
        <v>0</v>
      </c>
    </row>
    <row r="397" spans="1:16" hidden="1">
      <c r="A397" s="1" t="str">
        <f>$A$23</f>
        <v>58 M&amp;R-installaties</v>
      </c>
      <c r="B397" s="109" t="str">
        <f t="shared" si="23"/>
        <v/>
      </c>
      <c r="C397" s="3"/>
      <c r="D397" s="3"/>
      <c r="E397" s="3"/>
      <c r="F397" s="38"/>
      <c r="G397" s="38"/>
      <c r="H397" s="38"/>
      <c r="I397" s="38"/>
      <c r="J397" s="12">
        <f>(C397*(1+'Aanneemsom-W'!$C$16))+(D397*(1+'Aanneemsom-W'!$D$16))+(E397*(1+'Aanneemsom-W'!$E$16))</f>
        <v>0</v>
      </c>
      <c r="L397" s="1">
        <f>IF($A$23="58 N.v.t.",1,IF(C397="",0,1))</f>
        <v>0</v>
      </c>
      <c r="M397" s="1">
        <f>IF($A$23="58 N.v.t.",1,IF(D397="",0,1))</f>
        <v>0</v>
      </c>
      <c r="N397" s="1">
        <f>IF($A$23="58 N.v.t.",1,IF(E397="",0,1))</f>
        <v>0</v>
      </c>
      <c r="P397" s="1">
        <f t="shared" si="22"/>
        <v>0</v>
      </c>
    </row>
    <row r="398" spans="1:16" hidden="1">
      <c r="A398" s="1" t="str">
        <f>$A$24</f>
        <v>59 Brandveiligheid</v>
      </c>
      <c r="B398" s="109" t="str">
        <f t="shared" si="23"/>
        <v/>
      </c>
      <c r="C398" s="3"/>
      <c r="D398" s="3"/>
      <c r="E398" s="3"/>
      <c r="F398" s="38"/>
      <c r="G398" s="38"/>
      <c r="H398" s="38"/>
      <c r="I398" s="38"/>
      <c r="J398" s="12">
        <f>(C398*(1+'Aanneemsom-W'!$C$16))+(D398*(1+'Aanneemsom-W'!$D$16))+(E398*(1+'Aanneemsom-W'!$E$16))</f>
        <v>0</v>
      </c>
      <c r="L398" s="1">
        <f>IF($A$24="65 N.v.t.",1,IF(C398="",0,1))</f>
        <v>0</v>
      </c>
      <c r="M398" s="1">
        <f>IF($A$24="65 N.v.t.",1,IF(D398="",0,1))</f>
        <v>0</v>
      </c>
      <c r="N398" s="1">
        <f>IF($A$24="65 N.v.t.",1,IF(E398="",0,1))</f>
        <v>0</v>
      </c>
      <c r="P398" s="1">
        <f t="shared" si="22"/>
        <v>0</v>
      </c>
    </row>
    <row r="399" spans="1:16" hidden="1">
      <c r="A399" s="1" t="str">
        <f>$A$25</f>
        <v>67 Gebouwmanag.</v>
      </c>
      <c r="B399" s="109" t="str">
        <f t="shared" si="23"/>
        <v/>
      </c>
      <c r="C399" s="3"/>
      <c r="D399" s="3"/>
      <c r="E399" s="3"/>
      <c r="F399" s="38"/>
      <c r="G399" s="38"/>
      <c r="H399" s="38"/>
      <c r="I399" s="38"/>
      <c r="J399" s="12">
        <f>(C399*(1+'Aanneemsom-W'!$C$16))+(D399*(1+'Aanneemsom-W'!$D$16))+(E399*(1+'Aanneemsom-W'!$E$16))</f>
        <v>0</v>
      </c>
      <c r="L399" s="1">
        <f>IF($A$25="67 N.v.t.",1,IF(C399="",0,1))</f>
        <v>0</v>
      </c>
      <c r="M399" s="1">
        <f>IF($A$25="67 N.v.t.",1,IF(D399="",0,1))</f>
        <v>0</v>
      </c>
      <c r="N399" s="1">
        <f>IF($A$25="67 N.v.t.",1,IF(E399="",0,1))</f>
        <v>0</v>
      </c>
      <c r="P399" s="1">
        <f>SUM(L399:O399)</f>
        <v>0</v>
      </c>
    </row>
    <row r="400" spans="1:16" hidden="1">
      <c r="A400" s="1" t="str">
        <f>$A$26</f>
        <v>73 Vaste keuken vrz.</v>
      </c>
      <c r="B400" s="109" t="str">
        <f>IF(C400+D400+E400=0,"",J400/$I$380)</f>
        <v/>
      </c>
      <c r="C400" s="3"/>
      <c r="D400" s="3"/>
      <c r="E400" s="3"/>
      <c r="F400" s="38"/>
      <c r="G400" s="38"/>
      <c r="H400" s="38"/>
      <c r="I400" s="38"/>
      <c r="J400" s="12">
        <f>(C400*(1+'Aanneemsom-W'!$C$16))+(D400*(1+'Aanneemsom-W'!$D$16))+(E400*(1+'Aanneemsom-W'!$E$16))</f>
        <v>0</v>
      </c>
      <c r="L400" s="1">
        <f>IF($A$26="73 N.v.t.",1,IF(C400="",0,1))</f>
        <v>0</v>
      </c>
      <c r="M400" s="1">
        <f>IF($A$26="73 N.v.t.",1,IF(D400="",0,1))</f>
        <v>0</v>
      </c>
      <c r="N400" s="1">
        <f>IF($A$26="73 N.v.t.",1,IF(E400="",0,1))</f>
        <v>0</v>
      </c>
      <c r="P400" s="1">
        <f>SUM(L400:O400)</f>
        <v>0</v>
      </c>
    </row>
    <row r="401" spans="1:17" hidden="1">
      <c r="A401" s="1" t="str">
        <f>$A$27</f>
        <v>74 Vaste sanitaire vrz.</v>
      </c>
      <c r="B401" s="109" t="str">
        <f t="shared" si="23"/>
        <v/>
      </c>
      <c r="C401" s="3"/>
      <c r="D401" s="3"/>
      <c r="E401" s="3"/>
      <c r="F401" s="38"/>
      <c r="G401" s="38"/>
      <c r="H401" s="38"/>
      <c r="I401" s="38"/>
      <c r="J401" s="12">
        <f>(C401*(1+'Aanneemsom-W'!$C$16))+(D401*(1+'Aanneemsom-W'!$D$16))+(E401*(1+'Aanneemsom-W'!$E$16))</f>
        <v>0</v>
      </c>
      <c r="L401" s="1">
        <f>IF($A$27="74 N.v.t.",1,IF(C401="",0,1))</f>
        <v>0</v>
      </c>
      <c r="M401" s="1">
        <f>IF($A$27="74 N.v.t.",1,IF(D401="",0,1))</f>
        <v>0</v>
      </c>
      <c r="N401" s="1">
        <f>IF($A$27="74 N.v.t.",1,IF(E401="",0,1))</f>
        <v>0</v>
      </c>
      <c r="P401" s="1">
        <f>SUM(L401:O401)</f>
        <v>0</v>
      </c>
    </row>
    <row r="402" spans="1:17" hidden="1">
      <c r="A402" s="1" t="str">
        <f>$A$28</f>
        <v>75 Vaste onderh.vrz.</v>
      </c>
      <c r="B402" s="109" t="str">
        <f>IF(C402+D402+E402=0,"",J402/$I$380)</f>
        <v/>
      </c>
      <c r="C402" s="3"/>
      <c r="D402" s="3"/>
      <c r="E402" s="3"/>
      <c r="F402" s="38"/>
      <c r="G402" s="38"/>
      <c r="H402" s="38"/>
      <c r="I402" s="38"/>
      <c r="J402" s="12">
        <f>(C402*(1+'Aanneemsom-W'!$C$16))+(D402*(1+'Aanneemsom-W'!$D$16))+(E402*(1+'Aanneemsom-W'!$E$16))</f>
        <v>0</v>
      </c>
      <c r="L402" s="1">
        <f>IF($A$28="75 N.v.t.",1,IF(C402="",0,1))</f>
        <v>0</v>
      </c>
      <c r="M402" s="1">
        <f>IF($A$28="75 N.v.t.",1,IF(D402="",0,1))</f>
        <v>0</v>
      </c>
      <c r="N402" s="1">
        <f>IF($A$28="75 N.v.t.",1,IF(E402="",0,1))</f>
        <v>0</v>
      </c>
      <c r="P402" s="1">
        <f>SUM(L402:O402)</f>
        <v>0</v>
      </c>
    </row>
    <row r="403" spans="1:17" ht="12" hidden="1" thickBot="1">
      <c r="A403" s="1" t="str">
        <f>$A$29</f>
        <v>90 Terrein</v>
      </c>
      <c r="B403" s="109" t="str">
        <f t="shared" si="23"/>
        <v/>
      </c>
      <c r="C403" s="3"/>
      <c r="D403" s="3"/>
      <c r="E403" s="3"/>
      <c r="F403" s="38"/>
      <c r="G403" s="38"/>
      <c r="H403" s="38"/>
      <c r="I403" s="38"/>
      <c r="J403" s="12">
        <f>(C403*(1+'Aanneemsom-W'!$C$16))+(D403*(1+'Aanneemsom-W'!$D$16))+(E403*(1+'Aanneemsom-W'!$E$16))</f>
        <v>0</v>
      </c>
      <c r="L403" s="1">
        <f>IF($A$29="90 N.v.t.",1,IF(C403="",0,1))</f>
        <v>0</v>
      </c>
      <c r="M403" s="1">
        <f>IF($A$29="90 N.v.t.",1,IF(D403="",0,1))</f>
        <v>0</v>
      </c>
      <c r="N403" s="1">
        <f>IF($A$29="90 N.v.t.",1,IF(E403="",0,1))</f>
        <v>0</v>
      </c>
      <c r="P403" s="1">
        <f>SUM(L403:O403)</f>
        <v>0</v>
      </c>
    </row>
    <row r="404" spans="1:17" ht="13.5" hidden="1" thickBot="1">
      <c r="B404" s="59" t="s">
        <v>6</v>
      </c>
      <c r="C404" s="15">
        <f>SUM(C390:C403)</f>
        <v>0</v>
      </c>
      <c r="D404" s="15">
        <f>SUM(D390:D403)</f>
        <v>0</v>
      </c>
      <c r="E404" s="15">
        <f>SUM(E390:E403)</f>
        <v>0</v>
      </c>
      <c r="J404" s="13">
        <f>SUM(J389:J403)</f>
        <v>0</v>
      </c>
      <c r="O404" s="20" t="s">
        <v>27</v>
      </c>
      <c r="P404" s="1">
        <f>SUM(P389:P403)+P381</f>
        <v>4</v>
      </c>
    </row>
    <row r="405" spans="1:17" hidden="1">
      <c r="B405" s="59" t="s">
        <v>22</v>
      </c>
      <c r="C405" s="60" t="e">
        <f>C404/SUM(C404:E404)</f>
        <v>#DIV/0!</v>
      </c>
      <c r="D405" s="60" t="e">
        <f>D404/SUM(C404:E404)</f>
        <v>#DIV/0!</v>
      </c>
      <c r="E405" s="60" t="e">
        <f>E404/SUM(C404:E404)</f>
        <v>#DIV/0!</v>
      </c>
    </row>
    <row r="406" spans="1:17" hidden="1">
      <c r="C406" s="73"/>
      <c r="D406" s="73"/>
      <c r="E406" s="73"/>
    </row>
    <row r="407" spans="1:17" hidden="1">
      <c r="A407" s="5" t="str">
        <f>$A$67</f>
        <v>* "Loon", "Materiaal" en "Werk-derden" inclusief toeslagen. Let op: Alle bedragen datum prijspeil.</v>
      </c>
      <c r="C407" s="73"/>
      <c r="D407" s="73"/>
      <c r="E407" s="73"/>
      <c r="J407" s="5" t="str">
        <f>$J$67</f>
        <v>Paraaf Inschrijver:</v>
      </c>
    </row>
    <row r="408" spans="1:17" hidden="1">
      <c r="A408" s="5" t="str">
        <f>$A$68</f>
        <v>Opmerking: Niet gebruikte velden invullen met 0. Negatieve getallen of tekst is niet toegestaan.</v>
      </c>
      <c r="J408" s="76" t="str">
        <f>IF(P404=47,"","Let op: niet alle velden zijn ingevuld!")</f>
        <v>Let op: niet alle velden zijn ingevuld!</v>
      </c>
    </row>
    <row r="409" spans="1:17" ht="15.75" hidden="1">
      <c r="A409" s="4" t="str">
        <f>'Aanneemsom-W'!$A$1</f>
        <v>W-installatie</v>
      </c>
      <c r="B409" s="4" t="str">
        <f>'Aanneemsom-W'!$B$1</f>
        <v>Inschrijfbiljet onderhoud</v>
      </c>
      <c r="C409" s="2"/>
      <c r="D409" s="2"/>
      <c r="E409" s="2"/>
      <c r="F409" s="2"/>
      <c r="G409" s="2"/>
      <c r="H409" s="2"/>
      <c r="I409" s="2"/>
      <c r="J409" s="2"/>
    </row>
    <row r="410" spans="1:17" hidden="1">
      <c r="A410" s="20" t="str">
        <f>'Aanneemsom-W'!$A$2</f>
        <v>Perceel:</v>
      </c>
      <c r="B410" s="21" t="str">
        <f>Leeswijzer!$B$2</f>
        <v>W1</v>
      </c>
      <c r="C410" s="2"/>
      <c r="D410" s="2"/>
      <c r="E410" s="2"/>
      <c r="I410" s="22" t="str">
        <f>'Aanneemsom-W'!$F$2</f>
        <v>Documentnummer:</v>
      </c>
      <c r="J410" s="70" t="str">
        <f>Leeswijzer!$G$2</f>
        <v>xxx-GC1-IBW W1C1</v>
      </c>
    </row>
    <row r="411" spans="1:17" hidden="1">
      <c r="A411" s="20" t="str">
        <f>'Aanneemsom-W'!$A$3</f>
        <v>Opdrachtgever:</v>
      </c>
      <c r="B411" s="106" t="str">
        <f>Leeswijzer!$B$3</f>
        <v>Solido</v>
      </c>
      <c r="C411" s="2"/>
      <c r="D411" s="2"/>
      <c r="E411" s="2"/>
      <c r="I411" s="22" t="str">
        <f>'Aanneemsom-W'!$F$3</f>
        <v>Bestek:</v>
      </c>
      <c r="J411" s="2" t="str">
        <f>Leeswijzer!$G$3</f>
        <v>2506-FB-OHCAEW</v>
      </c>
    </row>
    <row r="412" spans="1:17" hidden="1">
      <c r="A412" s="20" t="str">
        <f>'Aanneemsom-W'!$A$4</f>
        <v>Betreft:</v>
      </c>
      <c r="B412" s="106" t="str">
        <f>Leeswijzer!$B$4</f>
        <v>Onderhoudscontract W-installatie</v>
      </c>
      <c r="C412" s="2"/>
      <c r="D412" s="2"/>
      <c r="E412" s="2"/>
      <c r="I412" s="20" t="s">
        <v>65</v>
      </c>
      <c r="J412" s="163">
        <f>'Aanneemsom-W'!$E$39</f>
        <v>0</v>
      </c>
    </row>
    <row r="413" spans="1:17" hidden="1">
      <c r="A413" s="20" t="str">
        <f>'Aanneemsom-W'!$A$5</f>
        <v>Blad:</v>
      </c>
      <c r="B413" s="1" t="str">
        <f>IF(F414="","Specificatieblad ongeldig; NIET invullen!","Specificatieblad locatie")</f>
        <v>Specificatieblad ongeldig; NIET invullen!</v>
      </c>
      <c r="E413" s="62" t="str">
        <f>$E$5</f>
        <v>C1</v>
      </c>
      <c r="F413" s="23" t="str">
        <f>$F$5</f>
        <v>MER1-2</v>
      </c>
      <c r="G413" s="2"/>
      <c r="H413" s="2"/>
      <c r="I413" s="2"/>
    </row>
    <row r="414" spans="1:17" hidden="1">
      <c r="A414" s="20"/>
      <c r="B414" s="70"/>
      <c r="E414" s="77" t="s">
        <v>4</v>
      </c>
      <c r="F414" s="114"/>
      <c r="G414" s="2"/>
      <c r="H414" s="22" t="s">
        <v>43</v>
      </c>
      <c r="I414" s="70">
        <f>IF(I417=0,I415,I417)</f>
        <v>0</v>
      </c>
      <c r="Q414" s="1">
        <f>IF(F414="",0,1)</f>
        <v>0</v>
      </c>
    </row>
    <row r="415" spans="1:17" hidden="1">
      <c r="A415" s="20"/>
      <c r="B415" s="91"/>
      <c r="E415" s="68" t="s">
        <v>21</v>
      </c>
      <c r="F415" s="115"/>
      <c r="G415" s="2"/>
      <c r="H415" s="22" t="s">
        <v>28</v>
      </c>
      <c r="I415" s="116"/>
      <c r="J415" s="106" t="s">
        <v>47</v>
      </c>
      <c r="P415" s="1">
        <f>IF(I415="",0,1)</f>
        <v>0</v>
      </c>
    </row>
    <row r="416" spans="1:17" hidden="1">
      <c r="A416" s="20"/>
      <c r="E416" s="68"/>
      <c r="G416" s="2"/>
      <c r="H416" s="20" t="s">
        <v>48</v>
      </c>
      <c r="I416" s="116"/>
    </row>
    <row r="417" spans="1:16" hidden="1">
      <c r="A417" s="39" t="s">
        <v>33</v>
      </c>
      <c r="B417" s="113">
        <f>'Aanneemsom-W'!$B$8</f>
        <v>0</v>
      </c>
      <c r="E417" s="68"/>
      <c r="G417" s="2"/>
      <c r="H417" s="22" t="s">
        <v>49</v>
      </c>
      <c r="I417" s="116"/>
      <c r="J417" s="111">
        <f>IF(I416+I417=0,0,(I417-I416)/I416)</f>
        <v>0</v>
      </c>
    </row>
    <row r="418" spans="1:16" hidden="1">
      <c r="A418" s="20" t="s">
        <v>96</v>
      </c>
      <c r="B418" s="149"/>
      <c r="C418" s="2"/>
      <c r="D418" s="2"/>
      <c r="E418" s="2"/>
      <c r="F418" s="2"/>
      <c r="G418" s="2"/>
      <c r="H418" s="2"/>
      <c r="I418" s="2"/>
      <c r="J418" s="117" t="str">
        <f>IF(J417=0,"","Controleer kengetallen op inschrijfwaarde. Pas zo nodig de bedragen Loon, Materiaal en Werk-derden aan met het wijzigingspercentage.")</f>
        <v/>
      </c>
    </row>
    <row r="419" spans="1:16" hidden="1">
      <c r="C419" s="64"/>
      <c r="D419" s="65"/>
      <c r="E419" s="65"/>
      <c r="F419" s="67" t="s">
        <v>24</v>
      </c>
      <c r="G419" s="65"/>
      <c r="H419" s="65"/>
      <c r="I419" s="65"/>
      <c r="J419" s="66"/>
    </row>
    <row r="420" spans="1:16" hidden="1">
      <c r="C420" s="49"/>
      <c r="D420" s="50" t="str">
        <f>$D$12</f>
        <v>Preventief en</v>
      </c>
      <c r="E420" s="51"/>
      <c r="F420" s="52"/>
      <c r="G420" s="50" t="str">
        <f>IF($G$12="","",$G$12)</f>
        <v>Geen stelposten</v>
      </c>
      <c r="H420" s="53"/>
      <c r="I420" s="18"/>
      <c r="J420" s="40" t="str">
        <f>$J$12</f>
        <v>Prijspeil</v>
      </c>
    </row>
    <row r="421" spans="1:16" hidden="1">
      <c r="C421" s="16"/>
      <c r="D421" s="17" t="str">
        <f>$D$13</f>
        <v>curatief onderhoud</v>
      </c>
      <c r="E421" s="54"/>
      <c r="F421" s="55"/>
      <c r="G421" s="17"/>
      <c r="H421" s="56"/>
      <c r="I421" s="19"/>
      <c r="J421" s="48">
        <f>$J$13</f>
        <v>45839</v>
      </c>
    </row>
    <row r="422" spans="1:16" ht="22.5" hidden="1">
      <c r="A422" s="57" t="s">
        <v>45</v>
      </c>
      <c r="B422" s="58" t="str">
        <f>$B$48</f>
        <v>Kengetal-W
locatie (€/m²)</v>
      </c>
      <c r="C422" s="11" t="s">
        <v>63</v>
      </c>
      <c r="D422" s="11" t="s">
        <v>64</v>
      </c>
      <c r="E422" s="11" t="s">
        <v>239</v>
      </c>
      <c r="F422" s="11" t="str">
        <f>IF($F$14="","",$F$14)</f>
        <v/>
      </c>
      <c r="G422" s="11" t="str">
        <f>IF($G$14="","",$G$14)</f>
        <v/>
      </c>
      <c r="H422" s="11" t="str">
        <f>IF($H$14="","",$H$14)</f>
        <v/>
      </c>
      <c r="I422" s="11" t="str">
        <f>IF($I$14="","",$I$14)</f>
        <v/>
      </c>
      <c r="J422" s="11" t="s">
        <v>57</v>
      </c>
      <c r="L422" s="1" t="s">
        <v>26</v>
      </c>
    </row>
    <row r="423" spans="1:16" hidden="1">
      <c r="A423" s="37" t="str">
        <f>$A$15</f>
        <v>Stelposten n.v.t.</v>
      </c>
      <c r="B423" s="71"/>
      <c r="C423" s="72"/>
      <c r="D423" s="72"/>
      <c r="E423" s="72"/>
      <c r="F423" s="3"/>
      <c r="G423" s="3"/>
      <c r="H423" s="3"/>
      <c r="I423" s="3"/>
      <c r="J423" s="144">
        <f>(F423*(1+'Aanneemsom-W'!$F$16))+(G423*(1+'Aanneemsom-W'!$F$16))+(H423*(1+'Aanneemsom-W'!$F$16))+(I423*(1+'Aanneemsom-W'!$F$16))</f>
        <v>0</v>
      </c>
      <c r="L423" s="1">
        <f>IF(F422="",1,IF(F423="",0,1))</f>
        <v>1</v>
      </c>
      <c r="M423" s="1">
        <f>IF(G422="",1,IF(G423="",0,1))</f>
        <v>1</v>
      </c>
      <c r="N423" s="1">
        <f>IF(H422="",1,IF(H423="",0,1))</f>
        <v>1</v>
      </c>
      <c r="O423" s="1">
        <f>IF(I422="",1,IF(I423="",0,1))</f>
        <v>1</v>
      </c>
      <c r="P423" s="1">
        <f>SUM(L423:O423)</f>
        <v>4</v>
      </c>
    </row>
    <row r="424" spans="1:16" hidden="1">
      <c r="A424" s="1" t="str">
        <f>$A$16</f>
        <v>51 Gereserveerd</v>
      </c>
      <c r="B424" s="109" t="str">
        <f>IF(C424+D424+E424=0,"",J424/$I$414)</f>
        <v/>
      </c>
      <c r="C424" s="3"/>
      <c r="D424" s="3"/>
      <c r="E424" s="3"/>
      <c r="F424" s="38"/>
      <c r="G424" s="38"/>
      <c r="H424" s="38"/>
      <c r="I424" s="38"/>
      <c r="J424" s="12">
        <f>(C424*(1+'Aanneemsom-W'!$C$16))+(D424*(1+'Aanneemsom-W'!$D$16))+(E424*(1+'Aanneemsom-W'!$E$16))</f>
        <v>0</v>
      </c>
      <c r="L424" s="1">
        <f>IF($A$16="51 N.v.t.",1,IF(C424="",0,1))</f>
        <v>0</v>
      </c>
      <c r="M424" s="1">
        <f>IF($A$16="51 N.v.t.",1,IF(D424="",0,1))</f>
        <v>0</v>
      </c>
      <c r="N424" s="1">
        <f>IF($A$16="51 N.v.t.",1,IF(E424="",0,1))</f>
        <v>0</v>
      </c>
      <c r="P424" s="1">
        <f t="shared" ref="P424:P432" si="24">SUM(L424:O424)</f>
        <v>0</v>
      </c>
    </row>
    <row r="425" spans="1:16" hidden="1">
      <c r="A425" s="1" t="str">
        <f>$A$17</f>
        <v>52 Afvoeren</v>
      </c>
      <c r="B425" s="109" t="str">
        <f t="shared" ref="B425:B437" si="25">IF(C425+D425+E425=0,"",J425/$I$414)</f>
        <v/>
      </c>
      <c r="C425" s="3"/>
      <c r="D425" s="3"/>
      <c r="E425" s="3"/>
      <c r="F425" s="38"/>
      <c r="G425" s="38"/>
      <c r="H425" s="38"/>
      <c r="I425" s="38"/>
      <c r="J425" s="12">
        <f>(C425*(1+'Aanneemsom-W'!$C$16))+(D425*(1+'Aanneemsom-W'!$D$16))+(E425*(1+'Aanneemsom-W'!$E$16))</f>
        <v>0</v>
      </c>
      <c r="L425" s="1">
        <f>IF($A$17="52 N.v.t.",1,IF(C425="",0,1))</f>
        <v>0</v>
      </c>
      <c r="M425" s="1">
        <f>IF($A$17="52 N.v.t.",1,IF(D425="",0,1))</f>
        <v>0</v>
      </c>
      <c r="N425" s="1">
        <f>IF($A$17="52 N.v.t.",1,IF(E425="",0,1))</f>
        <v>0</v>
      </c>
      <c r="P425" s="1">
        <f t="shared" si="24"/>
        <v>0</v>
      </c>
    </row>
    <row r="426" spans="1:16" hidden="1">
      <c r="A426" s="1" t="str">
        <f>$A$18</f>
        <v>53 Waterinstallaties</v>
      </c>
      <c r="B426" s="109" t="str">
        <f t="shared" si="25"/>
        <v/>
      </c>
      <c r="C426" s="3"/>
      <c r="D426" s="3"/>
      <c r="E426" s="3"/>
      <c r="F426" s="38"/>
      <c r="G426" s="38"/>
      <c r="H426" s="38"/>
      <c r="I426" s="38"/>
      <c r="J426" s="12">
        <f>(C426*(1+'Aanneemsom-W'!$C$16))+(D426*(1+'Aanneemsom-W'!$D$16))+(E426*(1+'Aanneemsom-W'!$E$16))</f>
        <v>0</v>
      </c>
      <c r="L426" s="1">
        <f>IF($A$18="53 N.v.t.",1,IF(C426="",0,1))</f>
        <v>0</v>
      </c>
      <c r="M426" s="1">
        <f>IF($A$18="53 N.v.t.",1,IF(D426="",0,1))</f>
        <v>0</v>
      </c>
      <c r="N426" s="1">
        <f>IF($A$18="53 N.v.t.",1,IF(E426="",0,1))</f>
        <v>0</v>
      </c>
      <c r="P426" s="1">
        <f t="shared" si="24"/>
        <v>0</v>
      </c>
    </row>
    <row r="427" spans="1:16" hidden="1">
      <c r="A427" s="1" t="str">
        <f>$A$19</f>
        <v>54 Gassen</v>
      </c>
      <c r="B427" s="109" t="str">
        <f t="shared" si="25"/>
        <v/>
      </c>
      <c r="C427" s="3"/>
      <c r="D427" s="3"/>
      <c r="E427" s="3"/>
      <c r="F427" s="38"/>
      <c r="G427" s="38"/>
      <c r="H427" s="38"/>
      <c r="I427" s="38"/>
      <c r="J427" s="12">
        <f>(C427*(1+'Aanneemsom-W'!$C$16))+(D427*(1+'Aanneemsom-W'!$D$16))+(E427*(1+'Aanneemsom-W'!$E$16))</f>
        <v>0</v>
      </c>
      <c r="L427" s="1">
        <f>IF($A$19="54 N.v.t.",1,IF(C427="",0,1))</f>
        <v>0</v>
      </c>
      <c r="M427" s="1">
        <f>IF($A$19="54 N.v.t.",1,IF(D427="",0,1))</f>
        <v>0</v>
      </c>
      <c r="N427" s="1">
        <f>IF($A$19="54 N.v.t.",1,IF(E427="",0,1))</f>
        <v>0</v>
      </c>
      <c r="P427" s="1">
        <f t="shared" si="24"/>
        <v>0</v>
      </c>
    </row>
    <row r="428" spans="1:16" hidden="1">
      <c r="A428" s="1" t="str">
        <f>$A$20</f>
        <v>55 Koeling</v>
      </c>
      <c r="B428" s="109" t="str">
        <f t="shared" si="25"/>
        <v/>
      </c>
      <c r="C428" s="3"/>
      <c r="D428" s="3"/>
      <c r="E428" s="3"/>
      <c r="F428" s="38"/>
      <c r="G428" s="38"/>
      <c r="H428" s="38"/>
      <c r="I428" s="38"/>
      <c r="J428" s="12">
        <f>(C428*(1+'Aanneemsom-W'!$C$16))+(D428*(1+'Aanneemsom-W'!$D$16))+(E428*(1+'Aanneemsom-W'!$E$16))</f>
        <v>0</v>
      </c>
      <c r="L428" s="1">
        <f>IF($A$20="55 N.v.t.",1,IF(C428="",0,1))</f>
        <v>0</v>
      </c>
      <c r="M428" s="1">
        <f>IF($A$20="55 N.v.t.",1,IF(D428="",0,1))</f>
        <v>0</v>
      </c>
      <c r="N428" s="1">
        <f>IF($A$20="55 N.v.t.",1,IF(E428="",0,1))</f>
        <v>0</v>
      </c>
      <c r="P428" s="1">
        <f t="shared" si="24"/>
        <v>0</v>
      </c>
    </row>
    <row r="429" spans="1:16" hidden="1">
      <c r="A429" s="1" t="str">
        <f>$A$21</f>
        <v>56 Verwarming</v>
      </c>
      <c r="B429" s="109" t="str">
        <f t="shared" si="25"/>
        <v/>
      </c>
      <c r="C429" s="3"/>
      <c r="D429" s="3"/>
      <c r="E429" s="3"/>
      <c r="F429" s="38"/>
      <c r="G429" s="38"/>
      <c r="H429" s="38"/>
      <c r="I429" s="38"/>
      <c r="J429" s="12">
        <f>(C429*(1+'Aanneemsom-W'!$C$16))+(D429*(1+'Aanneemsom-W'!$D$16))+(E429*(1+'Aanneemsom-W'!$E$16))</f>
        <v>0</v>
      </c>
      <c r="L429" s="1">
        <f>IF($A$21="56 N.v.t.",1,IF(C429="",0,1))</f>
        <v>0</v>
      </c>
      <c r="M429" s="1">
        <f>IF($A$21="56 N.v.t.",1,IF(D429="",0,1))</f>
        <v>0</v>
      </c>
      <c r="N429" s="1">
        <f>IF($A$21="56 N.v.t.",1,IF(E429="",0,1))</f>
        <v>0</v>
      </c>
      <c r="P429" s="1">
        <f t="shared" si="24"/>
        <v>0</v>
      </c>
    </row>
    <row r="430" spans="1:16" hidden="1">
      <c r="A430" s="1" t="str">
        <f>$A$22</f>
        <v>57 Luchtbehandeling</v>
      </c>
      <c r="B430" s="109" t="str">
        <f t="shared" si="25"/>
        <v/>
      </c>
      <c r="C430" s="3"/>
      <c r="D430" s="3"/>
      <c r="E430" s="3"/>
      <c r="F430" s="38"/>
      <c r="G430" s="92" t="str">
        <f>IF(F414="","Ingevulde informatie wordt genegeerd.","")</f>
        <v>Ingevulde informatie wordt genegeerd.</v>
      </c>
      <c r="H430" s="38"/>
      <c r="I430" s="38"/>
      <c r="J430" s="12">
        <f>(C430*(1+'Aanneemsom-W'!$C$16))+(D430*(1+'Aanneemsom-W'!$D$16))+(E430*(1+'Aanneemsom-W'!$E$16))</f>
        <v>0</v>
      </c>
      <c r="L430" s="1">
        <f>IF($A$22="57 N.v.t.",1,IF(C430="",0,1))</f>
        <v>0</v>
      </c>
      <c r="M430" s="1">
        <f>IF($A$22="57 N.v.t.",1,IF(D430="",0,1))</f>
        <v>0</v>
      </c>
      <c r="N430" s="1">
        <f>IF($A$22="57 N.v.t.",1,IF(E430="",0,1))</f>
        <v>0</v>
      </c>
      <c r="P430" s="1">
        <f t="shared" si="24"/>
        <v>0</v>
      </c>
    </row>
    <row r="431" spans="1:16" hidden="1">
      <c r="A431" s="1" t="str">
        <f>$A$23</f>
        <v>58 M&amp;R-installaties</v>
      </c>
      <c r="B431" s="109" t="str">
        <f t="shared" si="25"/>
        <v/>
      </c>
      <c r="C431" s="3"/>
      <c r="D431" s="3"/>
      <c r="E431" s="3"/>
      <c r="F431" s="38"/>
      <c r="G431" s="38"/>
      <c r="H431" s="38"/>
      <c r="I431" s="38"/>
      <c r="J431" s="12">
        <f>(C431*(1+'Aanneemsom-W'!$C$16))+(D431*(1+'Aanneemsom-W'!$D$16))+(E431*(1+'Aanneemsom-W'!$E$16))</f>
        <v>0</v>
      </c>
      <c r="L431" s="1">
        <f>IF($A$23="58 N.v.t.",1,IF(C431="",0,1))</f>
        <v>0</v>
      </c>
      <c r="M431" s="1">
        <f>IF($A$23="58 N.v.t.",1,IF(D431="",0,1))</f>
        <v>0</v>
      </c>
      <c r="N431" s="1">
        <f>IF($A$23="58 N.v.t.",1,IF(E431="",0,1))</f>
        <v>0</v>
      </c>
      <c r="P431" s="1">
        <f t="shared" si="24"/>
        <v>0</v>
      </c>
    </row>
    <row r="432" spans="1:16" hidden="1">
      <c r="A432" s="1" t="str">
        <f>$A$24</f>
        <v>59 Brandveiligheid</v>
      </c>
      <c r="B432" s="109" t="str">
        <f t="shared" si="25"/>
        <v/>
      </c>
      <c r="C432" s="3"/>
      <c r="D432" s="3"/>
      <c r="E432" s="3"/>
      <c r="F432" s="38"/>
      <c r="G432" s="38"/>
      <c r="H432" s="38"/>
      <c r="I432" s="38"/>
      <c r="J432" s="12">
        <f>(C432*(1+'Aanneemsom-W'!$C$16))+(D432*(1+'Aanneemsom-W'!$D$16))+(E432*(1+'Aanneemsom-W'!$E$16))</f>
        <v>0</v>
      </c>
      <c r="L432" s="1">
        <f>IF($A$24="65 N.v.t.",1,IF(C432="",0,1))</f>
        <v>0</v>
      </c>
      <c r="M432" s="1">
        <f>IF($A$24="65 N.v.t.",1,IF(D432="",0,1))</f>
        <v>0</v>
      </c>
      <c r="N432" s="1">
        <f>IF($A$24="65 N.v.t.",1,IF(E432="",0,1))</f>
        <v>0</v>
      </c>
      <c r="P432" s="1">
        <f t="shared" si="24"/>
        <v>0</v>
      </c>
    </row>
    <row r="433" spans="1:17" hidden="1">
      <c r="A433" s="1" t="str">
        <f>$A$25</f>
        <v>67 Gebouwmanag.</v>
      </c>
      <c r="B433" s="109" t="str">
        <f t="shared" si="25"/>
        <v/>
      </c>
      <c r="C433" s="3"/>
      <c r="D433" s="3"/>
      <c r="E433" s="3"/>
      <c r="F433" s="38"/>
      <c r="G433" s="38"/>
      <c r="H433" s="38"/>
      <c r="I433" s="38"/>
      <c r="J433" s="12">
        <f>(C433*(1+'Aanneemsom-W'!$C$16))+(D433*(1+'Aanneemsom-W'!$D$16))+(E433*(1+'Aanneemsom-W'!$E$16))</f>
        <v>0</v>
      </c>
      <c r="L433" s="1">
        <f>IF($A$25="67 N.v.t.",1,IF(C433="",0,1))</f>
        <v>0</v>
      </c>
      <c r="M433" s="1">
        <f>IF($A$25="67 N.v.t.",1,IF(D433="",0,1))</f>
        <v>0</v>
      </c>
      <c r="N433" s="1">
        <f>IF($A$25="67 N.v.t.",1,IF(E433="",0,1))</f>
        <v>0</v>
      </c>
      <c r="P433" s="1">
        <f>SUM(L433:O433)</f>
        <v>0</v>
      </c>
    </row>
    <row r="434" spans="1:17" hidden="1">
      <c r="A434" s="1" t="str">
        <f>$A$26</f>
        <v>73 Vaste keuken vrz.</v>
      </c>
      <c r="B434" s="109" t="str">
        <f>IF(C434+D434+E434=0,"",J434/$I$414)</f>
        <v/>
      </c>
      <c r="C434" s="3"/>
      <c r="D434" s="3"/>
      <c r="E434" s="3"/>
      <c r="F434" s="38"/>
      <c r="G434" s="38"/>
      <c r="H434" s="38"/>
      <c r="I434" s="38"/>
      <c r="J434" s="12">
        <f>(C434*(1+'Aanneemsom-W'!$C$16))+(D434*(1+'Aanneemsom-W'!$D$16))+(E434*(1+'Aanneemsom-W'!$E$16))</f>
        <v>0</v>
      </c>
      <c r="L434" s="1">
        <f>IF($A$26="73 N.v.t.",1,IF(C434="",0,1))</f>
        <v>0</v>
      </c>
      <c r="M434" s="1">
        <f>IF($A$26="73 N.v.t.",1,IF(D434="",0,1))</f>
        <v>0</v>
      </c>
      <c r="N434" s="1">
        <f>IF($A$26="73 N.v.t.",1,IF(E434="",0,1))</f>
        <v>0</v>
      </c>
      <c r="P434" s="1">
        <f>SUM(L434:O434)</f>
        <v>0</v>
      </c>
    </row>
    <row r="435" spans="1:17" hidden="1">
      <c r="A435" s="1" t="str">
        <f>$A$27</f>
        <v>74 Vaste sanitaire vrz.</v>
      </c>
      <c r="B435" s="109" t="str">
        <f t="shared" si="25"/>
        <v/>
      </c>
      <c r="C435" s="3"/>
      <c r="D435" s="3"/>
      <c r="E435" s="3"/>
      <c r="F435" s="38"/>
      <c r="G435" s="38"/>
      <c r="H435" s="38"/>
      <c r="I435" s="38"/>
      <c r="J435" s="12">
        <f>(C435*(1+'Aanneemsom-W'!$C$16))+(D435*(1+'Aanneemsom-W'!$D$16))+(E435*(1+'Aanneemsom-W'!$E$16))</f>
        <v>0</v>
      </c>
      <c r="L435" s="1">
        <f>IF($A$27="74 N.v.t.",1,IF(C435="",0,1))</f>
        <v>0</v>
      </c>
      <c r="M435" s="1">
        <f>IF($A$27="74 N.v.t.",1,IF(D435="",0,1))</f>
        <v>0</v>
      </c>
      <c r="N435" s="1">
        <f>IF($A$27="74 N.v.t.",1,IF(E435="",0,1))</f>
        <v>0</v>
      </c>
      <c r="P435" s="1">
        <f>SUM(L435:O435)</f>
        <v>0</v>
      </c>
    </row>
    <row r="436" spans="1:17" hidden="1">
      <c r="A436" s="1" t="str">
        <f>$A$28</f>
        <v>75 Vaste onderh.vrz.</v>
      </c>
      <c r="B436" s="109" t="str">
        <f>IF(C436+D436+E436=0,"",J436/$I$414)</f>
        <v/>
      </c>
      <c r="C436" s="3"/>
      <c r="D436" s="3"/>
      <c r="E436" s="3"/>
      <c r="F436" s="38"/>
      <c r="G436" s="38"/>
      <c r="H436" s="38"/>
      <c r="I436" s="38"/>
      <c r="J436" s="12">
        <f>(C436*(1+'Aanneemsom-W'!$C$16))+(D436*(1+'Aanneemsom-W'!$D$16))+(E436*(1+'Aanneemsom-W'!$E$16))</f>
        <v>0</v>
      </c>
      <c r="L436" s="1">
        <f>IF($A$28="75 N.v.t.",1,IF(C436="",0,1))</f>
        <v>0</v>
      </c>
      <c r="M436" s="1">
        <f>IF($A$28="75 N.v.t.",1,IF(D436="",0,1))</f>
        <v>0</v>
      </c>
      <c r="N436" s="1">
        <f>IF($A$28="75 N.v.t.",1,IF(E436="",0,1))</f>
        <v>0</v>
      </c>
      <c r="P436" s="1">
        <f>SUM(L436:O436)</f>
        <v>0</v>
      </c>
    </row>
    <row r="437" spans="1:17" ht="12" hidden="1" thickBot="1">
      <c r="A437" s="1" t="str">
        <f>$A$29</f>
        <v>90 Terrein</v>
      </c>
      <c r="B437" s="109" t="str">
        <f t="shared" si="25"/>
        <v/>
      </c>
      <c r="C437" s="3"/>
      <c r="D437" s="3"/>
      <c r="E437" s="3"/>
      <c r="F437" s="38"/>
      <c r="G437" s="38"/>
      <c r="H437" s="38"/>
      <c r="I437" s="38"/>
      <c r="J437" s="12">
        <f>(C437*(1+'Aanneemsom-W'!$C$16))+(D437*(1+'Aanneemsom-W'!$D$16))+(E437*(1+'Aanneemsom-W'!$E$16))</f>
        <v>0</v>
      </c>
      <c r="L437" s="1">
        <f>IF($A$29="90 N.v.t.",1,IF(C437="",0,1))</f>
        <v>0</v>
      </c>
      <c r="M437" s="1">
        <f>IF($A$29="90 N.v.t.",1,IF(D437="",0,1))</f>
        <v>0</v>
      </c>
      <c r="N437" s="1">
        <f>IF($A$29="90 N.v.t.",1,IF(E437="",0,1))</f>
        <v>0</v>
      </c>
      <c r="P437" s="1">
        <f>SUM(L437:O437)</f>
        <v>0</v>
      </c>
    </row>
    <row r="438" spans="1:17" ht="13.5" hidden="1" thickBot="1">
      <c r="B438" s="59" t="s">
        <v>6</v>
      </c>
      <c r="C438" s="15">
        <f>SUM(C424:C437)</f>
        <v>0</v>
      </c>
      <c r="D438" s="15">
        <f>SUM(D424:D437)</f>
        <v>0</v>
      </c>
      <c r="E438" s="15">
        <f>SUM(E424:E437)</f>
        <v>0</v>
      </c>
      <c r="J438" s="13">
        <f>SUM(J423:J437)</f>
        <v>0</v>
      </c>
      <c r="O438" s="20" t="s">
        <v>27</v>
      </c>
      <c r="P438" s="1">
        <f>SUM(P423:P437)+P415</f>
        <v>4</v>
      </c>
    </row>
    <row r="439" spans="1:17" hidden="1">
      <c r="B439" s="59" t="s">
        <v>22</v>
      </c>
      <c r="C439" s="60" t="e">
        <f>C438/SUM(C438:E438)</f>
        <v>#DIV/0!</v>
      </c>
      <c r="D439" s="60" t="e">
        <f>D438/SUM(C438:E438)</f>
        <v>#DIV/0!</v>
      </c>
      <c r="E439" s="60" t="e">
        <f>E438/SUM(C438:E438)</f>
        <v>#DIV/0!</v>
      </c>
    </row>
    <row r="440" spans="1:17" hidden="1">
      <c r="C440" s="73"/>
      <c r="D440" s="73"/>
      <c r="E440" s="73"/>
    </row>
    <row r="441" spans="1:17" hidden="1">
      <c r="A441" s="5" t="str">
        <f>$A$67</f>
        <v>* "Loon", "Materiaal" en "Werk-derden" inclusief toeslagen. Let op: Alle bedragen datum prijspeil.</v>
      </c>
      <c r="C441" s="73"/>
      <c r="D441" s="73"/>
      <c r="E441" s="73"/>
      <c r="J441" s="5" t="str">
        <f>$J$67</f>
        <v>Paraaf Inschrijver:</v>
      </c>
    </row>
    <row r="442" spans="1:17" hidden="1">
      <c r="A442" s="5" t="str">
        <f>$A$68</f>
        <v>Opmerking: Niet gebruikte velden invullen met 0. Negatieve getallen of tekst is niet toegestaan.</v>
      </c>
      <c r="J442" s="76" t="str">
        <f>IF(P438=47,"","Let op: niet alle velden zijn ingevuld!")</f>
        <v>Let op: niet alle velden zijn ingevuld!</v>
      </c>
    </row>
    <row r="443" spans="1:17" ht="15.75" hidden="1">
      <c r="A443" s="4" t="str">
        <f>'Aanneemsom-W'!$A$1</f>
        <v>W-installatie</v>
      </c>
      <c r="B443" s="4" t="str">
        <f>'Aanneemsom-W'!$B$1</f>
        <v>Inschrijfbiljet onderhoud</v>
      </c>
      <c r="C443" s="2"/>
      <c r="D443" s="2"/>
      <c r="E443" s="2"/>
      <c r="F443" s="2"/>
      <c r="G443" s="2"/>
      <c r="H443" s="2"/>
      <c r="I443" s="2"/>
      <c r="J443" s="2"/>
    </row>
    <row r="444" spans="1:17" hidden="1">
      <c r="A444" s="20" t="str">
        <f>'Aanneemsom-W'!$A$2</f>
        <v>Perceel:</v>
      </c>
      <c r="B444" s="21" t="str">
        <f>Leeswijzer!$B$2</f>
        <v>W1</v>
      </c>
      <c r="C444" s="2"/>
      <c r="D444" s="2"/>
      <c r="E444" s="2"/>
      <c r="I444" s="22" t="str">
        <f>'Aanneemsom-W'!$F$2</f>
        <v>Documentnummer:</v>
      </c>
      <c r="J444" s="70" t="str">
        <f>Leeswijzer!$G$2</f>
        <v>xxx-GC1-IBW W1C1</v>
      </c>
    </row>
    <row r="445" spans="1:17" hidden="1">
      <c r="A445" s="20" t="str">
        <f>'Aanneemsom-W'!$A$3</f>
        <v>Opdrachtgever:</v>
      </c>
      <c r="B445" s="106" t="str">
        <f>Leeswijzer!$B$3</f>
        <v>Solido</v>
      </c>
      <c r="C445" s="2"/>
      <c r="D445" s="2"/>
      <c r="E445" s="2"/>
      <c r="I445" s="22" t="str">
        <f>'Aanneemsom-W'!$F$3</f>
        <v>Bestek:</v>
      </c>
      <c r="J445" s="2" t="str">
        <f>Leeswijzer!$G$3</f>
        <v>2506-FB-OHCAEW</v>
      </c>
    </row>
    <row r="446" spans="1:17" hidden="1">
      <c r="A446" s="20" t="str">
        <f>'Aanneemsom-W'!$A$4</f>
        <v>Betreft:</v>
      </c>
      <c r="B446" s="106" t="str">
        <f>Leeswijzer!$B$4</f>
        <v>Onderhoudscontract W-installatie</v>
      </c>
      <c r="C446" s="2"/>
      <c r="D446" s="2"/>
      <c r="E446" s="2"/>
      <c r="I446" s="20" t="s">
        <v>65</v>
      </c>
      <c r="J446" s="163">
        <f>'Aanneemsom-W'!$E$39</f>
        <v>0</v>
      </c>
    </row>
    <row r="447" spans="1:17" hidden="1">
      <c r="A447" s="20" t="str">
        <f>'Aanneemsom-W'!$A$5</f>
        <v>Blad:</v>
      </c>
      <c r="B447" s="1" t="str">
        <f>IF(F448="","Specificatieblad ongeldig; NIET invullen!","Specificatieblad locatie")</f>
        <v>Specificatieblad ongeldig; NIET invullen!</v>
      </c>
      <c r="E447" s="62" t="str">
        <f>$E$5</f>
        <v>C1</v>
      </c>
      <c r="F447" s="23" t="str">
        <f>$F$5</f>
        <v>MER1-2</v>
      </c>
      <c r="G447" s="2"/>
      <c r="H447" s="2"/>
      <c r="I447" s="2"/>
    </row>
    <row r="448" spans="1:17" hidden="1">
      <c r="A448" s="20"/>
      <c r="B448" s="70"/>
      <c r="E448" s="77" t="s">
        <v>4</v>
      </c>
      <c r="F448" s="114"/>
      <c r="G448" s="2"/>
      <c r="H448" s="22" t="s">
        <v>43</v>
      </c>
      <c r="I448" s="70">
        <f>IF(I451=0,I449,I451)</f>
        <v>0</v>
      </c>
      <c r="Q448" s="1">
        <f>IF(F448="",0,1)</f>
        <v>0</v>
      </c>
    </row>
    <row r="449" spans="1:16" hidden="1">
      <c r="A449" s="20"/>
      <c r="B449" s="91"/>
      <c r="E449" s="68" t="s">
        <v>21</v>
      </c>
      <c r="F449" s="115"/>
      <c r="G449" s="2"/>
      <c r="H449" s="22" t="s">
        <v>28</v>
      </c>
      <c r="I449" s="116"/>
      <c r="J449" s="106" t="s">
        <v>47</v>
      </c>
      <c r="P449" s="1">
        <f>IF(I449="",0,1)</f>
        <v>0</v>
      </c>
    </row>
    <row r="450" spans="1:16" hidden="1">
      <c r="A450" s="20"/>
      <c r="E450" s="68"/>
      <c r="G450" s="2"/>
      <c r="H450" s="20" t="s">
        <v>48</v>
      </c>
      <c r="I450" s="116"/>
    </row>
    <row r="451" spans="1:16" hidden="1">
      <c r="A451" s="39" t="s">
        <v>33</v>
      </c>
      <c r="B451" s="113">
        <f>'Aanneemsom-W'!$B$8</f>
        <v>0</v>
      </c>
      <c r="E451" s="68"/>
      <c r="G451" s="2"/>
      <c r="H451" s="22" t="s">
        <v>49</v>
      </c>
      <c r="I451" s="116"/>
      <c r="J451" s="111">
        <f>IF(I450+I451=0,0,(I451-I450)/I450)</f>
        <v>0</v>
      </c>
    </row>
    <row r="452" spans="1:16" hidden="1">
      <c r="A452" s="20" t="s">
        <v>96</v>
      </c>
      <c r="B452" s="149"/>
      <c r="C452" s="2"/>
      <c r="D452" s="2"/>
      <c r="E452" s="2"/>
      <c r="F452" s="2"/>
      <c r="G452" s="2"/>
      <c r="H452" s="2"/>
      <c r="I452" s="2"/>
      <c r="J452" s="117" t="str">
        <f>IF(J451=0,"","Controleer kengetallen op inschrijfwaarde. Pas zo nodig de bedragen Loon, Materiaal en Werk-derden aan met het wijzigingspercentage.")</f>
        <v/>
      </c>
    </row>
    <row r="453" spans="1:16" hidden="1">
      <c r="C453" s="64"/>
      <c r="D453" s="65"/>
      <c r="E453" s="65"/>
      <c r="F453" s="67" t="s">
        <v>24</v>
      </c>
      <c r="G453" s="65"/>
      <c r="H453" s="65"/>
      <c r="I453" s="65"/>
      <c r="J453" s="66"/>
    </row>
    <row r="454" spans="1:16" hidden="1">
      <c r="C454" s="49"/>
      <c r="D454" s="50" t="str">
        <f>$D$12</f>
        <v>Preventief en</v>
      </c>
      <c r="E454" s="51"/>
      <c r="F454" s="52"/>
      <c r="G454" s="50" t="str">
        <f>IF($G$12="","",$G$12)</f>
        <v>Geen stelposten</v>
      </c>
      <c r="H454" s="53"/>
      <c r="I454" s="18"/>
      <c r="J454" s="40" t="str">
        <f>$J$12</f>
        <v>Prijspeil</v>
      </c>
    </row>
    <row r="455" spans="1:16" hidden="1">
      <c r="C455" s="16"/>
      <c r="D455" s="17" t="str">
        <f>$D$13</f>
        <v>curatief onderhoud</v>
      </c>
      <c r="E455" s="54"/>
      <c r="F455" s="55"/>
      <c r="G455" s="17"/>
      <c r="H455" s="56"/>
      <c r="I455" s="19"/>
      <c r="J455" s="48">
        <f>$J$13</f>
        <v>45839</v>
      </c>
    </row>
    <row r="456" spans="1:16" ht="22.5" hidden="1">
      <c r="A456" s="57" t="s">
        <v>45</v>
      </c>
      <c r="B456" s="58" t="str">
        <f>$B$48</f>
        <v>Kengetal-W
locatie (€/m²)</v>
      </c>
      <c r="C456" s="11" t="s">
        <v>63</v>
      </c>
      <c r="D456" s="11" t="s">
        <v>64</v>
      </c>
      <c r="E456" s="11" t="s">
        <v>239</v>
      </c>
      <c r="F456" s="11" t="str">
        <f>IF($F$14="","",$F$14)</f>
        <v/>
      </c>
      <c r="G456" s="11" t="str">
        <f>IF($G$14="","",$G$14)</f>
        <v/>
      </c>
      <c r="H456" s="11" t="str">
        <f>IF($H$14="","",$H$14)</f>
        <v/>
      </c>
      <c r="I456" s="11" t="str">
        <f>IF($I$14="","",$I$14)</f>
        <v/>
      </c>
      <c r="J456" s="11" t="s">
        <v>57</v>
      </c>
      <c r="L456" s="1" t="s">
        <v>26</v>
      </c>
    </row>
    <row r="457" spans="1:16" hidden="1">
      <c r="A457" s="37" t="str">
        <f>$A$15</f>
        <v>Stelposten n.v.t.</v>
      </c>
      <c r="B457" s="71"/>
      <c r="C457" s="72"/>
      <c r="D457" s="72"/>
      <c r="E457" s="72"/>
      <c r="F457" s="3"/>
      <c r="G457" s="3"/>
      <c r="H457" s="3"/>
      <c r="I457" s="3"/>
      <c r="J457" s="144">
        <f>(F457*(1+'Aanneemsom-W'!$F$16))+(G457*(1+'Aanneemsom-W'!$F$16))+(H457*(1+'Aanneemsom-W'!$F$16))+(I457*(1+'Aanneemsom-W'!$F$16))</f>
        <v>0</v>
      </c>
      <c r="L457" s="1">
        <f>IF(F456="",1,IF(F457="",0,1))</f>
        <v>1</v>
      </c>
      <c r="M457" s="1">
        <f>IF(G456="",1,IF(G457="",0,1))</f>
        <v>1</v>
      </c>
      <c r="N457" s="1">
        <f>IF(H456="",1,IF(H457="",0,1))</f>
        <v>1</v>
      </c>
      <c r="O457" s="1">
        <f>IF(I456="",1,IF(I457="",0,1))</f>
        <v>1</v>
      </c>
      <c r="P457" s="1">
        <f>SUM(L457:O457)</f>
        <v>4</v>
      </c>
    </row>
    <row r="458" spans="1:16" hidden="1">
      <c r="A458" s="1" t="str">
        <f>$A$16</f>
        <v>51 Gereserveerd</v>
      </c>
      <c r="B458" s="109" t="str">
        <f>IF(C458+D458+E458=0,"",J458/$I$448)</f>
        <v/>
      </c>
      <c r="C458" s="3"/>
      <c r="D458" s="3"/>
      <c r="E458" s="3"/>
      <c r="F458" s="38"/>
      <c r="G458" s="38"/>
      <c r="H458" s="38"/>
      <c r="I458" s="38"/>
      <c r="J458" s="12">
        <f>(C458*(1+'Aanneemsom-W'!$C$16))+(D458*(1+'Aanneemsom-W'!$D$16))+(E458*(1+'Aanneemsom-W'!$E$16))</f>
        <v>0</v>
      </c>
      <c r="L458" s="1">
        <f>IF($A$16="51 N.v.t.",1,IF(C458="",0,1))</f>
        <v>0</v>
      </c>
      <c r="M458" s="1">
        <f>IF($A$16="51 N.v.t.",1,IF(D458="",0,1))</f>
        <v>0</v>
      </c>
      <c r="N458" s="1">
        <f>IF($A$16="51 N.v.t.",1,IF(E458="",0,1))</f>
        <v>0</v>
      </c>
      <c r="P458" s="1">
        <f t="shared" ref="P458:P466" si="26">SUM(L458:O458)</f>
        <v>0</v>
      </c>
    </row>
    <row r="459" spans="1:16" hidden="1">
      <c r="A459" s="1" t="str">
        <f>$A$17</f>
        <v>52 Afvoeren</v>
      </c>
      <c r="B459" s="109" t="str">
        <f t="shared" ref="B459:B471" si="27">IF(C459+D459+E459=0,"",J459/$I$448)</f>
        <v/>
      </c>
      <c r="C459" s="3"/>
      <c r="D459" s="3"/>
      <c r="E459" s="3"/>
      <c r="F459" s="38"/>
      <c r="G459" s="38"/>
      <c r="H459" s="38"/>
      <c r="I459" s="38"/>
      <c r="J459" s="12">
        <f>(C459*(1+'Aanneemsom-W'!$C$16))+(D459*(1+'Aanneemsom-W'!$D$16))+(E459*(1+'Aanneemsom-W'!$E$16))</f>
        <v>0</v>
      </c>
      <c r="L459" s="1">
        <f>IF($A$17="52 N.v.t.",1,IF(C459="",0,1))</f>
        <v>0</v>
      </c>
      <c r="M459" s="1">
        <f>IF($A$17="52 N.v.t.",1,IF(D459="",0,1))</f>
        <v>0</v>
      </c>
      <c r="N459" s="1">
        <f>IF($A$17="52 N.v.t.",1,IF(E459="",0,1))</f>
        <v>0</v>
      </c>
      <c r="P459" s="1">
        <f t="shared" si="26"/>
        <v>0</v>
      </c>
    </row>
    <row r="460" spans="1:16" hidden="1">
      <c r="A460" s="1" t="str">
        <f>$A$18</f>
        <v>53 Waterinstallaties</v>
      </c>
      <c r="B460" s="109" t="str">
        <f t="shared" si="27"/>
        <v/>
      </c>
      <c r="C460" s="3"/>
      <c r="D460" s="3"/>
      <c r="E460" s="3"/>
      <c r="F460" s="38"/>
      <c r="G460" s="38"/>
      <c r="H460" s="38"/>
      <c r="I460" s="38"/>
      <c r="J460" s="12">
        <f>(C460*(1+'Aanneemsom-W'!$C$16))+(D460*(1+'Aanneemsom-W'!$D$16))+(E460*(1+'Aanneemsom-W'!$E$16))</f>
        <v>0</v>
      </c>
      <c r="L460" s="1">
        <f>IF($A$18="53 N.v.t.",1,IF(C460="",0,1))</f>
        <v>0</v>
      </c>
      <c r="M460" s="1">
        <f>IF($A$18="53 N.v.t.",1,IF(D460="",0,1))</f>
        <v>0</v>
      </c>
      <c r="N460" s="1">
        <f>IF($A$18="53 N.v.t.",1,IF(E460="",0,1))</f>
        <v>0</v>
      </c>
      <c r="P460" s="1">
        <f t="shared" si="26"/>
        <v>0</v>
      </c>
    </row>
    <row r="461" spans="1:16" hidden="1">
      <c r="A461" s="1" t="str">
        <f>$A$19</f>
        <v>54 Gassen</v>
      </c>
      <c r="B461" s="109" t="str">
        <f t="shared" si="27"/>
        <v/>
      </c>
      <c r="C461" s="3"/>
      <c r="D461" s="3"/>
      <c r="E461" s="3"/>
      <c r="F461" s="38"/>
      <c r="G461" s="38"/>
      <c r="H461" s="38"/>
      <c r="I461" s="38"/>
      <c r="J461" s="12">
        <f>(C461*(1+'Aanneemsom-W'!$C$16))+(D461*(1+'Aanneemsom-W'!$D$16))+(E461*(1+'Aanneemsom-W'!$E$16))</f>
        <v>0</v>
      </c>
      <c r="L461" s="1">
        <f>IF($A$19="54 N.v.t.",1,IF(C461="",0,1))</f>
        <v>0</v>
      </c>
      <c r="M461" s="1">
        <f>IF($A$19="54 N.v.t.",1,IF(D461="",0,1))</f>
        <v>0</v>
      </c>
      <c r="N461" s="1">
        <f>IF($A$19="54 N.v.t.",1,IF(E461="",0,1))</f>
        <v>0</v>
      </c>
      <c r="P461" s="1">
        <f t="shared" si="26"/>
        <v>0</v>
      </c>
    </row>
    <row r="462" spans="1:16" hidden="1">
      <c r="A462" s="1" t="str">
        <f>$A$20</f>
        <v>55 Koeling</v>
      </c>
      <c r="B462" s="109" t="str">
        <f t="shared" si="27"/>
        <v/>
      </c>
      <c r="C462" s="3"/>
      <c r="D462" s="3"/>
      <c r="E462" s="3"/>
      <c r="F462" s="38"/>
      <c r="G462" s="38"/>
      <c r="H462" s="38"/>
      <c r="I462" s="38"/>
      <c r="J462" s="12">
        <f>(C462*(1+'Aanneemsom-W'!$C$16))+(D462*(1+'Aanneemsom-W'!$D$16))+(E462*(1+'Aanneemsom-W'!$E$16))</f>
        <v>0</v>
      </c>
      <c r="L462" s="1">
        <f>IF($A$20="55 N.v.t.",1,IF(C462="",0,1))</f>
        <v>0</v>
      </c>
      <c r="M462" s="1">
        <f>IF($A$20="55 N.v.t.",1,IF(D462="",0,1))</f>
        <v>0</v>
      </c>
      <c r="N462" s="1">
        <f>IF($A$20="55 N.v.t.",1,IF(E462="",0,1))</f>
        <v>0</v>
      </c>
      <c r="P462" s="1">
        <f t="shared" si="26"/>
        <v>0</v>
      </c>
    </row>
    <row r="463" spans="1:16" hidden="1">
      <c r="A463" s="1" t="str">
        <f>$A$21</f>
        <v>56 Verwarming</v>
      </c>
      <c r="B463" s="109" t="str">
        <f t="shared" si="27"/>
        <v/>
      </c>
      <c r="C463" s="3"/>
      <c r="D463" s="3"/>
      <c r="E463" s="3"/>
      <c r="F463" s="38"/>
      <c r="G463" s="38"/>
      <c r="H463" s="38"/>
      <c r="I463" s="38"/>
      <c r="J463" s="12">
        <f>(C463*(1+'Aanneemsom-W'!$C$16))+(D463*(1+'Aanneemsom-W'!$D$16))+(E463*(1+'Aanneemsom-W'!$E$16))</f>
        <v>0</v>
      </c>
      <c r="L463" s="1">
        <f>IF($A$21="56 N.v.t.",1,IF(C463="",0,1))</f>
        <v>0</v>
      </c>
      <c r="M463" s="1">
        <f>IF($A$21="56 N.v.t.",1,IF(D463="",0,1))</f>
        <v>0</v>
      </c>
      <c r="N463" s="1">
        <f>IF($A$21="56 N.v.t.",1,IF(E463="",0,1))</f>
        <v>0</v>
      </c>
      <c r="P463" s="1">
        <f t="shared" si="26"/>
        <v>0</v>
      </c>
    </row>
    <row r="464" spans="1:16" hidden="1">
      <c r="A464" s="1" t="str">
        <f>$A$22</f>
        <v>57 Luchtbehandeling</v>
      </c>
      <c r="B464" s="109" t="str">
        <f t="shared" si="27"/>
        <v/>
      </c>
      <c r="C464" s="3"/>
      <c r="D464" s="3"/>
      <c r="E464" s="3"/>
      <c r="F464" s="38"/>
      <c r="G464" s="92" t="str">
        <f>IF(F448="","Ingevulde informatie wordt genegeerd.","")</f>
        <v>Ingevulde informatie wordt genegeerd.</v>
      </c>
      <c r="H464" s="38"/>
      <c r="I464" s="38"/>
      <c r="J464" s="12">
        <f>(C464*(1+'Aanneemsom-W'!$C$16))+(D464*(1+'Aanneemsom-W'!$D$16))+(E464*(1+'Aanneemsom-W'!$E$16))</f>
        <v>0</v>
      </c>
      <c r="L464" s="1">
        <f>IF($A$22="57 N.v.t.",1,IF(C464="",0,1))</f>
        <v>0</v>
      </c>
      <c r="M464" s="1">
        <f>IF($A$22="57 N.v.t.",1,IF(D464="",0,1))</f>
        <v>0</v>
      </c>
      <c r="N464" s="1">
        <f>IF($A$22="57 N.v.t.",1,IF(E464="",0,1))</f>
        <v>0</v>
      </c>
      <c r="P464" s="1">
        <f t="shared" si="26"/>
        <v>0</v>
      </c>
    </row>
    <row r="465" spans="1:16" hidden="1">
      <c r="A465" s="1" t="str">
        <f>$A$23</f>
        <v>58 M&amp;R-installaties</v>
      </c>
      <c r="B465" s="109" t="str">
        <f t="shared" si="27"/>
        <v/>
      </c>
      <c r="C465" s="3"/>
      <c r="D465" s="3"/>
      <c r="E465" s="3"/>
      <c r="F465" s="38"/>
      <c r="G465" s="38"/>
      <c r="H465" s="38"/>
      <c r="I465" s="38"/>
      <c r="J465" s="12">
        <f>(C465*(1+'Aanneemsom-W'!$C$16))+(D465*(1+'Aanneemsom-W'!$D$16))+(E465*(1+'Aanneemsom-W'!$E$16))</f>
        <v>0</v>
      </c>
      <c r="L465" s="1">
        <f>IF($A$23="58 N.v.t.",1,IF(C465="",0,1))</f>
        <v>0</v>
      </c>
      <c r="M465" s="1">
        <f>IF($A$23="58 N.v.t.",1,IF(D465="",0,1))</f>
        <v>0</v>
      </c>
      <c r="N465" s="1">
        <f>IF($A$23="58 N.v.t.",1,IF(E465="",0,1))</f>
        <v>0</v>
      </c>
      <c r="P465" s="1">
        <f t="shared" si="26"/>
        <v>0</v>
      </c>
    </row>
    <row r="466" spans="1:16" hidden="1">
      <c r="A466" s="1" t="str">
        <f>$A$24</f>
        <v>59 Brandveiligheid</v>
      </c>
      <c r="B466" s="109" t="str">
        <f t="shared" si="27"/>
        <v/>
      </c>
      <c r="C466" s="3"/>
      <c r="D466" s="3"/>
      <c r="E466" s="3"/>
      <c r="F466" s="38"/>
      <c r="G466" s="38"/>
      <c r="H466" s="38"/>
      <c r="I466" s="38"/>
      <c r="J466" s="12">
        <f>(C466*(1+'Aanneemsom-W'!$C$16))+(D466*(1+'Aanneemsom-W'!$D$16))+(E466*(1+'Aanneemsom-W'!$E$16))</f>
        <v>0</v>
      </c>
      <c r="L466" s="1">
        <f>IF($A$24="65 N.v.t.",1,IF(C466="",0,1))</f>
        <v>0</v>
      </c>
      <c r="M466" s="1">
        <f>IF($A$24="65 N.v.t.",1,IF(D466="",0,1))</f>
        <v>0</v>
      </c>
      <c r="N466" s="1">
        <f>IF($A$24="65 N.v.t.",1,IF(E466="",0,1))</f>
        <v>0</v>
      </c>
      <c r="P466" s="1">
        <f t="shared" si="26"/>
        <v>0</v>
      </c>
    </row>
    <row r="467" spans="1:16" hidden="1">
      <c r="A467" s="1" t="str">
        <f>$A$25</f>
        <v>67 Gebouwmanag.</v>
      </c>
      <c r="B467" s="109" t="str">
        <f t="shared" si="27"/>
        <v/>
      </c>
      <c r="C467" s="3"/>
      <c r="D467" s="3"/>
      <c r="E467" s="3"/>
      <c r="F467" s="38"/>
      <c r="G467" s="38"/>
      <c r="H467" s="38"/>
      <c r="I467" s="38"/>
      <c r="J467" s="12">
        <f>(C467*(1+'Aanneemsom-W'!$C$16))+(D467*(1+'Aanneemsom-W'!$D$16))+(E467*(1+'Aanneemsom-W'!$E$16))</f>
        <v>0</v>
      </c>
      <c r="L467" s="1">
        <f>IF($A$25="67 N.v.t.",1,IF(C467="",0,1))</f>
        <v>0</v>
      </c>
      <c r="M467" s="1">
        <f>IF($A$25="67 N.v.t.",1,IF(D467="",0,1))</f>
        <v>0</v>
      </c>
      <c r="N467" s="1">
        <f>IF($A$25="67 N.v.t.",1,IF(E467="",0,1))</f>
        <v>0</v>
      </c>
      <c r="P467" s="1">
        <f>SUM(L467:O467)</f>
        <v>0</v>
      </c>
    </row>
    <row r="468" spans="1:16" hidden="1">
      <c r="A468" s="1" t="str">
        <f>$A$26</f>
        <v>73 Vaste keuken vrz.</v>
      </c>
      <c r="B468" s="109" t="str">
        <f>IF(C468+D468+E468=0,"",J468/$I$448)</f>
        <v/>
      </c>
      <c r="C468" s="3"/>
      <c r="D468" s="3"/>
      <c r="E468" s="3"/>
      <c r="F468" s="38"/>
      <c r="G468" s="38"/>
      <c r="H468" s="38"/>
      <c r="I468" s="38"/>
      <c r="J468" s="12">
        <f>(C468*(1+'Aanneemsom-W'!$C$16))+(D468*(1+'Aanneemsom-W'!$D$16))+(E468*(1+'Aanneemsom-W'!$E$16))</f>
        <v>0</v>
      </c>
      <c r="L468" s="1">
        <f>IF($A$26="73 N.v.t.",1,IF(C468="",0,1))</f>
        <v>0</v>
      </c>
      <c r="M468" s="1">
        <f>IF($A$26="73 N.v.t.",1,IF(D468="",0,1))</f>
        <v>0</v>
      </c>
      <c r="N468" s="1">
        <f>IF($A$26="73 N.v.t.",1,IF(E468="",0,1))</f>
        <v>0</v>
      </c>
      <c r="P468" s="1">
        <f>SUM(L468:O468)</f>
        <v>0</v>
      </c>
    </row>
    <row r="469" spans="1:16" hidden="1">
      <c r="A469" s="1" t="str">
        <f>$A$27</f>
        <v>74 Vaste sanitaire vrz.</v>
      </c>
      <c r="B469" s="109" t="str">
        <f t="shared" si="27"/>
        <v/>
      </c>
      <c r="C469" s="3"/>
      <c r="D469" s="3"/>
      <c r="E469" s="3"/>
      <c r="F469" s="38"/>
      <c r="G469" s="38"/>
      <c r="H469" s="38"/>
      <c r="I469" s="38"/>
      <c r="J469" s="12">
        <f>(C469*(1+'Aanneemsom-W'!$C$16))+(D469*(1+'Aanneemsom-W'!$D$16))+(E469*(1+'Aanneemsom-W'!$E$16))</f>
        <v>0</v>
      </c>
      <c r="L469" s="1">
        <f>IF($A$27="74 N.v.t.",1,IF(C469="",0,1))</f>
        <v>0</v>
      </c>
      <c r="M469" s="1">
        <f>IF($A$27="74 N.v.t.",1,IF(D469="",0,1))</f>
        <v>0</v>
      </c>
      <c r="N469" s="1">
        <f>IF($A$27="74 N.v.t.",1,IF(E469="",0,1))</f>
        <v>0</v>
      </c>
      <c r="P469" s="1">
        <f>SUM(L469:O469)</f>
        <v>0</v>
      </c>
    </row>
    <row r="470" spans="1:16" hidden="1">
      <c r="A470" s="1" t="str">
        <f>$A$28</f>
        <v>75 Vaste onderh.vrz.</v>
      </c>
      <c r="B470" s="109" t="str">
        <f>IF(C470+D470+E470=0,"",J470/$I$448)</f>
        <v/>
      </c>
      <c r="C470" s="3"/>
      <c r="D470" s="3"/>
      <c r="E470" s="3"/>
      <c r="F470" s="38"/>
      <c r="G470" s="38"/>
      <c r="H470" s="38"/>
      <c r="I470" s="38"/>
      <c r="J470" s="12">
        <f>(C470*(1+'Aanneemsom-W'!$C$16))+(D470*(1+'Aanneemsom-W'!$D$16))+(E470*(1+'Aanneemsom-W'!$E$16))</f>
        <v>0</v>
      </c>
      <c r="L470" s="1">
        <f>IF($A$28="75 N.v.t.",1,IF(C470="",0,1))</f>
        <v>0</v>
      </c>
      <c r="M470" s="1">
        <f>IF($A$28="75 N.v.t.",1,IF(D470="",0,1))</f>
        <v>0</v>
      </c>
      <c r="N470" s="1">
        <f>IF($A$28="75 N.v.t.",1,IF(E470="",0,1))</f>
        <v>0</v>
      </c>
      <c r="P470" s="1">
        <f>SUM(L470:O470)</f>
        <v>0</v>
      </c>
    </row>
    <row r="471" spans="1:16" ht="12" hidden="1" thickBot="1">
      <c r="A471" s="1" t="str">
        <f>$A$29</f>
        <v>90 Terrein</v>
      </c>
      <c r="B471" s="109" t="str">
        <f t="shared" si="27"/>
        <v/>
      </c>
      <c r="C471" s="3"/>
      <c r="D471" s="3"/>
      <c r="E471" s="3"/>
      <c r="F471" s="38"/>
      <c r="G471" s="38"/>
      <c r="H471" s="38"/>
      <c r="I471" s="38"/>
      <c r="J471" s="12">
        <f>(C471*(1+'Aanneemsom-W'!$C$16))+(D471*(1+'Aanneemsom-W'!$D$16))+(E471*(1+'Aanneemsom-W'!$E$16))</f>
        <v>0</v>
      </c>
      <c r="L471" s="1">
        <f>IF($A$29="90 N.v.t.",1,IF(C471="",0,1))</f>
        <v>0</v>
      </c>
      <c r="M471" s="1">
        <f>IF($A$29="90 N.v.t.",1,IF(D471="",0,1))</f>
        <v>0</v>
      </c>
      <c r="N471" s="1">
        <f>IF($A$29="90 N.v.t.",1,IF(E471="",0,1))</f>
        <v>0</v>
      </c>
      <c r="P471" s="1">
        <f>SUM(L471:O471)</f>
        <v>0</v>
      </c>
    </row>
    <row r="472" spans="1:16" ht="13.5" hidden="1" thickBot="1">
      <c r="B472" s="59" t="s">
        <v>6</v>
      </c>
      <c r="C472" s="15">
        <f>SUM(C458:C471)</f>
        <v>0</v>
      </c>
      <c r="D472" s="15">
        <f>SUM(D458:D471)</f>
        <v>0</v>
      </c>
      <c r="E472" s="15">
        <f>SUM(E458:E471)</f>
        <v>0</v>
      </c>
      <c r="J472" s="13">
        <f>SUM(J457:J471)</f>
        <v>0</v>
      </c>
      <c r="O472" s="20" t="s">
        <v>27</v>
      </c>
      <c r="P472" s="1">
        <f>SUM(P457:P471)+P449</f>
        <v>4</v>
      </c>
    </row>
    <row r="473" spans="1:16" hidden="1">
      <c r="B473" s="59" t="s">
        <v>22</v>
      </c>
      <c r="C473" s="60" t="e">
        <f>C472/SUM(C472:E472)</f>
        <v>#DIV/0!</v>
      </c>
      <c r="D473" s="60" t="e">
        <f>D472/SUM(C472:E472)</f>
        <v>#DIV/0!</v>
      </c>
      <c r="E473" s="60" t="e">
        <f>E472/SUM(C472:E472)</f>
        <v>#DIV/0!</v>
      </c>
    </row>
    <row r="474" spans="1:16" hidden="1">
      <c r="C474" s="73"/>
      <c r="D474" s="73"/>
      <c r="E474" s="73"/>
    </row>
    <row r="475" spans="1:16" hidden="1">
      <c r="A475" s="5" t="str">
        <f>$A$67</f>
        <v>* "Loon", "Materiaal" en "Werk-derden" inclusief toeslagen. Let op: Alle bedragen datum prijspeil.</v>
      </c>
      <c r="C475" s="73"/>
      <c r="D475" s="73"/>
      <c r="E475" s="73"/>
      <c r="J475" s="5" t="str">
        <f>$J$67</f>
        <v>Paraaf Inschrijver:</v>
      </c>
    </row>
    <row r="476" spans="1:16" hidden="1">
      <c r="A476" s="5" t="str">
        <f>$A$68</f>
        <v>Opmerking: Niet gebruikte velden invullen met 0. Negatieve getallen of tekst is niet toegestaan.</v>
      </c>
      <c r="J476" s="76" t="str">
        <f>IF(P472=47,"","Let op: niet alle velden zijn ingevuld!")</f>
        <v>Let op: niet alle velden zijn ingevuld!</v>
      </c>
    </row>
    <row r="477" spans="1:16" ht="15.75" hidden="1">
      <c r="A477" s="4" t="str">
        <f>'Aanneemsom-W'!$A$1</f>
        <v>W-installatie</v>
      </c>
      <c r="B477" s="4" t="str">
        <f>'Aanneemsom-W'!$B$1</f>
        <v>Inschrijfbiljet onderhoud</v>
      </c>
      <c r="C477" s="2"/>
      <c r="D477" s="2"/>
      <c r="E477" s="2"/>
      <c r="F477" s="2"/>
      <c r="G477" s="2"/>
      <c r="H477" s="2"/>
      <c r="I477" s="2"/>
      <c r="J477" s="2"/>
    </row>
    <row r="478" spans="1:16" hidden="1">
      <c r="A478" s="20" t="str">
        <f>'Aanneemsom-W'!$A$2</f>
        <v>Perceel:</v>
      </c>
      <c r="B478" s="21" t="str">
        <f>Leeswijzer!$B$2</f>
        <v>W1</v>
      </c>
      <c r="C478" s="2"/>
      <c r="D478" s="2"/>
      <c r="E478" s="2"/>
      <c r="I478" s="22" t="str">
        <f>'Aanneemsom-W'!$F$2</f>
        <v>Documentnummer:</v>
      </c>
      <c r="J478" s="70" t="str">
        <f>Leeswijzer!$G$2</f>
        <v>xxx-GC1-IBW W1C1</v>
      </c>
    </row>
    <row r="479" spans="1:16" hidden="1">
      <c r="A479" s="20" t="str">
        <f>'Aanneemsom-W'!$A$3</f>
        <v>Opdrachtgever:</v>
      </c>
      <c r="B479" s="106" t="str">
        <f>Leeswijzer!$B$3</f>
        <v>Solido</v>
      </c>
      <c r="C479" s="2"/>
      <c r="D479" s="2"/>
      <c r="E479" s="2"/>
      <c r="I479" s="22" t="str">
        <f>'Aanneemsom-W'!$F$3</f>
        <v>Bestek:</v>
      </c>
      <c r="J479" s="2" t="str">
        <f>Leeswijzer!$G$3</f>
        <v>2506-FB-OHCAEW</v>
      </c>
    </row>
    <row r="480" spans="1:16" hidden="1">
      <c r="A480" s="20" t="str">
        <f>'Aanneemsom-W'!$A$4</f>
        <v>Betreft:</v>
      </c>
      <c r="B480" s="106" t="str">
        <f>Leeswijzer!$B$4</f>
        <v>Onderhoudscontract W-installatie</v>
      </c>
      <c r="C480" s="2"/>
      <c r="D480" s="2"/>
      <c r="E480" s="2"/>
      <c r="I480" s="20" t="s">
        <v>65</v>
      </c>
      <c r="J480" s="163">
        <f>'Aanneemsom-W'!$E$39</f>
        <v>0</v>
      </c>
    </row>
    <row r="481" spans="1:17" hidden="1">
      <c r="A481" s="20" t="str">
        <f>'Aanneemsom-W'!$A$5</f>
        <v>Blad:</v>
      </c>
      <c r="B481" s="1" t="str">
        <f>IF(F482="","Specificatieblad ongeldig; NIET invullen!","Specificatieblad locatie")</f>
        <v>Specificatieblad ongeldig; NIET invullen!</v>
      </c>
      <c r="E481" s="62" t="str">
        <f>$E$5</f>
        <v>C1</v>
      </c>
      <c r="F481" s="23" t="str">
        <f>$F$5</f>
        <v>MER1-2</v>
      </c>
      <c r="G481" s="2"/>
      <c r="H481" s="2"/>
      <c r="I481" s="2"/>
    </row>
    <row r="482" spans="1:17" hidden="1">
      <c r="A482" s="20"/>
      <c r="B482" s="70"/>
      <c r="E482" s="77" t="s">
        <v>4</v>
      </c>
      <c r="F482" s="114"/>
      <c r="G482" s="2"/>
      <c r="H482" s="22" t="s">
        <v>43</v>
      </c>
      <c r="I482" s="70">
        <f>IF(I485=0,I483,I485)</f>
        <v>0</v>
      </c>
      <c r="Q482" s="1">
        <f>IF(F482="",0,1)</f>
        <v>0</v>
      </c>
    </row>
    <row r="483" spans="1:17" hidden="1">
      <c r="A483" s="20"/>
      <c r="B483" s="91"/>
      <c r="E483" s="68" t="s">
        <v>21</v>
      </c>
      <c r="F483" s="115"/>
      <c r="G483" s="2"/>
      <c r="H483" s="22" t="s">
        <v>28</v>
      </c>
      <c r="I483" s="116"/>
      <c r="J483" s="106" t="s">
        <v>47</v>
      </c>
      <c r="P483" s="1">
        <f>IF(I483="",0,1)</f>
        <v>0</v>
      </c>
    </row>
    <row r="484" spans="1:17" hidden="1">
      <c r="A484" s="20"/>
      <c r="E484" s="68"/>
      <c r="G484" s="2"/>
      <c r="H484" s="20" t="s">
        <v>48</v>
      </c>
      <c r="I484" s="116"/>
    </row>
    <row r="485" spans="1:17" hidden="1">
      <c r="A485" s="39" t="s">
        <v>33</v>
      </c>
      <c r="B485" s="113">
        <f>'Aanneemsom-W'!$B$8</f>
        <v>0</v>
      </c>
      <c r="E485" s="68"/>
      <c r="G485" s="2"/>
      <c r="H485" s="22" t="s">
        <v>49</v>
      </c>
      <c r="I485" s="116"/>
      <c r="J485" s="111">
        <f>IF(I484+I485=0,0,(I485-I484)/I484)</f>
        <v>0</v>
      </c>
    </row>
    <row r="486" spans="1:17" hidden="1">
      <c r="A486" s="20" t="s">
        <v>96</v>
      </c>
      <c r="B486" s="149"/>
      <c r="C486" s="2"/>
      <c r="D486" s="2"/>
      <c r="E486" s="2"/>
      <c r="F486" s="2"/>
      <c r="G486" s="2"/>
      <c r="H486" s="2"/>
      <c r="I486" s="2"/>
      <c r="J486" s="117" t="str">
        <f>IF(J485=0,"","Controleer kengetallen op inschrijfwaarde. Pas zo nodig de bedragen Loon, Materiaal en Werk-derden aan met het wijzigingspercentage.")</f>
        <v/>
      </c>
    </row>
    <row r="487" spans="1:17" hidden="1">
      <c r="C487" s="64"/>
      <c r="D487" s="65"/>
      <c r="E487" s="65"/>
      <c r="F487" s="67" t="s">
        <v>24</v>
      </c>
      <c r="G487" s="65"/>
      <c r="H487" s="65"/>
      <c r="I487" s="65"/>
      <c r="J487" s="66"/>
    </row>
    <row r="488" spans="1:17" hidden="1">
      <c r="C488" s="49"/>
      <c r="D488" s="50" t="str">
        <f>$D$12</f>
        <v>Preventief en</v>
      </c>
      <c r="E488" s="51"/>
      <c r="F488" s="52"/>
      <c r="G488" s="50" t="str">
        <f>IF($G$12="","",$G$12)</f>
        <v>Geen stelposten</v>
      </c>
      <c r="H488" s="53"/>
      <c r="I488" s="18"/>
      <c r="J488" s="40" t="str">
        <f>$J$12</f>
        <v>Prijspeil</v>
      </c>
    </row>
    <row r="489" spans="1:17" hidden="1">
      <c r="C489" s="16"/>
      <c r="D489" s="17" t="str">
        <f>$D$13</f>
        <v>curatief onderhoud</v>
      </c>
      <c r="E489" s="54"/>
      <c r="F489" s="55"/>
      <c r="G489" s="17"/>
      <c r="H489" s="56"/>
      <c r="I489" s="19"/>
      <c r="J489" s="48">
        <f>$J$13</f>
        <v>45839</v>
      </c>
    </row>
    <row r="490" spans="1:17" ht="22.5" hidden="1">
      <c r="A490" s="57" t="s">
        <v>45</v>
      </c>
      <c r="B490" s="58" t="str">
        <f>$B$48</f>
        <v>Kengetal-W
locatie (€/m²)</v>
      </c>
      <c r="C490" s="11" t="s">
        <v>63</v>
      </c>
      <c r="D490" s="11" t="s">
        <v>64</v>
      </c>
      <c r="E490" s="11" t="s">
        <v>239</v>
      </c>
      <c r="F490" s="11" t="str">
        <f>IF($F$14="","",$F$14)</f>
        <v/>
      </c>
      <c r="G490" s="11" t="str">
        <f>IF($G$14="","",$G$14)</f>
        <v/>
      </c>
      <c r="H490" s="11" t="str">
        <f>IF($H$14="","",$H$14)</f>
        <v/>
      </c>
      <c r="I490" s="11" t="str">
        <f>IF($I$14="","",$I$14)</f>
        <v/>
      </c>
      <c r="J490" s="11" t="s">
        <v>57</v>
      </c>
      <c r="L490" s="1" t="s">
        <v>26</v>
      </c>
    </row>
    <row r="491" spans="1:17" hidden="1">
      <c r="A491" s="37" t="str">
        <f>$A$15</f>
        <v>Stelposten n.v.t.</v>
      </c>
      <c r="B491" s="71"/>
      <c r="C491" s="72"/>
      <c r="D491" s="72"/>
      <c r="E491" s="72"/>
      <c r="F491" s="3"/>
      <c r="G491" s="3"/>
      <c r="H491" s="3"/>
      <c r="I491" s="3"/>
      <c r="J491" s="144">
        <f>(F491*(1+'Aanneemsom-W'!$F$16))+(G491*(1+'Aanneemsom-W'!$F$16))+(H491*(1+'Aanneemsom-W'!$F$16))+(I491*(1+'Aanneemsom-W'!$F$16))</f>
        <v>0</v>
      </c>
      <c r="L491" s="1">
        <f>IF(F490="",1,IF(F491="",0,1))</f>
        <v>1</v>
      </c>
      <c r="M491" s="1">
        <f>IF(G490="",1,IF(G491="",0,1))</f>
        <v>1</v>
      </c>
      <c r="N491" s="1">
        <f>IF(H490="",1,IF(H491="",0,1))</f>
        <v>1</v>
      </c>
      <c r="O491" s="1">
        <f>IF(I490="",1,IF(I491="",0,1))</f>
        <v>1</v>
      </c>
      <c r="P491" s="1">
        <f>SUM(L491:O491)</f>
        <v>4</v>
      </c>
    </row>
    <row r="492" spans="1:17" hidden="1">
      <c r="A492" s="1" t="str">
        <f>$A$16</f>
        <v>51 Gereserveerd</v>
      </c>
      <c r="B492" s="109" t="str">
        <f>IF(C492+D492+E492=0,"",J492/$I$482)</f>
        <v/>
      </c>
      <c r="C492" s="3"/>
      <c r="D492" s="3"/>
      <c r="E492" s="3"/>
      <c r="F492" s="38"/>
      <c r="G492" s="38"/>
      <c r="H492" s="38"/>
      <c r="I492" s="38"/>
      <c r="J492" s="12">
        <f>(C492*(1+'Aanneemsom-W'!$C$16))+(D492*(1+'Aanneemsom-W'!$D$16))+(E492*(1+'Aanneemsom-W'!$E$16))</f>
        <v>0</v>
      </c>
      <c r="L492" s="1">
        <f>IF($A$16="51 N.v.t.",1,IF(C492="",0,1))</f>
        <v>0</v>
      </c>
      <c r="M492" s="1">
        <f>IF($A$16="51 N.v.t.",1,IF(D492="",0,1))</f>
        <v>0</v>
      </c>
      <c r="N492" s="1">
        <f>IF($A$16="51 N.v.t.",1,IF(E492="",0,1))</f>
        <v>0</v>
      </c>
      <c r="P492" s="1">
        <f t="shared" ref="P492:P500" si="28">SUM(L492:O492)</f>
        <v>0</v>
      </c>
    </row>
    <row r="493" spans="1:17" hidden="1">
      <c r="A493" s="1" t="str">
        <f>$A$17</f>
        <v>52 Afvoeren</v>
      </c>
      <c r="B493" s="109" t="str">
        <f t="shared" ref="B493:B505" si="29">IF(C493+D493+E493=0,"",J493/$I$482)</f>
        <v/>
      </c>
      <c r="C493" s="3"/>
      <c r="D493" s="3"/>
      <c r="E493" s="3"/>
      <c r="F493" s="38"/>
      <c r="G493" s="38"/>
      <c r="H493" s="38"/>
      <c r="I493" s="38"/>
      <c r="J493" s="12">
        <f>(C493*(1+'Aanneemsom-W'!$C$16))+(D493*(1+'Aanneemsom-W'!$D$16))+(E493*(1+'Aanneemsom-W'!$E$16))</f>
        <v>0</v>
      </c>
      <c r="L493" s="1">
        <f>IF($A$17="52 N.v.t.",1,IF(C493="",0,1))</f>
        <v>0</v>
      </c>
      <c r="M493" s="1">
        <f>IF($A$17="52 N.v.t.",1,IF(D493="",0,1))</f>
        <v>0</v>
      </c>
      <c r="N493" s="1">
        <f>IF($A$17="52 N.v.t.",1,IF(E493="",0,1))</f>
        <v>0</v>
      </c>
      <c r="P493" s="1">
        <f t="shared" si="28"/>
        <v>0</v>
      </c>
    </row>
    <row r="494" spans="1:17" hidden="1">
      <c r="A494" s="1" t="str">
        <f>$A$18</f>
        <v>53 Waterinstallaties</v>
      </c>
      <c r="B494" s="109" t="str">
        <f t="shared" si="29"/>
        <v/>
      </c>
      <c r="C494" s="3"/>
      <c r="D494" s="3"/>
      <c r="E494" s="3"/>
      <c r="F494" s="38"/>
      <c r="G494" s="38"/>
      <c r="H494" s="38"/>
      <c r="I494" s="38"/>
      <c r="J494" s="12">
        <f>(C494*(1+'Aanneemsom-W'!$C$16))+(D494*(1+'Aanneemsom-W'!$D$16))+(E494*(1+'Aanneemsom-W'!$E$16))</f>
        <v>0</v>
      </c>
      <c r="L494" s="1">
        <f>IF($A$18="53 N.v.t.",1,IF(C494="",0,1))</f>
        <v>0</v>
      </c>
      <c r="M494" s="1">
        <f>IF($A$18="53 N.v.t.",1,IF(D494="",0,1))</f>
        <v>0</v>
      </c>
      <c r="N494" s="1">
        <f>IF($A$18="53 N.v.t.",1,IF(E494="",0,1))</f>
        <v>0</v>
      </c>
      <c r="P494" s="1">
        <f t="shared" si="28"/>
        <v>0</v>
      </c>
    </row>
    <row r="495" spans="1:17" hidden="1">
      <c r="A495" s="1" t="str">
        <f>$A$19</f>
        <v>54 Gassen</v>
      </c>
      <c r="B495" s="109" t="str">
        <f t="shared" si="29"/>
        <v/>
      </c>
      <c r="C495" s="3"/>
      <c r="D495" s="3"/>
      <c r="E495" s="3"/>
      <c r="F495" s="38"/>
      <c r="G495" s="38"/>
      <c r="H495" s="38"/>
      <c r="I495" s="38"/>
      <c r="J495" s="12">
        <f>(C495*(1+'Aanneemsom-W'!$C$16))+(D495*(1+'Aanneemsom-W'!$D$16))+(E495*(1+'Aanneemsom-W'!$E$16))</f>
        <v>0</v>
      </c>
      <c r="L495" s="1">
        <f>IF($A$19="54 N.v.t.",1,IF(C495="",0,1))</f>
        <v>0</v>
      </c>
      <c r="M495" s="1">
        <f>IF($A$19="54 N.v.t.",1,IF(D495="",0,1))</f>
        <v>0</v>
      </c>
      <c r="N495" s="1">
        <f>IF($A$19="54 N.v.t.",1,IF(E495="",0,1))</f>
        <v>0</v>
      </c>
      <c r="P495" s="1">
        <f t="shared" si="28"/>
        <v>0</v>
      </c>
    </row>
    <row r="496" spans="1:17" hidden="1">
      <c r="A496" s="1" t="str">
        <f>$A$20</f>
        <v>55 Koeling</v>
      </c>
      <c r="B496" s="109" t="str">
        <f t="shared" si="29"/>
        <v/>
      </c>
      <c r="C496" s="3"/>
      <c r="D496" s="3"/>
      <c r="E496" s="3"/>
      <c r="F496" s="38"/>
      <c r="G496" s="38"/>
      <c r="H496" s="38"/>
      <c r="I496" s="38"/>
      <c r="J496" s="12">
        <f>(C496*(1+'Aanneemsom-W'!$C$16))+(D496*(1+'Aanneemsom-W'!$D$16))+(E496*(1+'Aanneemsom-W'!$E$16))</f>
        <v>0</v>
      </c>
      <c r="L496" s="1">
        <f>IF($A$20="55 N.v.t.",1,IF(C496="",0,1))</f>
        <v>0</v>
      </c>
      <c r="M496" s="1">
        <f>IF($A$20="55 N.v.t.",1,IF(D496="",0,1))</f>
        <v>0</v>
      </c>
      <c r="N496" s="1">
        <f>IF($A$20="55 N.v.t.",1,IF(E496="",0,1))</f>
        <v>0</v>
      </c>
      <c r="P496" s="1">
        <f t="shared" si="28"/>
        <v>0</v>
      </c>
    </row>
    <row r="497" spans="1:16" hidden="1">
      <c r="A497" s="1" t="str">
        <f>$A$21</f>
        <v>56 Verwarming</v>
      </c>
      <c r="B497" s="109" t="str">
        <f t="shared" si="29"/>
        <v/>
      </c>
      <c r="C497" s="3"/>
      <c r="D497" s="3"/>
      <c r="E497" s="3"/>
      <c r="F497" s="38"/>
      <c r="G497" s="38"/>
      <c r="H497" s="38"/>
      <c r="I497" s="38"/>
      <c r="J497" s="12">
        <f>(C497*(1+'Aanneemsom-W'!$C$16))+(D497*(1+'Aanneemsom-W'!$D$16))+(E497*(1+'Aanneemsom-W'!$E$16))</f>
        <v>0</v>
      </c>
      <c r="L497" s="1">
        <f>IF($A$21="56 N.v.t.",1,IF(C497="",0,1))</f>
        <v>0</v>
      </c>
      <c r="M497" s="1">
        <f>IF($A$21="56 N.v.t.",1,IF(D497="",0,1))</f>
        <v>0</v>
      </c>
      <c r="N497" s="1">
        <f>IF($A$21="56 N.v.t.",1,IF(E497="",0,1))</f>
        <v>0</v>
      </c>
      <c r="P497" s="1">
        <f t="shared" si="28"/>
        <v>0</v>
      </c>
    </row>
    <row r="498" spans="1:16" hidden="1">
      <c r="A498" s="1" t="str">
        <f>$A$22</f>
        <v>57 Luchtbehandeling</v>
      </c>
      <c r="B498" s="109" t="str">
        <f t="shared" si="29"/>
        <v/>
      </c>
      <c r="C498" s="3"/>
      <c r="D498" s="3"/>
      <c r="E498" s="3"/>
      <c r="F498" s="38"/>
      <c r="G498" s="92" t="str">
        <f>IF(F482="","Ingevulde informatie wordt genegeerd.","")</f>
        <v>Ingevulde informatie wordt genegeerd.</v>
      </c>
      <c r="H498" s="38"/>
      <c r="I498" s="38"/>
      <c r="J498" s="12">
        <f>(C498*(1+'Aanneemsom-W'!$C$16))+(D498*(1+'Aanneemsom-W'!$D$16))+(E498*(1+'Aanneemsom-W'!$E$16))</f>
        <v>0</v>
      </c>
      <c r="L498" s="1">
        <f>IF($A$22="57 N.v.t.",1,IF(C498="",0,1))</f>
        <v>0</v>
      </c>
      <c r="M498" s="1">
        <f>IF($A$22="57 N.v.t.",1,IF(D498="",0,1))</f>
        <v>0</v>
      </c>
      <c r="N498" s="1">
        <f>IF($A$22="57 N.v.t.",1,IF(E498="",0,1))</f>
        <v>0</v>
      </c>
      <c r="P498" s="1">
        <f t="shared" si="28"/>
        <v>0</v>
      </c>
    </row>
    <row r="499" spans="1:16" hidden="1">
      <c r="A499" s="1" t="str">
        <f>$A$23</f>
        <v>58 M&amp;R-installaties</v>
      </c>
      <c r="B499" s="109" t="str">
        <f t="shared" si="29"/>
        <v/>
      </c>
      <c r="C499" s="3"/>
      <c r="D499" s="3"/>
      <c r="E499" s="3"/>
      <c r="F499" s="38"/>
      <c r="G499" s="38"/>
      <c r="H499" s="38"/>
      <c r="I499" s="38"/>
      <c r="J499" s="12">
        <f>(C499*(1+'Aanneemsom-W'!$C$16))+(D499*(1+'Aanneemsom-W'!$D$16))+(E499*(1+'Aanneemsom-W'!$E$16))</f>
        <v>0</v>
      </c>
      <c r="L499" s="1">
        <f>IF($A$23="58 N.v.t.",1,IF(C499="",0,1))</f>
        <v>0</v>
      </c>
      <c r="M499" s="1">
        <f>IF($A$23="58 N.v.t.",1,IF(D499="",0,1))</f>
        <v>0</v>
      </c>
      <c r="N499" s="1">
        <f>IF($A$23="58 N.v.t.",1,IF(E499="",0,1))</f>
        <v>0</v>
      </c>
      <c r="P499" s="1">
        <f t="shared" si="28"/>
        <v>0</v>
      </c>
    </row>
    <row r="500" spans="1:16" hidden="1">
      <c r="A500" s="1" t="str">
        <f>$A$24</f>
        <v>59 Brandveiligheid</v>
      </c>
      <c r="B500" s="109" t="str">
        <f t="shared" si="29"/>
        <v/>
      </c>
      <c r="C500" s="3"/>
      <c r="D500" s="3"/>
      <c r="E500" s="3"/>
      <c r="F500" s="38"/>
      <c r="G500" s="38"/>
      <c r="H500" s="38"/>
      <c r="I500" s="38"/>
      <c r="J500" s="12">
        <f>(C500*(1+'Aanneemsom-W'!$C$16))+(D500*(1+'Aanneemsom-W'!$D$16))+(E500*(1+'Aanneemsom-W'!$E$16))</f>
        <v>0</v>
      </c>
      <c r="L500" s="1">
        <f>IF($A$24="65 N.v.t.",1,IF(C500="",0,1))</f>
        <v>0</v>
      </c>
      <c r="M500" s="1">
        <f>IF($A$24="65 N.v.t.",1,IF(D500="",0,1))</f>
        <v>0</v>
      </c>
      <c r="N500" s="1">
        <f>IF($A$24="65 N.v.t.",1,IF(E500="",0,1))</f>
        <v>0</v>
      </c>
      <c r="P500" s="1">
        <f t="shared" si="28"/>
        <v>0</v>
      </c>
    </row>
    <row r="501" spans="1:16" hidden="1">
      <c r="A501" s="1" t="str">
        <f>$A$25</f>
        <v>67 Gebouwmanag.</v>
      </c>
      <c r="B501" s="109" t="str">
        <f t="shared" si="29"/>
        <v/>
      </c>
      <c r="C501" s="3"/>
      <c r="D501" s="3"/>
      <c r="E501" s="3"/>
      <c r="F501" s="38"/>
      <c r="G501" s="38"/>
      <c r="H501" s="38"/>
      <c r="I501" s="38"/>
      <c r="J501" s="12">
        <f>(C501*(1+'Aanneemsom-W'!$C$16))+(D501*(1+'Aanneemsom-W'!$D$16))+(E501*(1+'Aanneemsom-W'!$E$16))</f>
        <v>0</v>
      </c>
      <c r="L501" s="1">
        <f>IF($A$25="67 N.v.t.",1,IF(C501="",0,1))</f>
        <v>0</v>
      </c>
      <c r="M501" s="1">
        <f>IF($A$25="67 N.v.t.",1,IF(D501="",0,1))</f>
        <v>0</v>
      </c>
      <c r="N501" s="1">
        <f>IF($A$25="67 N.v.t.",1,IF(E501="",0,1))</f>
        <v>0</v>
      </c>
      <c r="P501" s="1">
        <f>SUM(L501:O501)</f>
        <v>0</v>
      </c>
    </row>
    <row r="502" spans="1:16" hidden="1">
      <c r="A502" s="1" t="str">
        <f>$A$26</f>
        <v>73 Vaste keuken vrz.</v>
      </c>
      <c r="B502" s="109" t="str">
        <f>IF(C502+D502+E502=0,"",J502/$I$482)</f>
        <v/>
      </c>
      <c r="C502" s="3"/>
      <c r="D502" s="3"/>
      <c r="E502" s="3"/>
      <c r="F502" s="38"/>
      <c r="G502" s="38"/>
      <c r="H502" s="38"/>
      <c r="I502" s="38"/>
      <c r="J502" s="12">
        <f>(C502*(1+'Aanneemsom-W'!$C$16))+(D502*(1+'Aanneemsom-W'!$D$16))+(E502*(1+'Aanneemsom-W'!$E$16))</f>
        <v>0</v>
      </c>
      <c r="L502" s="1">
        <f>IF($A$26="73 N.v.t.",1,IF(C502="",0,1))</f>
        <v>0</v>
      </c>
      <c r="M502" s="1">
        <f>IF($A$26="73 N.v.t.",1,IF(D502="",0,1))</f>
        <v>0</v>
      </c>
      <c r="N502" s="1">
        <f>IF($A$26="73 N.v.t.",1,IF(E502="",0,1))</f>
        <v>0</v>
      </c>
      <c r="P502" s="1">
        <f>SUM(L502:O502)</f>
        <v>0</v>
      </c>
    </row>
    <row r="503" spans="1:16" hidden="1">
      <c r="A503" s="1" t="str">
        <f>$A$27</f>
        <v>74 Vaste sanitaire vrz.</v>
      </c>
      <c r="B503" s="109" t="str">
        <f t="shared" si="29"/>
        <v/>
      </c>
      <c r="C503" s="3"/>
      <c r="D503" s="3"/>
      <c r="E503" s="3"/>
      <c r="F503" s="38"/>
      <c r="G503" s="38"/>
      <c r="H503" s="38"/>
      <c r="I503" s="38"/>
      <c r="J503" s="12">
        <f>(C503*(1+'Aanneemsom-W'!$C$16))+(D503*(1+'Aanneemsom-W'!$D$16))+(E503*(1+'Aanneemsom-W'!$E$16))</f>
        <v>0</v>
      </c>
      <c r="L503" s="1">
        <f>IF($A$27="74 N.v.t.",1,IF(C503="",0,1))</f>
        <v>0</v>
      </c>
      <c r="M503" s="1">
        <f>IF($A$27="74 N.v.t.",1,IF(D503="",0,1))</f>
        <v>0</v>
      </c>
      <c r="N503" s="1">
        <f>IF($A$27="74 N.v.t.",1,IF(E503="",0,1))</f>
        <v>0</v>
      </c>
      <c r="P503" s="1">
        <f>SUM(L503:O503)</f>
        <v>0</v>
      </c>
    </row>
    <row r="504" spans="1:16" hidden="1">
      <c r="A504" s="1" t="str">
        <f>$A$28</f>
        <v>75 Vaste onderh.vrz.</v>
      </c>
      <c r="B504" s="109" t="str">
        <f>IF(C504+D504+E504=0,"",J504/$I$482)</f>
        <v/>
      </c>
      <c r="C504" s="3"/>
      <c r="D504" s="3"/>
      <c r="E504" s="3"/>
      <c r="F504" s="38"/>
      <c r="G504" s="38"/>
      <c r="H504" s="38"/>
      <c r="I504" s="38"/>
      <c r="J504" s="12">
        <f>(C504*(1+'Aanneemsom-W'!$C$16))+(D504*(1+'Aanneemsom-W'!$D$16))+(E504*(1+'Aanneemsom-W'!$E$16))</f>
        <v>0</v>
      </c>
      <c r="L504" s="1">
        <f>IF($A$28="75 N.v.t.",1,IF(C504="",0,1))</f>
        <v>0</v>
      </c>
      <c r="M504" s="1">
        <f>IF($A$28="75 N.v.t.",1,IF(D504="",0,1))</f>
        <v>0</v>
      </c>
      <c r="N504" s="1">
        <f>IF($A$28="75 N.v.t.",1,IF(E504="",0,1))</f>
        <v>0</v>
      </c>
      <c r="P504" s="1">
        <f>SUM(L504:O504)</f>
        <v>0</v>
      </c>
    </row>
    <row r="505" spans="1:16" ht="12" hidden="1" thickBot="1">
      <c r="A505" s="1" t="str">
        <f>$A$29</f>
        <v>90 Terrein</v>
      </c>
      <c r="B505" s="109" t="str">
        <f t="shared" si="29"/>
        <v/>
      </c>
      <c r="C505" s="3"/>
      <c r="D505" s="3"/>
      <c r="E505" s="3"/>
      <c r="F505" s="38"/>
      <c r="G505" s="38"/>
      <c r="H505" s="38"/>
      <c r="I505" s="38"/>
      <c r="J505" s="12">
        <f>(C505*(1+'Aanneemsom-W'!$C$16))+(D505*(1+'Aanneemsom-W'!$D$16))+(E505*(1+'Aanneemsom-W'!$E$16))</f>
        <v>0</v>
      </c>
      <c r="L505" s="1">
        <f>IF($A$29="90 N.v.t.",1,IF(C505="",0,1))</f>
        <v>0</v>
      </c>
      <c r="M505" s="1">
        <f>IF($A$29="90 N.v.t.",1,IF(D505="",0,1))</f>
        <v>0</v>
      </c>
      <c r="N505" s="1">
        <f>IF($A$29="90 N.v.t.",1,IF(E505="",0,1))</f>
        <v>0</v>
      </c>
      <c r="P505" s="1">
        <f>SUM(L505:O505)</f>
        <v>0</v>
      </c>
    </row>
    <row r="506" spans="1:16" ht="13.5" hidden="1" thickBot="1">
      <c r="B506" s="59" t="s">
        <v>6</v>
      </c>
      <c r="C506" s="15">
        <f>SUM(C492:C505)</f>
        <v>0</v>
      </c>
      <c r="D506" s="15">
        <f>SUM(D492:D505)</f>
        <v>0</v>
      </c>
      <c r="E506" s="15">
        <f>SUM(E492:E505)</f>
        <v>0</v>
      </c>
      <c r="J506" s="13">
        <f>SUM(J491:J505)</f>
        <v>0</v>
      </c>
      <c r="O506" s="20" t="s">
        <v>27</v>
      </c>
      <c r="P506" s="1">
        <f>SUM(P491:P505)+P483</f>
        <v>4</v>
      </c>
    </row>
    <row r="507" spans="1:16" hidden="1">
      <c r="B507" s="59" t="s">
        <v>22</v>
      </c>
      <c r="C507" s="60" t="e">
        <f>C506/SUM(C506:E506)</f>
        <v>#DIV/0!</v>
      </c>
      <c r="D507" s="60" t="e">
        <f>D506/SUM(C506:E506)</f>
        <v>#DIV/0!</v>
      </c>
      <c r="E507" s="60" t="e">
        <f>E506/SUM(C506:E506)</f>
        <v>#DIV/0!</v>
      </c>
    </row>
    <row r="508" spans="1:16" hidden="1">
      <c r="C508" s="73"/>
      <c r="D508" s="73"/>
      <c r="E508" s="73"/>
    </row>
    <row r="509" spans="1:16" hidden="1">
      <c r="A509" s="5" t="str">
        <f>$A$67</f>
        <v>* "Loon", "Materiaal" en "Werk-derden" inclusief toeslagen. Let op: Alle bedragen datum prijspeil.</v>
      </c>
      <c r="C509" s="73"/>
      <c r="D509" s="73"/>
      <c r="E509" s="73"/>
      <c r="J509" s="5" t="str">
        <f>$J$67</f>
        <v>Paraaf Inschrijver:</v>
      </c>
    </row>
    <row r="510" spans="1:16" hidden="1">
      <c r="A510" s="5" t="str">
        <f>$A$68</f>
        <v>Opmerking: Niet gebruikte velden invullen met 0. Negatieve getallen of tekst is niet toegestaan.</v>
      </c>
      <c r="J510" s="76" t="str">
        <f>IF(P506=47,"","Let op: niet alle velden zijn ingevuld!")</f>
        <v>Let op: niet alle velden zijn ingevuld!</v>
      </c>
    </row>
    <row r="511" spans="1:16" ht="15.75" hidden="1">
      <c r="A511" s="4" t="str">
        <f>'Aanneemsom-W'!$A$1</f>
        <v>W-installatie</v>
      </c>
      <c r="B511" s="4" t="str">
        <f>'Aanneemsom-W'!$B$1</f>
        <v>Inschrijfbiljet onderhoud</v>
      </c>
      <c r="C511" s="2"/>
      <c r="D511" s="2"/>
      <c r="E511" s="2"/>
      <c r="F511" s="2"/>
      <c r="G511" s="2"/>
      <c r="H511" s="2"/>
      <c r="I511" s="2"/>
      <c r="J511" s="2"/>
    </row>
    <row r="512" spans="1:16" hidden="1">
      <c r="A512" s="20" t="str">
        <f>'Aanneemsom-W'!$A$2</f>
        <v>Perceel:</v>
      </c>
      <c r="B512" s="21" t="str">
        <f>Leeswijzer!$B$2</f>
        <v>W1</v>
      </c>
      <c r="C512" s="2"/>
      <c r="D512" s="2"/>
      <c r="E512" s="2"/>
      <c r="I512" s="22" t="str">
        <f>'Aanneemsom-W'!$F$2</f>
        <v>Documentnummer:</v>
      </c>
      <c r="J512" s="70" t="str">
        <f>Leeswijzer!$G$2</f>
        <v>xxx-GC1-IBW W1C1</v>
      </c>
    </row>
    <row r="513" spans="1:17" hidden="1">
      <c r="A513" s="20" t="str">
        <f>'Aanneemsom-W'!$A$3</f>
        <v>Opdrachtgever:</v>
      </c>
      <c r="B513" s="106" t="str">
        <f>Leeswijzer!$B$3</f>
        <v>Solido</v>
      </c>
      <c r="C513" s="2"/>
      <c r="D513" s="2"/>
      <c r="E513" s="2"/>
      <c r="I513" s="22" t="str">
        <f>'Aanneemsom-W'!$F$3</f>
        <v>Bestek:</v>
      </c>
      <c r="J513" s="2" t="str">
        <f>Leeswijzer!$G$3</f>
        <v>2506-FB-OHCAEW</v>
      </c>
    </row>
    <row r="514" spans="1:17" hidden="1">
      <c r="A514" s="20" t="str">
        <f>'Aanneemsom-W'!$A$4</f>
        <v>Betreft:</v>
      </c>
      <c r="B514" s="106" t="str">
        <f>Leeswijzer!$B$4</f>
        <v>Onderhoudscontract W-installatie</v>
      </c>
      <c r="C514" s="2"/>
      <c r="D514" s="2"/>
      <c r="E514" s="2"/>
      <c r="I514" s="20" t="s">
        <v>65</v>
      </c>
      <c r="J514" s="163">
        <f>'Aanneemsom-W'!$E$39</f>
        <v>0</v>
      </c>
    </row>
    <row r="515" spans="1:17" hidden="1">
      <c r="A515" s="20" t="str">
        <f>'Aanneemsom-W'!$A$5</f>
        <v>Blad:</v>
      </c>
      <c r="B515" s="1" t="str">
        <f>IF(F516="","Specificatieblad ongeldig; NIET invullen!","Specificatieblad locatie")</f>
        <v>Specificatieblad ongeldig; NIET invullen!</v>
      </c>
      <c r="E515" s="62" t="str">
        <f>$E$5</f>
        <v>C1</v>
      </c>
      <c r="F515" s="23" t="str">
        <f>$F$5</f>
        <v>MER1-2</v>
      </c>
      <c r="G515" s="2"/>
      <c r="H515" s="2"/>
      <c r="I515" s="2"/>
    </row>
    <row r="516" spans="1:17" hidden="1">
      <c r="A516" s="20"/>
      <c r="B516" s="70"/>
      <c r="E516" s="77" t="s">
        <v>4</v>
      </c>
      <c r="F516" s="114"/>
      <c r="G516" s="2"/>
      <c r="H516" s="22" t="s">
        <v>43</v>
      </c>
      <c r="I516" s="70">
        <f>IF(I519=0,I517,I519)</f>
        <v>0</v>
      </c>
      <c r="Q516" s="1">
        <f>IF(F516="",0,1)</f>
        <v>0</v>
      </c>
    </row>
    <row r="517" spans="1:17" hidden="1">
      <c r="A517" s="20"/>
      <c r="B517" s="91"/>
      <c r="E517" s="68" t="s">
        <v>21</v>
      </c>
      <c r="F517" s="115"/>
      <c r="G517" s="2"/>
      <c r="H517" s="22" t="s">
        <v>28</v>
      </c>
      <c r="I517" s="116"/>
      <c r="J517" s="106" t="s">
        <v>47</v>
      </c>
      <c r="P517" s="1">
        <f>IF(I517="",0,1)</f>
        <v>0</v>
      </c>
    </row>
    <row r="518" spans="1:17" hidden="1">
      <c r="A518" s="20"/>
      <c r="E518" s="68"/>
      <c r="G518" s="2"/>
      <c r="H518" s="20" t="s">
        <v>48</v>
      </c>
      <c r="I518" s="116"/>
    </row>
    <row r="519" spans="1:17" hidden="1">
      <c r="A519" s="39" t="s">
        <v>33</v>
      </c>
      <c r="B519" s="113">
        <f>'Aanneemsom-W'!$B$8</f>
        <v>0</v>
      </c>
      <c r="E519" s="68"/>
      <c r="G519" s="2"/>
      <c r="H519" s="22" t="s">
        <v>49</v>
      </c>
      <c r="I519" s="116"/>
      <c r="J519" s="111">
        <f>IF(I518+I519=0,0,(I519-I518)/I518)</f>
        <v>0</v>
      </c>
    </row>
    <row r="520" spans="1:17" hidden="1">
      <c r="A520" s="20" t="s">
        <v>96</v>
      </c>
      <c r="B520" s="149"/>
      <c r="C520" s="2"/>
      <c r="D520" s="2"/>
      <c r="E520" s="2"/>
      <c r="F520" s="2"/>
      <c r="G520" s="2"/>
      <c r="H520" s="2"/>
      <c r="I520" s="2"/>
      <c r="J520" s="117" t="str">
        <f>IF(J519=0,"","Controleer kengetallen op inschrijfwaarde. Pas zo nodig de bedragen Loon, Materiaal en Werk-derden aan met het wijzigingspercentage.")</f>
        <v/>
      </c>
    </row>
    <row r="521" spans="1:17" hidden="1">
      <c r="C521" s="64"/>
      <c r="D521" s="65"/>
      <c r="E521" s="65"/>
      <c r="F521" s="67" t="s">
        <v>24</v>
      </c>
      <c r="G521" s="65"/>
      <c r="H521" s="65"/>
      <c r="I521" s="65"/>
      <c r="J521" s="66"/>
    </row>
    <row r="522" spans="1:17" hidden="1">
      <c r="C522" s="49"/>
      <c r="D522" s="50" t="str">
        <f>$D$12</f>
        <v>Preventief en</v>
      </c>
      <c r="E522" s="51"/>
      <c r="F522" s="52"/>
      <c r="G522" s="50" t="str">
        <f>IF($G$12="","",$G$12)</f>
        <v>Geen stelposten</v>
      </c>
      <c r="H522" s="53"/>
      <c r="I522" s="18"/>
      <c r="J522" s="40" t="str">
        <f>$J$12</f>
        <v>Prijspeil</v>
      </c>
    </row>
    <row r="523" spans="1:17" hidden="1">
      <c r="C523" s="16"/>
      <c r="D523" s="17" t="str">
        <f>$D$13</f>
        <v>curatief onderhoud</v>
      </c>
      <c r="E523" s="54"/>
      <c r="F523" s="55"/>
      <c r="G523" s="17"/>
      <c r="H523" s="56"/>
      <c r="I523" s="19"/>
      <c r="J523" s="48">
        <f>$J$13</f>
        <v>45839</v>
      </c>
    </row>
    <row r="524" spans="1:17" ht="22.5" hidden="1">
      <c r="A524" s="57" t="s">
        <v>45</v>
      </c>
      <c r="B524" s="58" t="str">
        <f>$B$48</f>
        <v>Kengetal-W
locatie (€/m²)</v>
      </c>
      <c r="C524" s="11" t="s">
        <v>63</v>
      </c>
      <c r="D524" s="11" t="s">
        <v>64</v>
      </c>
      <c r="E524" s="11" t="s">
        <v>239</v>
      </c>
      <c r="F524" s="11" t="str">
        <f>IF($F$14="","",$F$14)</f>
        <v/>
      </c>
      <c r="G524" s="11" t="str">
        <f>IF($G$14="","",$G$14)</f>
        <v/>
      </c>
      <c r="H524" s="11" t="str">
        <f>IF($H$14="","",$H$14)</f>
        <v/>
      </c>
      <c r="I524" s="11" t="str">
        <f>IF($I$14="","",$I$14)</f>
        <v/>
      </c>
      <c r="J524" s="11" t="s">
        <v>57</v>
      </c>
      <c r="L524" s="1" t="s">
        <v>26</v>
      </c>
    </row>
    <row r="525" spans="1:17" hidden="1">
      <c r="A525" s="37" t="str">
        <f>$A$15</f>
        <v>Stelposten n.v.t.</v>
      </c>
      <c r="B525" s="71"/>
      <c r="C525" s="72"/>
      <c r="D525" s="72"/>
      <c r="E525" s="72"/>
      <c r="F525" s="3"/>
      <c r="G525" s="3"/>
      <c r="H525" s="3"/>
      <c r="I525" s="3"/>
      <c r="J525" s="144">
        <f>(F525*(1+'Aanneemsom-W'!$F$16))+(G525*(1+'Aanneemsom-W'!$F$16))+(H525*(1+'Aanneemsom-W'!$F$16))+(I525*(1+'Aanneemsom-W'!$F$16))</f>
        <v>0</v>
      </c>
      <c r="L525" s="1">
        <f>IF(F524="",1,IF(F525="",0,1))</f>
        <v>1</v>
      </c>
      <c r="M525" s="1">
        <f>IF(G524="",1,IF(G525="",0,1))</f>
        <v>1</v>
      </c>
      <c r="N525" s="1">
        <f>IF(H524="",1,IF(H525="",0,1))</f>
        <v>1</v>
      </c>
      <c r="O525" s="1">
        <f>IF(I524="",1,IF(I525="",0,1))</f>
        <v>1</v>
      </c>
      <c r="P525" s="1">
        <f>SUM(L525:O525)</f>
        <v>4</v>
      </c>
    </row>
    <row r="526" spans="1:17" hidden="1">
      <c r="A526" s="1" t="str">
        <f>$A$16</f>
        <v>51 Gereserveerd</v>
      </c>
      <c r="B526" s="109" t="str">
        <f>IF(C526+D526+E526=0,"",J526/$I$516)</f>
        <v/>
      </c>
      <c r="C526" s="3"/>
      <c r="D526" s="3"/>
      <c r="E526" s="3"/>
      <c r="F526" s="38"/>
      <c r="G526" s="38"/>
      <c r="H526" s="38"/>
      <c r="I526" s="38"/>
      <c r="J526" s="12">
        <f>(C526*(1+'Aanneemsom-W'!$C$16))+(D526*(1+'Aanneemsom-W'!$D$16))+(E526*(1+'Aanneemsom-W'!$E$16))</f>
        <v>0</v>
      </c>
      <c r="L526" s="1">
        <f>IF($A$16="51 N.v.t.",1,IF(C526="",0,1))</f>
        <v>0</v>
      </c>
      <c r="M526" s="1">
        <f>IF($A$16="51 N.v.t.",1,IF(D526="",0,1))</f>
        <v>0</v>
      </c>
      <c r="N526" s="1">
        <f>IF($A$16="51 N.v.t.",1,IF(E526="",0,1))</f>
        <v>0</v>
      </c>
      <c r="P526" s="1">
        <f t="shared" ref="P526:P534" si="30">SUM(L526:O526)</f>
        <v>0</v>
      </c>
    </row>
    <row r="527" spans="1:17" hidden="1">
      <c r="A527" s="1" t="str">
        <f>$A$17</f>
        <v>52 Afvoeren</v>
      </c>
      <c r="B527" s="109" t="str">
        <f t="shared" ref="B527:B539" si="31">IF(C527+D527+E527=0,"",J527/$I$516)</f>
        <v/>
      </c>
      <c r="C527" s="3"/>
      <c r="D527" s="3"/>
      <c r="E527" s="3"/>
      <c r="F527" s="38"/>
      <c r="G527" s="38"/>
      <c r="H527" s="38"/>
      <c r="I527" s="38"/>
      <c r="J527" s="12">
        <f>(C527*(1+'Aanneemsom-W'!$C$16))+(D527*(1+'Aanneemsom-W'!$D$16))+(E527*(1+'Aanneemsom-W'!$E$16))</f>
        <v>0</v>
      </c>
      <c r="L527" s="1">
        <f>IF($A$17="52 N.v.t.",1,IF(C527="",0,1))</f>
        <v>0</v>
      </c>
      <c r="M527" s="1">
        <f>IF($A$17="52 N.v.t.",1,IF(D527="",0,1))</f>
        <v>0</v>
      </c>
      <c r="N527" s="1">
        <f>IF($A$17="52 N.v.t.",1,IF(E527="",0,1))</f>
        <v>0</v>
      </c>
      <c r="P527" s="1">
        <f t="shared" si="30"/>
        <v>0</v>
      </c>
    </row>
    <row r="528" spans="1:17" hidden="1">
      <c r="A528" s="1" t="str">
        <f>$A$18</f>
        <v>53 Waterinstallaties</v>
      </c>
      <c r="B528" s="109" t="str">
        <f t="shared" si="31"/>
        <v/>
      </c>
      <c r="C528" s="3"/>
      <c r="D528" s="3"/>
      <c r="E528" s="3"/>
      <c r="F528" s="38"/>
      <c r="G528" s="38"/>
      <c r="H528" s="38"/>
      <c r="I528" s="38"/>
      <c r="J528" s="12">
        <f>(C528*(1+'Aanneemsom-W'!$C$16))+(D528*(1+'Aanneemsom-W'!$D$16))+(E528*(1+'Aanneemsom-W'!$E$16))</f>
        <v>0</v>
      </c>
      <c r="L528" s="1">
        <f>IF($A$18="53 N.v.t.",1,IF(C528="",0,1))</f>
        <v>0</v>
      </c>
      <c r="M528" s="1">
        <f>IF($A$18="53 N.v.t.",1,IF(D528="",0,1))</f>
        <v>0</v>
      </c>
      <c r="N528" s="1">
        <f>IF($A$18="53 N.v.t.",1,IF(E528="",0,1))</f>
        <v>0</v>
      </c>
      <c r="P528" s="1">
        <f t="shared" si="30"/>
        <v>0</v>
      </c>
    </row>
    <row r="529" spans="1:16" hidden="1">
      <c r="A529" s="1" t="str">
        <f>$A$19</f>
        <v>54 Gassen</v>
      </c>
      <c r="B529" s="109" t="str">
        <f t="shared" si="31"/>
        <v/>
      </c>
      <c r="C529" s="3"/>
      <c r="D529" s="3"/>
      <c r="E529" s="3"/>
      <c r="F529" s="38"/>
      <c r="G529" s="38"/>
      <c r="H529" s="38"/>
      <c r="I529" s="38"/>
      <c r="J529" s="12">
        <f>(C529*(1+'Aanneemsom-W'!$C$16))+(D529*(1+'Aanneemsom-W'!$D$16))+(E529*(1+'Aanneemsom-W'!$E$16))</f>
        <v>0</v>
      </c>
      <c r="L529" s="1">
        <f>IF($A$19="54 N.v.t.",1,IF(C529="",0,1))</f>
        <v>0</v>
      </c>
      <c r="M529" s="1">
        <f>IF($A$19="54 N.v.t.",1,IF(D529="",0,1))</f>
        <v>0</v>
      </c>
      <c r="N529" s="1">
        <f>IF($A$19="54 N.v.t.",1,IF(E529="",0,1))</f>
        <v>0</v>
      </c>
      <c r="P529" s="1">
        <f t="shared" si="30"/>
        <v>0</v>
      </c>
    </row>
    <row r="530" spans="1:16" hidden="1">
      <c r="A530" s="1" t="str">
        <f>$A$20</f>
        <v>55 Koeling</v>
      </c>
      <c r="B530" s="109" t="str">
        <f t="shared" si="31"/>
        <v/>
      </c>
      <c r="C530" s="3"/>
      <c r="D530" s="3"/>
      <c r="E530" s="3"/>
      <c r="F530" s="38"/>
      <c r="G530" s="38"/>
      <c r="H530" s="38"/>
      <c r="I530" s="38"/>
      <c r="J530" s="12">
        <f>(C530*(1+'Aanneemsom-W'!$C$16))+(D530*(1+'Aanneemsom-W'!$D$16))+(E530*(1+'Aanneemsom-W'!$E$16))</f>
        <v>0</v>
      </c>
      <c r="L530" s="1">
        <f>IF($A$20="55 N.v.t.",1,IF(C530="",0,1))</f>
        <v>0</v>
      </c>
      <c r="M530" s="1">
        <f>IF($A$20="55 N.v.t.",1,IF(D530="",0,1))</f>
        <v>0</v>
      </c>
      <c r="N530" s="1">
        <f>IF($A$20="55 N.v.t.",1,IF(E530="",0,1))</f>
        <v>0</v>
      </c>
      <c r="P530" s="1">
        <f t="shared" si="30"/>
        <v>0</v>
      </c>
    </row>
    <row r="531" spans="1:16" hidden="1">
      <c r="A531" s="1" t="str">
        <f>$A$21</f>
        <v>56 Verwarming</v>
      </c>
      <c r="B531" s="109" t="str">
        <f t="shared" si="31"/>
        <v/>
      </c>
      <c r="C531" s="3"/>
      <c r="D531" s="3"/>
      <c r="E531" s="3"/>
      <c r="F531" s="38"/>
      <c r="G531" s="38"/>
      <c r="H531" s="38"/>
      <c r="I531" s="38"/>
      <c r="J531" s="12">
        <f>(C531*(1+'Aanneemsom-W'!$C$16))+(D531*(1+'Aanneemsom-W'!$D$16))+(E531*(1+'Aanneemsom-W'!$E$16))</f>
        <v>0</v>
      </c>
      <c r="L531" s="1">
        <f>IF($A$21="56 N.v.t.",1,IF(C531="",0,1))</f>
        <v>0</v>
      </c>
      <c r="M531" s="1">
        <f>IF($A$21="56 N.v.t.",1,IF(D531="",0,1))</f>
        <v>0</v>
      </c>
      <c r="N531" s="1">
        <f>IF($A$21="56 N.v.t.",1,IF(E531="",0,1))</f>
        <v>0</v>
      </c>
      <c r="P531" s="1">
        <f t="shared" si="30"/>
        <v>0</v>
      </c>
    </row>
    <row r="532" spans="1:16" hidden="1">
      <c r="A532" s="1" t="str">
        <f>$A$22</f>
        <v>57 Luchtbehandeling</v>
      </c>
      <c r="B532" s="109" t="str">
        <f t="shared" si="31"/>
        <v/>
      </c>
      <c r="C532" s="3"/>
      <c r="D532" s="3"/>
      <c r="E532" s="3"/>
      <c r="F532" s="38"/>
      <c r="G532" s="92" t="str">
        <f>IF(F516="","Ingevulde informatie wordt genegeerd.","")</f>
        <v>Ingevulde informatie wordt genegeerd.</v>
      </c>
      <c r="H532" s="38"/>
      <c r="I532" s="38"/>
      <c r="J532" s="12">
        <f>(C532*(1+'Aanneemsom-W'!$C$16))+(D532*(1+'Aanneemsom-W'!$D$16))+(E532*(1+'Aanneemsom-W'!$E$16))</f>
        <v>0</v>
      </c>
      <c r="L532" s="1">
        <f>IF($A$22="57 N.v.t.",1,IF(C532="",0,1))</f>
        <v>0</v>
      </c>
      <c r="M532" s="1">
        <f>IF($A$22="57 N.v.t.",1,IF(D532="",0,1))</f>
        <v>0</v>
      </c>
      <c r="N532" s="1">
        <f>IF($A$22="57 N.v.t.",1,IF(E532="",0,1))</f>
        <v>0</v>
      </c>
      <c r="P532" s="1">
        <f t="shared" si="30"/>
        <v>0</v>
      </c>
    </row>
    <row r="533" spans="1:16" hidden="1">
      <c r="A533" s="1" t="str">
        <f>$A$23</f>
        <v>58 M&amp;R-installaties</v>
      </c>
      <c r="B533" s="109" t="str">
        <f t="shared" si="31"/>
        <v/>
      </c>
      <c r="C533" s="3"/>
      <c r="D533" s="3"/>
      <c r="E533" s="3"/>
      <c r="F533" s="38"/>
      <c r="G533" s="38"/>
      <c r="H533" s="38"/>
      <c r="I533" s="38"/>
      <c r="J533" s="12">
        <f>(C533*(1+'Aanneemsom-W'!$C$16))+(D533*(1+'Aanneemsom-W'!$D$16))+(E533*(1+'Aanneemsom-W'!$E$16))</f>
        <v>0</v>
      </c>
      <c r="L533" s="1">
        <f>IF($A$23="58 N.v.t.",1,IF(C533="",0,1))</f>
        <v>0</v>
      </c>
      <c r="M533" s="1">
        <f>IF($A$23="58 N.v.t.",1,IF(D533="",0,1))</f>
        <v>0</v>
      </c>
      <c r="N533" s="1">
        <f>IF($A$23="58 N.v.t.",1,IF(E533="",0,1))</f>
        <v>0</v>
      </c>
      <c r="P533" s="1">
        <f t="shared" si="30"/>
        <v>0</v>
      </c>
    </row>
    <row r="534" spans="1:16" hidden="1">
      <c r="A534" s="1" t="str">
        <f>$A$24</f>
        <v>59 Brandveiligheid</v>
      </c>
      <c r="B534" s="109" t="str">
        <f t="shared" si="31"/>
        <v/>
      </c>
      <c r="C534" s="3"/>
      <c r="D534" s="3"/>
      <c r="E534" s="3"/>
      <c r="F534" s="38"/>
      <c r="G534" s="38"/>
      <c r="H534" s="38"/>
      <c r="I534" s="38"/>
      <c r="J534" s="12">
        <f>(C534*(1+'Aanneemsom-W'!$C$16))+(D534*(1+'Aanneemsom-W'!$D$16))+(E534*(1+'Aanneemsom-W'!$E$16))</f>
        <v>0</v>
      </c>
      <c r="L534" s="1">
        <f>IF($A$24="65 N.v.t.",1,IF(C534="",0,1))</f>
        <v>0</v>
      </c>
      <c r="M534" s="1">
        <f>IF($A$24="65 N.v.t.",1,IF(D534="",0,1))</f>
        <v>0</v>
      </c>
      <c r="N534" s="1">
        <f>IF($A$24="65 N.v.t.",1,IF(E534="",0,1))</f>
        <v>0</v>
      </c>
      <c r="P534" s="1">
        <f t="shared" si="30"/>
        <v>0</v>
      </c>
    </row>
    <row r="535" spans="1:16" hidden="1">
      <c r="A535" s="1" t="str">
        <f>$A$25</f>
        <v>67 Gebouwmanag.</v>
      </c>
      <c r="B535" s="109" t="str">
        <f t="shared" si="31"/>
        <v/>
      </c>
      <c r="C535" s="3"/>
      <c r="D535" s="3"/>
      <c r="E535" s="3"/>
      <c r="F535" s="38"/>
      <c r="G535" s="38"/>
      <c r="H535" s="38"/>
      <c r="I535" s="38"/>
      <c r="J535" s="12">
        <f>(C535*(1+'Aanneemsom-W'!$C$16))+(D535*(1+'Aanneemsom-W'!$D$16))+(E535*(1+'Aanneemsom-W'!$E$16))</f>
        <v>0</v>
      </c>
      <c r="L535" s="1">
        <f>IF($A$25="67 N.v.t.",1,IF(C535="",0,1))</f>
        <v>0</v>
      </c>
      <c r="M535" s="1">
        <f>IF($A$25="67 N.v.t.",1,IF(D535="",0,1))</f>
        <v>0</v>
      </c>
      <c r="N535" s="1">
        <f>IF($A$25="67 N.v.t.",1,IF(E535="",0,1))</f>
        <v>0</v>
      </c>
      <c r="P535" s="1">
        <f>SUM(L535:O535)</f>
        <v>0</v>
      </c>
    </row>
    <row r="536" spans="1:16" hidden="1">
      <c r="A536" s="1" t="str">
        <f>$A$26</f>
        <v>73 Vaste keuken vrz.</v>
      </c>
      <c r="B536" s="109" t="str">
        <f>IF(C536+D536+E536=0,"",J536/$I$516)</f>
        <v/>
      </c>
      <c r="C536" s="3"/>
      <c r="D536" s="3"/>
      <c r="E536" s="3"/>
      <c r="F536" s="38"/>
      <c r="G536" s="38"/>
      <c r="H536" s="38"/>
      <c r="I536" s="38"/>
      <c r="J536" s="12">
        <f>(C536*(1+'Aanneemsom-W'!$C$16))+(D536*(1+'Aanneemsom-W'!$D$16))+(E536*(1+'Aanneemsom-W'!$E$16))</f>
        <v>0</v>
      </c>
      <c r="L536" s="1">
        <f>IF($A$26="73 N.v.t.",1,IF(C536="",0,1))</f>
        <v>0</v>
      </c>
      <c r="M536" s="1">
        <f>IF($A$26="73 N.v.t.",1,IF(D536="",0,1))</f>
        <v>0</v>
      </c>
      <c r="N536" s="1">
        <f>IF($A$26="73 N.v.t.",1,IF(E536="",0,1))</f>
        <v>0</v>
      </c>
      <c r="P536" s="1">
        <f>SUM(L536:O536)</f>
        <v>0</v>
      </c>
    </row>
    <row r="537" spans="1:16" hidden="1">
      <c r="A537" s="1" t="str">
        <f>$A$27</f>
        <v>74 Vaste sanitaire vrz.</v>
      </c>
      <c r="B537" s="109" t="str">
        <f t="shared" si="31"/>
        <v/>
      </c>
      <c r="C537" s="3"/>
      <c r="D537" s="3"/>
      <c r="E537" s="3"/>
      <c r="F537" s="38"/>
      <c r="G537" s="38"/>
      <c r="H537" s="38"/>
      <c r="I537" s="38"/>
      <c r="J537" s="12">
        <f>(C537*(1+'Aanneemsom-W'!$C$16))+(D537*(1+'Aanneemsom-W'!$D$16))+(E537*(1+'Aanneemsom-W'!$E$16))</f>
        <v>0</v>
      </c>
      <c r="L537" s="1">
        <f>IF($A$27="74 N.v.t.",1,IF(C537="",0,1))</f>
        <v>0</v>
      </c>
      <c r="M537" s="1">
        <f>IF($A$27="74 N.v.t.",1,IF(D537="",0,1))</f>
        <v>0</v>
      </c>
      <c r="N537" s="1">
        <f>IF($A$27="74 N.v.t.",1,IF(E537="",0,1))</f>
        <v>0</v>
      </c>
      <c r="P537" s="1">
        <f>SUM(L537:O537)</f>
        <v>0</v>
      </c>
    </row>
    <row r="538" spans="1:16" hidden="1">
      <c r="A538" s="1" t="str">
        <f>$A$28</f>
        <v>75 Vaste onderh.vrz.</v>
      </c>
      <c r="B538" s="109" t="str">
        <f>IF(C538+D538+E538=0,"",J538/$I$516)</f>
        <v/>
      </c>
      <c r="C538" s="3"/>
      <c r="D538" s="3"/>
      <c r="E538" s="3"/>
      <c r="F538" s="38"/>
      <c r="G538" s="38"/>
      <c r="H538" s="38"/>
      <c r="I538" s="38"/>
      <c r="J538" s="12">
        <f>(C538*(1+'Aanneemsom-W'!$C$16))+(D538*(1+'Aanneemsom-W'!$D$16))+(E538*(1+'Aanneemsom-W'!$E$16))</f>
        <v>0</v>
      </c>
      <c r="L538" s="1">
        <f>IF($A$28="75 N.v.t.",1,IF(C538="",0,1))</f>
        <v>0</v>
      </c>
      <c r="M538" s="1">
        <f>IF($A$28="75 N.v.t.",1,IF(D538="",0,1))</f>
        <v>0</v>
      </c>
      <c r="N538" s="1">
        <f>IF($A$28="75 N.v.t.",1,IF(E538="",0,1))</f>
        <v>0</v>
      </c>
      <c r="P538" s="1">
        <f>SUM(L538:O538)</f>
        <v>0</v>
      </c>
    </row>
    <row r="539" spans="1:16" ht="12" hidden="1" thickBot="1">
      <c r="A539" s="1" t="str">
        <f>$A$29</f>
        <v>90 Terrein</v>
      </c>
      <c r="B539" s="109" t="str">
        <f t="shared" si="31"/>
        <v/>
      </c>
      <c r="C539" s="3"/>
      <c r="D539" s="3"/>
      <c r="E539" s="3"/>
      <c r="F539" s="38"/>
      <c r="G539" s="38"/>
      <c r="H539" s="38"/>
      <c r="I539" s="38"/>
      <c r="J539" s="12">
        <f>(C539*(1+'Aanneemsom-W'!$C$16))+(D539*(1+'Aanneemsom-W'!$D$16))+(E539*(1+'Aanneemsom-W'!$E$16))</f>
        <v>0</v>
      </c>
      <c r="L539" s="1">
        <f>IF($A$29="90 N.v.t.",1,IF(C539="",0,1))</f>
        <v>0</v>
      </c>
      <c r="M539" s="1">
        <f>IF($A$29="90 N.v.t.",1,IF(D539="",0,1))</f>
        <v>0</v>
      </c>
      <c r="N539" s="1">
        <f>IF($A$29="90 N.v.t.",1,IF(E539="",0,1))</f>
        <v>0</v>
      </c>
      <c r="P539" s="1">
        <f>SUM(L539:O539)</f>
        <v>0</v>
      </c>
    </row>
    <row r="540" spans="1:16" ht="13.5" hidden="1" thickBot="1">
      <c r="B540" s="59" t="s">
        <v>6</v>
      </c>
      <c r="C540" s="15">
        <f>SUM(C526:C539)</f>
        <v>0</v>
      </c>
      <c r="D540" s="15">
        <f>SUM(D526:D539)</f>
        <v>0</v>
      </c>
      <c r="E540" s="15">
        <f>SUM(E526:E539)</f>
        <v>0</v>
      </c>
      <c r="J540" s="13">
        <f>SUM(J525:J539)</f>
        <v>0</v>
      </c>
      <c r="O540" s="20" t="s">
        <v>27</v>
      </c>
      <c r="P540" s="1">
        <f>SUM(P525:P539)+P517</f>
        <v>4</v>
      </c>
    </row>
    <row r="541" spans="1:16" hidden="1">
      <c r="B541" s="59" t="s">
        <v>22</v>
      </c>
      <c r="C541" s="60" t="e">
        <f>C540/SUM(C540:E540)</f>
        <v>#DIV/0!</v>
      </c>
      <c r="D541" s="60" t="e">
        <f>D540/SUM(C540:E540)</f>
        <v>#DIV/0!</v>
      </c>
      <c r="E541" s="60" t="e">
        <f>E540/SUM(C540:E540)</f>
        <v>#DIV/0!</v>
      </c>
    </row>
    <row r="542" spans="1:16" hidden="1">
      <c r="C542" s="73"/>
      <c r="D542" s="73"/>
      <c r="E542" s="73"/>
    </row>
    <row r="543" spans="1:16" hidden="1">
      <c r="A543" s="5" t="str">
        <f>$A$67</f>
        <v>* "Loon", "Materiaal" en "Werk-derden" inclusief toeslagen. Let op: Alle bedragen datum prijspeil.</v>
      </c>
      <c r="C543" s="73"/>
      <c r="D543" s="73"/>
      <c r="E543" s="73"/>
      <c r="J543" s="5" t="str">
        <f>$J$67</f>
        <v>Paraaf Inschrijver:</v>
      </c>
    </row>
    <row r="544" spans="1:16" hidden="1">
      <c r="A544" s="5" t="str">
        <f>$A$68</f>
        <v>Opmerking: Niet gebruikte velden invullen met 0. Negatieve getallen of tekst is niet toegestaan.</v>
      </c>
      <c r="J544" s="76" t="str">
        <f>IF(P540=47,"","Let op: niet alle velden zijn ingevuld!")</f>
        <v>Let op: niet alle velden zijn ingevuld!</v>
      </c>
    </row>
    <row r="545" spans="1:17" ht="15.75" hidden="1">
      <c r="A545" s="4" t="str">
        <f>'Aanneemsom-W'!$A$1</f>
        <v>W-installatie</v>
      </c>
      <c r="B545" s="4" t="str">
        <f>'Aanneemsom-W'!$B$1</f>
        <v>Inschrijfbiljet onderhoud</v>
      </c>
      <c r="C545" s="2"/>
      <c r="D545" s="2"/>
      <c r="E545" s="2"/>
      <c r="F545" s="2"/>
      <c r="G545" s="2"/>
      <c r="H545" s="2"/>
      <c r="I545" s="2"/>
      <c r="J545" s="2"/>
    </row>
    <row r="546" spans="1:17" hidden="1">
      <c r="A546" s="20" t="str">
        <f>'Aanneemsom-W'!$A$2</f>
        <v>Perceel:</v>
      </c>
      <c r="B546" s="21" t="str">
        <f>Leeswijzer!$B$2</f>
        <v>W1</v>
      </c>
      <c r="C546" s="2"/>
      <c r="D546" s="2"/>
      <c r="E546" s="2"/>
      <c r="I546" s="22" t="str">
        <f>'Aanneemsom-W'!$F$2</f>
        <v>Documentnummer:</v>
      </c>
      <c r="J546" s="70" t="str">
        <f>Leeswijzer!$G$2</f>
        <v>xxx-GC1-IBW W1C1</v>
      </c>
    </row>
    <row r="547" spans="1:17" hidden="1">
      <c r="A547" s="20" t="str">
        <f>'Aanneemsom-W'!$A$3</f>
        <v>Opdrachtgever:</v>
      </c>
      <c r="B547" s="106" t="str">
        <f>Leeswijzer!$B$3</f>
        <v>Solido</v>
      </c>
      <c r="C547" s="2"/>
      <c r="D547" s="2"/>
      <c r="E547" s="2"/>
      <c r="I547" s="22" t="str">
        <f>'Aanneemsom-W'!$F$3</f>
        <v>Bestek:</v>
      </c>
      <c r="J547" s="2" t="str">
        <f>Leeswijzer!$G$3</f>
        <v>2506-FB-OHCAEW</v>
      </c>
    </row>
    <row r="548" spans="1:17" hidden="1">
      <c r="A548" s="20" t="str">
        <f>'Aanneemsom-W'!$A$4</f>
        <v>Betreft:</v>
      </c>
      <c r="B548" s="106" t="str">
        <f>Leeswijzer!$B$4</f>
        <v>Onderhoudscontract W-installatie</v>
      </c>
      <c r="C548" s="2"/>
      <c r="D548" s="2"/>
      <c r="E548" s="2"/>
      <c r="I548" s="20" t="s">
        <v>65</v>
      </c>
      <c r="J548" s="163">
        <f>'Aanneemsom-W'!$E$39</f>
        <v>0</v>
      </c>
    </row>
    <row r="549" spans="1:17" hidden="1">
      <c r="A549" s="20" t="str">
        <f>'Aanneemsom-W'!$A$5</f>
        <v>Blad:</v>
      </c>
      <c r="B549" s="1" t="str">
        <f>IF(F550="","Specificatieblad ongeldig; NIET invullen!","Specificatieblad locatie")</f>
        <v>Specificatieblad ongeldig; NIET invullen!</v>
      </c>
      <c r="E549" s="62" t="str">
        <f>$E$5</f>
        <v>C1</v>
      </c>
      <c r="F549" s="23" t="str">
        <f>$F$5</f>
        <v>MER1-2</v>
      </c>
      <c r="G549" s="2"/>
      <c r="H549" s="2"/>
      <c r="I549" s="2"/>
    </row>
    <row r="550" spans="1:17" hidden="1">
      <c r="A550" s="20"/>
      <c r="B550" s="70"/>
      <c r="E550" s="77" t="s">
        <v>4</v>
      </c>
      <c r="F550" s="114"/>
      <c r="G550" s="2"/>
      <c r="H550" s="22" t="s">
        <v>43</v>
      </c>
      <c r="I550" s="70">
        <f>IF(I553=0,I551,I553)</f>
        <v>0</v>
      </c>
      <c r="Q550" s="1">
        <f>IF(F550="",0,1)</f>
        <v>0</v>
      </c>
    </row>
    <row r="551" spans="1:17" hidden="1">
      <c r="A551" s="20"/>
      <c r="B551" s="91"/>
      <c r="E551" s="68" t="s">
        <v>21</v>
      </c>
      <c r="F551" s="115"/>
      <c r="G551" s="2"/>
      <c r="H551" s="22" t="s">
        <v>28</v>
      </c>
      <c r="I551" s="116"/>
      <c r="J551" s="106" t="s">
        <v>47</v>
      </c>
      <c r="P551" s="1">
        <f>IF(I551="",0,1)</f>
        <v>0</v>
      </c>
    </row>
    <row r="552" spans="1:17" hidden="1">
      <c r="A552" s="20"/>
      <c r="E552" s="68"/>
      <c r="G552" s="2"/>
      <c r="H552" s="20" t="s">
        <v>48</v>
      </c>
      <c r="I552" s="116"/>
    </row>
    <row r="553" spans="1:17" hidden="1">
      <c r="A553" s="39" t="s">
        <v>33</v>
      </c>
      <c r="B553" s="113">
        <f>'Aanneemsom-W'!$B$8</f>
        <v>0</v>
      </c>
      <c r="E553" s="68"/>
      <c r="G553" s="2"/>
      <c r="H553" s="22" t="s">
        <v>49</v>
      </c>
      <c r="I553" s="116"/>
      <c r="J553" s="111">
        <f>IF(I552+I553=0,0,(I553-I552)/I552)</f>
        <v>0</v>
      </c>
    </row>
    <row r="554" spans="1:17" hidden="1">
      <c r="A554" s="20" t="s">
        <v>96</v>
      </c>
      <c r="B554" s="149"/>
      <c r="C554" s="2"/>
      <c r="D554" s="2"/>
      <c r="E554" s="2"/>
      <c r="F554" s="2"/>
      <c r="G554" s="2"/>
      <c r="H554" s="2"/>
      <c r="I554" s="2"/>
      <c r="J554" s="117" t="str">
        <f>IF(J553=0,"","Controleer kengetallen op inschrijfwaarde. Pas zo nodig de bedragen Loon, Materiaal en Werk-derden aan met het wijzigingspercentage.")</f>
        <v/>
      </c>
    </row>
    <row r="555" spans="1:17" hidden="1">
      <c r="C555" s="64"/>
      <c r="D555" s="65"/>
      <c r="E555" s="65"/>
      <c r="F555" s="67" t="s">
        <v>24</v>
      </c>
      <c r="G555" s="65"/>
      <c r="H555" s="65"/>
      <c r="I555" s="65"/>
      <c r="J555" s="66"/>
    </row>
    <row r="556" spans="1:17" hidden="1">
      <c r="C556" s="49"/>
      <c r="D556" s="50" t="str">
        <f>$D$12</f>
        <v>Preventief en</v>
      </c>
      <c r="E556" s="51"/>
      <c r="F556" s="52"/>
      <c r="G556" s="50" t="str">
        <f>IF($G$12="","",$G$12)</f>
        <v>Geen stelposten</v>
      </c>
      <c r="H556" s="53"/>
      <c r="I556" s="18"/>
      <c r="J556" s="40" t="str">
        <f>$J$12</f>
        <v>Prijspeil</v>
      </c>
    </row>
    <row r="557" spans="1:17" hidden="1">
      <c r="C557" s="16"/>
      <c r="D557" s="17" t="str">
        <f>$D$13</f>
        <v>curatief onderhoud</v>
      </c>
      <c r="E557" s="54"/>
      <c r="F557" s="55"/>
      <c r="G557" s="17"/>
      <c r="H557" s="56"/>
      <c r="I557" s="19"/>
      <c r="J557" s="48">
        <f>$J$13</f>
        <v>45839</v>
      </c>
    </row>
    <row r="558" spans="1:17" ht="22.5" hidden="1">
      <c r="A558" s="57" t="s">
        <v>45</v>
      </c>
      <c r="B558" s="58" t="str">
        <f>$B$48</f>
        <v>Kengetal-W
locatie (€/m²)</v>
      </c>
      <c r="C558" s="11" t="s">
        <v>63</v>
      </c>
      <c r="D558" s="11" t="s">
        <v>64</v>
      </c>
      <c r="E558" s="11" t="s">
        <v>239</v>
      </c>
      <c r="F558" s="11" t="str">
        <f>IF($F$14="","",$F$14)</f>
        <v/>
      </c>
      <c r="G558" s="11" t="str">
        <f>IF($G$14="","",$G$14)</f>
        <v/>
      </c>
      <c r="H558" s="11" t="str">
        <f>IF($H$14="","",$H$14)</f>
        <v/>
      </c>
      <c r="I558" s="11" t="str">
        <f>IF($I$14="","",$I$14)</f>
        <v/>
      </c>
      <c r="J558" s="11" t="s">
        <v>57</v>
      </c>
      <c r="L558" s="1" t="s">
        <v>26</v>
      </c>
    </row>
    <row r="559" spans="1:17" hidden="1">
      <c r="A559" s="37" t="str">
        <f>$A$15</f>
        <v>Stelposten n.v.t.</v>
      </c>
      <c r="B559" s="71"/>
      <c r="C559" s="72"/>
      <c r="D559" s="72"/>
      <c r="E559" s="72"/>
      <c r="F559" s="3"/>
      <c r="G559" s="3"/>
      <c r="H559" s="3"/>
      <c r="I559" s="3"/>
      <c r="J559" s="144">
        <f>(F559*(1+'Aanneemsom-W'!$F$16))+(G559*(1+'Aanneemsom-W'!$F$16))+(H559*(1+'Aanneemsom-W'!$F$16))+(I559*(1+'Aanneemsom-W'!$F$16))</f>
        <v>0</v>
      </c>
      <c r="L559" s="1">
        <f>IF(F558="",1,IF(F559="",0,1))</f>
        <v>1</v>
      </c>
      <c r="M559" s="1">
        <f>IF(G558="",1,IF(G559="",0,1))</f>
        <v>1</v>
      </c>
      <c r="N559" s="1">
        <f>IF(H558="",1,IF(H559="",0,1))</f>
        <v>1</v>
      </c>
      <c r="O559" s="1">
        <f>IF(I558="",1,IF(I559="",0,1))</f>
        <v>1</v>
      </c>
      <c r="P559" s="1">
        <f>SUM(L559:O559)</f>
        <v>4</v>
      </c>
    </row>
    <row r="560" spans="1:17" hidden="1">
      <c r="A560" s="1" t="str">
        <f>$A$16</f>
        <v>51 Gereserveerd</v>
      </c>
      <c r="B560" s="109" t="str">
        <f>IF(C560+D560+E560=0,"",J560/$I$550)</f>
        <v/>
      </c>
      <c r="C560" s="3"/>
      <c r="D560" s="3"/>
      <c r="E560" s="3"/>
      <c r="F560" s="38"/>
      <c r="G560" s="38"/>
      <c r="H560" s="38"/>
      <c r="I560" s="38"/>
      <c r="J560" s="12">
        <f>(C560*(1+'Aanneemsom-W'!$C$16))+(D560*(1+'Aanneemsom-W'!$D$16))+(E560*(1+'Aanneemsom-W'!$E$16))</f>
        <v>0</v>
      </c>
      <c r="L560" s="1">
        <f>IF($A$16="51 N.v.t.",1,IF(C560="",0,1))</f>
        <v>0</v>
      </c>
      <c r="M560" s="1">
        <f>IF($A$16="51 N.v.t.",1,IF(D560="",0,1))</f>
        <v>0</v>
      </c>
      <c r="N560" s="1">
        <f>IF($A$16="51 N.v.t.",1,IF(E560="",0,1))</f>
        <v>0</v>
      </c>
      <c r="P560" s="1">
        <f t="shared" ref="P560:P568" si="32">SUM(L560:O560)</f>
        <v>0</v>
      </c>
    </row>
    <row r="561" spans="1:16" hidden="1">
      <c r="A561" s="1" t="str">
        <f>$A$17</f>
        <v>52 Afvoeren</v>
      </c>
      <c r="B561" s="109" t="str">
        <f t="shared" ref="B561:B573" si="33">IF(C561+D561+E561=0,"",J561/$I$550)</f>
        <v/>
      </c>
      <c r="C561" s="3"/>
      <c r="D561" s="3"/>
      <c r="E561" s="3"/>
      <c r="F561" s="38"/>
      <c r="G561" s="38"/>
      <c r="H561" s="38"/>
      <c r="I561" s="38"/>
      <c r="J561" s="12">
        <f>(C561*(1+'Aanneemsom-W'!$C$16))+(D561*(1+'Aanneemsom-W'!$D$16))+(E561*(1+'Aanneemsom-W'!$E$16))</f>
        <v>0</v>
      </c>
      <c r="L561" s="1">
        <f>IF($A$17="52 N.v.t.",1,IF(C561="",0,1))</f>
        <v>0</v>
      </c>
      <c r="M561" s="1">
        <f>IF($A$17="52 N.v.t.",1,IF(D561="",0,1))</f>
        <v>0</v>
      </c>
      <c r="N561" s="1">
        <f>IF($A$17="52 N.v.t.",1,IF(E561="",0,1))</f>
        <v>0</v>
      </c>
      <c r="P561" s="1">
        <f t="shared" si="32"/>
        <v>0</v>
      </c>
    </row>
    <row r="562" spans="1:16" hidden="1">
      <c r="A562" s="1" t="str">
        <f>$A$18</f>
        <v>53 Waterinstallaties</v>
      </c>
      <c r="B562" s="109" t="str">
        <f t="shared" si="33"/>
        <v/>
      </c>
      <c r="C562" s="3"/>
      <c r="D562" s="3"/>
      <c r="E562" s="3"/>
      <c r="F562" s="38"/>
      <c r="G562" s="38"/>
      <c r="H562" s="38"/>
      <c r="I562" s="38"/>
      <c r="J562" s="12">
        <f>(C562*(1+'Aanneemsom-W'!$C$16))+(D562*(1+'Aanneemsom-W'!$D$16))+(E562*(1+'Aanneemsom-W'!$E$16))</f>
        <v>0</v>
      </c>
      <c r="L562" s="1">
        <f>IF($A$18="53 N.v.t.",1,IF(C562="",0,1))</f>
        <v>0</v>
      </c>
      <c r="M562" s="1">
        <f>IF($A$18="53 N.v.t.",1,IF(D562="",0,1))</f>
        <v>0</v>
      </c>
      <c r="N562" s="1">
        <f>IF($A$18="53 N.v.t.",1,IF(E562="",0,1))</f>
        <v>0</v>
      </c>
      <c r="P562" s="1">
        <f t="shared" si="32"/>
        <v>0</v>
      </c>
    </row>
    <row r="563" spans="1:16" hidden="1">
      <c r="A563" s="1" t="str">
        <f>$A$19</f>
        <v>54 Gassen</v>
      </c>
      <c r="B563" s="109" t="str">
        <f t="shared" si="33"/>
        <v/>
      </c>
      <c r="C563" s="3"/>
      <c r="D563" s="3"/>
      <c r="E563" s="3"/>
      <c r="F563" s="38"/>
      <c r="G563" s="38"/>
      <c r="H563" s="38"/>
      <c r="I563" s="38"/>
      <c r="J563" s="12">
        <f>(C563*(1+'Aanneemsom-W'!$C$16))+(D563*(1+'Aanneemsom-W'!$D$16))+(E563*(1+'Aanneemsom-W'!$E$16))</f>
        <v>0</v>
      </c>
      <c r="L563" s="1">
        <f>IF($A$19="54 N.v.t.",1,IF(C563="",0,1))</f>
        <v>0</v>
      </c>
      <c r="M563" s="1">
        <f>IF($A$19="54 N.v.t.",1,IF(D563="",0,1))</f>
        <v>0</v>
      </c>
      <c r="N563" s="1">
        <f>IF($A$19="54 N.v.t.",1,IF(E563="",0,1))</f>
        <v>0</v>
      </c>
      <c r="P563" s="1">
        <f t="shared" si="32"/>
        <v>0</v>
      </c>
    </row>
    <row r="564" spans="1:16" hidden="1">
      <c r="A564" s="1" t="str">
        <f>$A$20</f>
        <v>55 Koeling</v>
      </c>
      <c r="B564" s="109" t="str">
        <f t="shared" si="33"/>
        <v/>
      </c>
      <c r="C564" s="3"/>
      <c r="D564" s="3"/>
      <c r="E564" s="3"/>
      <c r="F564" s="38"/>
      <c r="G564" s="38"/>
      <c r="H564" s="38"/>
      <c r="I564" s="38"/>
      <c r="J564" s="12">
        <f>(C564*(1+'Aanneemsom-W'!$C$16))+(D564*(1+'Aanneemsom-W'!$D$16))+(E564*(1+'Aanneemsom-W'!$E$16))</f>
        <v>0</v>
      </c>
      <c r="L564" s="1">
        <f>IF($A$20="55 N.v.t.",1,IF(C564="",0,1))</f>
        <v>0</v>
      </c>
      <c r="M564" s="1">
        <f>IF($A$20="55 N.v.t.",1,IF(D564="",0,1))</f>
        <v>0</v>
      </c>
      <c r="N564" s="1">
        <f>IF($A$20="55 N.v.t.",1,IF(E564="",0,1))</f>
        <v>0</v>
      </c>
      <c r="P564" s="1">
        <f t="shared" si="32"/>
        <v>0</v>
      </c>
    </row>
    <row r="565" spans="1:16" hidden="1">
      <c r="A565" s="1" t="str">
        <f>$A$21</f>
        <v>56 Verwarming</v>
      </c>
      <c r="B565" s="109" t="str">
        <f t="shared" si="33"/>
        <v/>
      </c>
      <c r="C565" s="3"/>
      <c r="D565" s="3"/>
      <c r="E565" s="3"/>
      <c r="F565" s="38"/>
      <c r="G565" s="38"/>
      <c r="H565" s="38"/>
      <c r="I565" s="38"/>
      <c r="J565" s="12">
        <f>(C565*(1+'Aanneemsom-W'!$C$16))+(D565*(1+'Aanneemsom-W'!$D$16))+(E565*(1+'Aanneemsom-W'!$E$16))</f>
        <v>0</v>
      </c>
      <c r="L565" s="1">
        <f>IF($A$21="56 N.v.t.",1,IF(C565="",0,1))</f>
        <v>0</v>
      </c>
      <c r="M565" s="1">
        <f>IF($A$21="56 N.v.t.",1,IF(D565="",0,1))</f>
        <v>0</v>
      </c>
      <c r="N565" s="1">
        <f>IF($A$21="56 N.v.t.",1,IF(E565="",0,1))</f>
        <v>0</v>
      </c>
      <c r="P565" s="1">
        <f t="shared" si="32"/>
        <v>0</v>
      </c>
    </row>
    <row r="566" spans="1:16" hidden="1">
      <c r="A566" s="1" t="str">
        <f>$A$22</f>
        <v>57 Luchtbehandeling</v>
      </c>
      <c r="B566" s="109" t="str">
        <f t="shared" si="33"/>
        <v/>
      </c>
      <c r="C566" s="3"/>
      <c r="D566" s="3"/>
      <c r="E566" s="3"/>
      <c r="F566" s="38"/>
      <c r="G566" s="92" t="str">
        <f>IF(F550="","Ingevulde informatie wordt genegeerd.","")</f>
        <v>Ingevulde informatie wordt genegeerd.</v>
      </c>
      <c r="H566" s="38"/>
      <c r="I566" s="38"/>
      <c r="J566" s="12">
        <f>(C566*(1+'Aanneemsom-W'!$C$16))+(D566*(1+'Aanneemsom-W'!$D$16))+(E566*(1+'Aanneemsom-W'!$E$16))</f>
        <v>0</v>
      </c>
      <c r="L566" s="1">
        <f>IF($A$22="57 N.v.t.",1,IF(C566="",0,1))</f>
        <v>0</v>
      </c>
      <c r="M566" s="1">
        <f>IF($A$22="57 N.v.t.",1,IF(D566="",0,1))</f>
        <v>0</v>
      </c>
      <c r="N566" s="1">
        <f>IF($A$22="57 N.v.t.",1,IF(E566="",0,1))</f>
        <v>0</v>
      </c>
      <c r="P566" s="1">
        <f t="shared" si="32"/>
        <v>0</v>
      </c>
    </row>
    <row r="567" spans="1:16" hidden="1">
      <c r="A567" s="1" t="str">
        <f>$A$23</f>
        <v>58 M&amp;R-installaties</v>
      </c>
      <c r="B567" s="109" t="str">
        <f t="shared" si="33"/>
        <v/>
      </c>
      <c r="C567" s="3"/>
      <c r="D567" s="3"/>
      <c r="E567" s="3"/>
      <c r="F567" s="38"/>
      <c r="G567" s="38"/>
      <c r="H567" s="38"/>
      <c r="I567" s="38"/>
      <c r="J567" s="12">
        <f>(C567*(1+'Aanneemsom-W'!$C$16))+(D567*(1+'Aanneemsom-W'!$D$16))+(E567*(1+'Aanneemsom-W'!$E$16))</f>
        <v>0</v>
      </c>
      <c r="L567" s="1">
        <f>IF($A$23="58 N.v.t.",1,IF(C567="",0,1))</f>
        <v>0</v>
      </c>
      <c r="M567" s="1">
        <f>IF($A$23="58 N.v.t.",1,IF(D567="",0,1))</f>
        <v>0</v>
      </c>
      <c r="N567" s="1">
        <f>IF($A$23="58 N.v.t.",1,IF(E567="",0,1))</f>
        <v>0</v>
      </c>
      <c r="P567" s="1">
        <f t="shared" si="32"/>
        <v>0</v>
      </c>
    </row>
    <row r="568" spans="1:16" hidden="1">
      <c r="A568" s="1" t="str">
        <f>$A$24</f>
        <v>59 Brandveiligheid</v>
      </c>
      <c r="B568" s="109" t="str">
        <f t="shared" si="33"/>
        <v/>
      </c>
      <c r="C568" s="3"/>
      <c r="D568" s="3"/>
      <c r="E568" s="3"/>
      <c r="F568" s="38"/>
      <c r="G568" s="38"/>
      <c r="H568" s="38"/>
      <c r="I568" s="38"/>
      <c r="J568" s="12">
        <f>(C568*(1+'Aanneemsom-W'!$C$16))+(D568*(1+'Aanneemsom-W'!$D$16))+(E568*(1+'Aanneemsom-W'!$E$16))</f>
        <v>0</v>
      </c>
      <c r="L568" s="1">
        <f>IF($A$24="65 N.v.t.",1,IF(C568="",0,1))</f>
        <v>0</v>
      </c>
      <c r="M568" s="1">
        <f>IF($A$24="65 N.v.t.",1,IF(D568="",0,1))</f>
        <v>0</v>
      </c>
      <c r="N568" s="1">
        <f>IF($A$24="65 N.v.t.",1,IF(E568="",0,1))</f>
        <v>0</v>
      </c>
      <c r="P568" s="1">
        <f t="shared" si="32"/>
        <v>0</v>
      </c>
    </row>
    <row r="569" spans="1:16" hidden="1">
      <c r="A569" s="1" t="str">
        <f>$A$25</f>
        <v>67 Gebouwmanag.</v>
      </c>
      <c r="B569" s="109" t="str">
        <f t="shared" si="33"/>
        <v/>
      </c>
      <c r="C569" s="3"/>
      <c r="D569" s="3"/>
      <c r="E569" s="3"/>
      <c r="F569" s="38"/>
      <c r="G569" s="38"/>
      <c r="H569" s="38"/>
      <c r="I569" s="38"/>
      <c r="J569" s="12">
        <f>(C569*(1+'Aanneemsom-W'!$C$16))+(D569*(1+'Aanneemsom-W'!$D$16))+(E569*(1+'Aanneemsom-W'!$E$16))</f>
        <v>0</v>
      </c>
      <c r="L569" s="1">
        <f>IF($A$25="67 N.v.t.",1,IF(C569="",0,1))</f>
        <v>0</v>
      </c>
      <c r="M569" s="1">
        <f>IF($A$25="67 N.v.t.",1,IF(D569="",0,1))</f>
        <v>0</v>
      </c>
      <c r="N569" s="1">
        <f>IF($A$25="67 N.v.t.",1,IF(E569="",0,1))</f>
        <v>0</v>
      </c>
      <c r="P569" s="1">
        <f>SUM(L569:O569)</f>
        <v>0</v>
      </c>
    </row>
    <row r="570" spans="1:16" hidden="1">
      <c r="A570" s="1" t="str">
        <f>$A$26</f>
        <v>73 Vaste keuken vrz.</v>
      </c>
      <c r="B570" s="109" t="str">
        <f>IF(C570+D570+E570=0,"",J570/$I$550)</f>
        <v/>
      </c>
      <c r="C570" s="3"/>
      <c r="D570" s="3"/>
      <c r="E570" s="3"/>
      <c r="F570" s="38"/>
      <c r="G570" s="38"/>
      <c r="H570" s="38"/>
      <c r="I570" s="38"/>
      <c r="J570" s="12">
        <f>(C570*(1+'Aanneemsom-W'!$C$16))+(D570*(1+'Aanneemsom-W'!$D$16))+(E570*(1+'Aanneemsom-W'!$E$16))</f>
        <v>0</v>
      </c>
      <c r="L570" s="1">
        <f>IF($A$26="73 N.v.t.",1,IF(C570="",0,1))</f>
        <v>0</v>
      </c>
      <c r="M570" s="1">
        <f>IF($A$26="73 N.v.t.",1,IF(D570="",0,1))</f>
        <v>0</v>
      </c>
      <c r="N570" s="1">
        <f>IF($A$26="73 N.v.t.",1,IF(E570="",0,1))</f>
        <v>0</v>
      </c>
      <c r="P570" s="1">
        <f>SUM(L570:O570)</f>
        <v>0</v>
      </c>
    </row>
    <row r="571" spans="1:16" hidden="1">
      <c r="A571" s="1" t="str">
        <f>$A$27</f>
        <v>74 Vaste sanitaire vrz.</v>
      </c>
      <c r="B571" s="109" t="str">
        <f t="shared" si="33"/>
        <v/>
      </c>
      <c r="C571" s="3"/>
      <c r="D571" s="3"/>
      <c r="E571" s="3"/>
      <c r="F571" s="38"/>
      <c r="G571" s="38"/>
      <c r="H571" s="38"/>
      <c r="I571" s="38"/>
      <c r="J571" s="12">
        <f>(C571*(1+'Aanneemsom-W'!$C$16))+(D571*(1+'Aanneemsom-W'!$D$16))+(E571*(1+'Aanneemsom-W'!$E$16))</f>
        <v>0</v>
      </c>
      <c r="L571" s="1">
        <f>IF($A$27="74 N.v.t.",1,IF(C571="",0,1))</f>
        <v>0</v>
      </c>
      <c r="M571" s="1">
        <f>IF($A$27="74 N.v.t.",1,IF(D571="",0,1))</f>
        <v>0</v>
      </c>
      <c r="N571" s="1">
        <f>IF($A$27="74 N.v.t.",1,IF(E571="",0,1))</f>
        <v>0</v>
      </c>
      <c r="P571" s="1">
        <f>SUM(L571:O571)</f>
        <v>0</v>
      </c>
    </row>
    <row r="572" spans="1:16" hidden="1">
      <c r="A572" s="1" t="str">
        <f>$A$28</f>
        <v>75 Vaste onderh.vrz.</v>
      </c>
      <c r="B572" s="109" t="str">
        <f>IF(C572+D572+E572=0,"",J572/$I$550)</f>
        <v/>
      </c>
      <c r="C572" s="3"/>
      <c r="D572" s="3"/>
      <c r="E572" s="3"/>
      <c r="F572" s="38"/>
      <c r="G572" s="38"/>
      <c r="H572" s="38"/>
      <c r="I572" s="38"/>
      <c r="J572" s="12">
        <f>(C572*(1+'Aanneemsom-W'!$C$16))+(D572*(1+'Aanneemsom-W'!$D$16))+(E572*(1+'Aanneemsom-W'!$E$16))</f>
        <v>0</v>
      </c>
      <c r="L572" s="1">
        <f>IF($A$28="75 N.v.t.",1,IF(C572="",0,1))</f>
        <v>0</v>
      </c>
      <c r="M572" s="1">
        <f>IF($A$28="75 N.v.t.",1,IF(D572="",0,1))</f>
        <v>0</v>
      </c>
      <c r="N572" s="1">
        <f>IF($A$28="75 N.v.t.",1,IF(E572="",0,1))</f>
        <v>0</v>
      </c>
      <c r="P572" s="1">
        <f>SUM(L572:O572)</f>
        <v>0</v>
      </c>
    </row>
    <row r="573" spans="1:16" ht="12" hidden="1" thickBot="1">
      <c r="A573" s="1" t="str">
        <f>$A$29</f>
        <v>90 Terrein</v>
      </c>
      <c r="B573" s="109" t="str">
        <f t="shared" si="33"/>
        <v/>
      </c>
      <c r="C573" s="3"/>
      <c r="D573" s="3"/>
      <c r="E573" s="3"/>
      <c r="F573" s="38"/>
      <c r="G573" s="38"/>
      <c r="H573" s="38"/>
      <c r="I573" s="38"/>
      <c r="J573" s="12">
        <f>(C573*(1+'Aanneemsom-W'!$C$16))+(D573*(1+'Aanneemsom-W'!$D$16))+(E573*(1+'Aanneemsom-W'!$E$16))</f>
        <v>0</v>
      </c>
      <c r="L573" s="1">
        <f>IF($A$29="90 N.v.t.",1,IF(C573="",0,1))</f>
        <v>0</v>
      </c>
      <c r="M573" s="1">
        <f>IF($A$29="90 N.v.t.",1,IF(D573="",0,1))</f>
        <v>0</v>
      </c>
      <c r="N573" s="1">
        <f>IF($A$29="90 N.v.t.",1,IF(E573="",0,1))</f>
        <v>0</v>
      </c>
      <c r="P573" s="1">
        <f>SUM(L573:O573)</f>
        <v>0</v>
      </c>
    </row>
    <row r="574" spans="1:16" ht="13.5" hidden="1" thickBot="1">
      <c r="B574" s="59" t="s">
        <v>6</v>
      </c>
      <c r="C574" s="15">
        <f>SUM(C560:C573)</f>
        <v>0</v>
      </c>
      <c r="D574" s="15">
        <f>SUM(D560:D573)</f>
        <v>0</v>
      </c>
      <c r="E574" s="15">
        <f>SUM(E560:E573)</f>
        <v>0</v>
      </c>
      <c r="J574" s="13">
        <f>SUM(J559:J573)</f>
        <v>0</v>
      </c>
      <c r="O574" s="20" t="s">
        <v>27</v>
      </c>
      <c r="P574" s="1">
        <f>SUM(P559:P573)+P551</f>
        <v>4</v>
      </c>
    </row>
    <row r="575" spans="1:16" hidden="1">
      <c r="B575" s="59" t="s">
        <v>22</v>
      </c>
      <c r="C575" s="60" t="e">
        <f>C574/SUM(C574:E574)</f>
        <v>#DIV/0!</v>
      </c>
      <c r="D575" s="60" t="e">
        <f>D574/SUM(C574:E574)</f>
        <v>#DIV/0!</v>
      </c>
      <c r="E575" s="60" t="e">
        <f>E574/SUM(C574:E574)</f>
        <v>#DIV/0!</v>
      </c>
    </row>
    <row r="576" spans="1:16" hidden="1">
      <c r="C576" s="73"/>
      <c r="D576" s="73"/>
      <c r="E576" s="73"/>
    </row>
    <row r="577" spans="1:17" hidden="1">
      <c r="A577" s="5" t="str">
        <f>$A$67</f>
        <v>* "Loon", "Materiaal" en "Werk-derden" inclusief toeslagen. Let op: Alle bedragen datum prijspeil.</v>
      </c>
      <c r="C577" s="73"/>
      <c r="D577" s="73"/>
      <c r="E577" s="73"/>
      <c r="J577" s="5" t="str">
        <f>$J$67</f>
        <v>Paraaf Inschrijver:</v>
      </c>
    </row>
    <row r="578" spans="1:17" hidden="1">
      <c r="A578" s="5" t="str">
        <f>$A$68</f>
        <v>Opmerking: Niet gebruikte velden invullen met 0. Negatieve getallen of tekst is niet toegestaan.</v>
      </c>
      <c r="J578" s="76" t="str">
        <f>IF(P574=47,"","Let op: niet alle velden zijn ingevuld!")</f>
        <v>Let op: niet alle velden zijn ingevuld!</v>
      </c>
    </row>
    <row r="579" spans="1:17" ht="15.75" hidden="1">
      <c r="A579" s="4" t="str">
        <f>'Aanneemsom-W'!$A$1</f>
        <v>W-installatie</v>
      </c>
      <c r="B579" s="4" t="str">
        <f>'Aanneemsom-W'!$B$1</f>
        <v>Inschrijfbiljet onderhoud</v>
      </c>
      <c r="C579" s="2"/>
      <c r="D579" s="2"/>
      <c r="E579" s="2"/>
      <c r="F579" s="2"/>
      <c r="G579" s="2"/>
      <c r="H579" s="2"/>
      <c r="I579" s="2"/>
      <c r="J579" s="2"/>
    </row>
    <row r="580" spans="1:17" hidden="1">
      <c r="A580" s="20" t="str">
        <f>'Aanneemsom-W'!$A$2</f>
        <v>Perceel:</v>
      </c>
      <c r="B580" s="21" t="str">
        <f>Leeswijzer!$B$2</f>
        <v>W1</v>
      </c>
      <c r="C580" s="2"/>
      <c r="D580" s="2"/>
      <c r="E580" s="2"/>
      <c r="I580" s="22" t="str">
        <f>'Aanneemsom-W'!$F$2</f>
        <v>Documentnummer:</v>
      </c>
      <c r="J580" s="70" t="str">
        <f>Leeswijzer!$G$2</f>
        <v>xxx-GC1-IBW W1C1</v>
      </c>
    </row>
    <row r="581" spans="1:17" hidden="1">
      <c r="A581" s="20" t="str">
        <f>'Aanneemsom-W'!$A$3</f>
        <v>Opdrachtgever:</v>
      </c>
      <c r="B581" s="106" t="str">
        <f>Leeswijzer!$B$3</f>
        <v>Solido</v>
      </c>
      <c r="C581" s="2"/>
      <c r="D581" s="2"/>
      <c r="E581" s="2"/>
      <c r="I581" s="22" t="str">
        <f>'Aanneemsom-W'!$F$3</f>
        <v>Bestek:</v>
      </c>
      <c r="J581" s="2" t="str">
        <f>Leeswijzer!$G$3</f>
        <v>2506-FB-OHCAEW</v>
      </c>
    </row>
    <row r="582" spans="1:17" hidden="1">
      <c r="A582" s="20" t="str">
        <f>'Aanneemsom-W'!$A$4</f>
        <v>Betreft:</v>
      </c>
      <c r="B582" s="106" t="str">
        <f>Leeswijzer!$B$4</f>
        <v>Onderhoudscontract W-installatie</v>
      </c>
      <c r="C582" s="2"/>
      <c r="D582" s="2"/>
      <c r="E582" s="2"/>
      <c r="I582" s="20" t="s">
        <v>65</v>
      </c>
      <c r="J582" s="163">
        <f>'Aanneemsom-W'!$E$39</f>
        <v>0</v>
      </c>
    </row>
    <row r="583" spans="1:17" hidden="1">
      <c r="A583" s="20" t="str">
        <f>'Aanneemsom-W'!$A$5</f>
        <v>Blad:</v>
      </c>
      <c r="B583" s="1" t="str">
        <f>IF(F584="","Specificatieblad ongeldig; NIET invullen!","Specificatieblad locatie")</f>
        <v>Specificatieblad ongeldig; NIET invullen!</v>
      </c>
      <c r="E583" s="62" t="str">
        <f>$E$5</f>
        <v>C1</v>
      </c>
      <c r="F583" s="23" t="str">
        <f>$F$5</f>
        <v>MER1-2</v>
      </c>
      <c r="G583" s="2"/>
      <c r="H583" s="2"/>
      <c r="I583" s="2"/>
    </row>
    <row r="584" spans="1:17" hidden="1">
      <c r="A584" s="20"/>
      <c r="B584" s="70"/>
      <c r="E584" s="77" t="s">
        <v>4</v>
      </c>
      <c r="F584" s="114"/>
      <c r="G584" s="2"/>
      <c r="H584" s="22" t="s">
        <v>43</v>
      </c>
      <c r="I584" s="70">
        <f>IF(I587=0,I585,I587)</f>
        <v>0</v>
      </c>
      <c r="Q584" s="1">
        <f>IF(F584="",0,1)</f>
        <v>0</v>
      </c>
    </row>
    <row r="585" spans="1:17" hidden="1">
      <c r="A585" s="20"/>
      <c r="B585" s="91"/>
      <c r="E585" s="68" t="s">
        <v>21</v>
      </c>
      <c r="F585" s="115"/>
      <c r="G585" s="2"/>
      <c r="H585" s="22" t="s">
        <v>28</v>
      </c>
      <c r="I585" s="116"/>
      <c r="J585" s="106" t="s">
        <v>47</v>
      </c>
      <c r="P585" s="1">
        <f>IF(I585="",0,1)</f>
        <v>0</v>
      </c>
    </row>
    <row r="586" spans="1:17" hidden="1">
      <c r="A586" s="20"/>
      <c r="E586" s="68"/>
      <c r="G586" s="2"/>
      <c r="H586" s="20" t="s">
        <v>48</v>
      </c>
      <c r="I586" s="116"/>
    </row>
    <row r="587" spans="1:17" hidden="1">
      <c r="A587" s="39" t="s">
        <v>33</v>
      </c>
      <c r="B587" s="113">
        <f>'Aanneemsom-W'!$B$8</f>
        <v>0</v>
      </c>
      <c r="E587" s="68"/>
      <c r="G587" s="2"/>
      <c r="H587" s="22" t="s">
        <v>49</v>
      </c>
      <c r="I587" s="116"/>
      <c r="J587" s="111">
        <f>IF(I586+I587=0,0,(I587-I586)/I586)</f>
        <v>0</v>
      </c>
    </row>
    <row r="588" spans="1:17" hidden="1">
      <c r="A588" s="20" t="s">
        <v>96</v>
      </c>
      <c r="B588" s="149"/>
      <c r="C588" s="2"/>
      <c r="D588" s="2"/>
      <c r="E588" s="2"/>
      <c r="F588" s="2"/>
      <c r="G588" s="2"/>
      <c r="H588" s="2"/>
      <c r="I588" s="2"/>
      <c r="J588" s="117" t="str">
        <f>IF(J587=0,"","Controleer kengetallen op inschrijfwaarde. Pas zo nodig de bedragen Loon, Materiaal en Werk-derden aan met het wijzigingspercentage.")</f>
        <v/>
      </c>
    </row>
    <row r="589" spans="1:17" hidden="1">
      <c r="C589" s="64"/>
      <c r="D589" s="65"/>
      <c r="E589" s="65"/>
      <c r="F589" s="67" t="s">
        <v>24</v>
      </c>
      <c r="G589" s="65"/>
      <c r="H589" s="65"/>
      <c r="I589" s="65"/>
      <c r="J589" s="66"/>
    </row>
    <row r="590" spans="1:17" hidden="1">
      <c r="C590" s="49"/>
      <c r="D590" s="50" t="str">
        <f>$D$12</f>
        <v>Preventief en</v>
      </c>
      <c r="E590" s="51"/>
      <c r="F590" s="52"/>
      <c r="G590" s="50" t="str">
        <f>IF($G$12="","",$G$12)</f>
        <v>Geen stelposten</v>
      </c>
      <c r="H590" s="53"/>
      <c r="I590" s="18"/>
      <c r="J590" s="40" t="str">
        <f>$J$12</f>
        <v>Prijspeil</v>
      </c>
    </row>
    <row r="591" spans="1:17" hidden="1">
      <c r="C591" s="16"/>
      <c r="D591" s="17" t="str">
        <f>$D$13</f>
        <v>curatief onderhoud</v>
      </c>
      <c r="E591" s="54"/>
      <c r="F591" s="55"/>
      <c r="G591" s="17"/>
      <c r="H591" s="56"/>
      <c r="I591" s="19"/>
      <c r="J591" s="48">
        <f>$J$13</f>
        <v>45839</v>
      </c>
    </row>
    <row r="592" spans="1:17" ht="22.5" hidden="1">
      <c r="A592" s="57" t="s">
        <v>45</v>
      </c>
      <c r="B592" s="58" t="str">
        <f>$B$48</f>
        <v>Kengetal-W
locatie (€/m²)</v>
      </c>
      <c r="C592" s="11" t="s">
        <v>63</v>
      </c>
      <c r="D592" s="11" t="s">
        <v>64</v>
      </c>
      <c r="E592" s="11" t="s">
        <v>239</v>
      </c>
      <c r="F592" s="11" t="str">
        <f>IF($F$14="","",$F$14)</f>
        <v/>
      </c>
      <c r="G592" s="11" t="str">
        <f>IF($G$14="","",$G$14)</f>
        <v/>
      </c>
      <c r="H592" s="11" t="str">
        <f>IF($H$14="","",$H$14)</f>
        <v/>
      </c>
      <c r="I592" s="11" t="str">
        <f>IF($I$14="","",$I$14)</f>
        <v/>
      </c>
      <c r="J592" s="11" t="s">
        <v>57</v>
      </c>
      <c r="L592" s="1" t="s">
        <v>26</v>
      </c>
    </row>
    <row r="593" spans="1:16" hidden="1">
      <c r="A593" s="37" t="str">
        <f>$A$15</f>
        <v>Stelposten n.v.t.</v>
      </c>
      <c r="B593" s="71"/>
      <c r="C593" s="72"/>
      <c r="D593" s="72"/>
      <c r="E593" s="72"/>
      <c r="F593" s="3"/>
      <c r="G593" s="3"/>
      <c r="H593" s="3"/>
      <c r="I593" s="3"/>
      <c r="J593" s="144">
        <f>(F593*(1+'Aanneemsom-W'!$F$16))+(G593*(1+'Aanneemsom-W'!$F$16))+(H593*(1+'Aanneemsom-W'!$F$16))+(I593*(1+'Aanneemsom-W'!$F$16))</f>
        <v>0</v>
      </c>
      <c r="L593" s="1">
        <f>IF(F592="",1,IF(F593="",0,1))</f>
        <v>1</v>
      </c>
      <c r="M593" s="1">
        <f>IF(G592="",1,IF(G593="",0,1))</f>
        <v>1</v>
      </c>
      <c r="N593" s="1">
        <f>IF(H592="",1,IF(H593="",0,1))</f>
        <v>1</v>
      </c>
      <c r="O593" s="1">
        <f>IF(I592="",1,IF(I593="",0,1))</f>
        <v>1</v>
      </c>
      <c r="P593" s="1">
        <f>SUM(L593:O593)</f>
        <v>4</v>
      </c>
    </row>
    <row r="594" spans="1:16" hidden="1">
      <c r="A594" s="1" t="str">
        <f>$A$16</f>
        <v>51 Gereserveerd</v>
      </c>
      <c r="B594" s="109" t="str">
        <f>IF(C594+D594+E594=0,"",J594/$I$584)</f>
        <v/>
      </c>
      <c r="C594" s="3"/>
      <c r="D594" s="3"/>
      <c r="E594" s="3"/>
      <c r="F594" s="38"/>
      <c r="G594" s="38"/>
      <c r="H594" s="38"/>
      <c r="I594" s="38"/>
      <c r="J594" s="12">
        <f>(C594*(1+'Aanneemsom-W'!$C$16))+(D594*(1+'Aanneemsom-W'!$D$16))+(E594*(1+'Aanneemsom-W'!$E$16))</f>
        <v>0</v>
      </c>
      <c r="L594" s="1">
        <f>IF($A$16="51 N.v.t.",1,IF(C594="",0,1))</f>
        <v>0</v>
      </c>
      <c r="M594" s="1">
        <f>IF($A$16="51 N.v.t.",1,IF(D594="",0,1))</f>
        <v>0</v>
      </c>
      <c r="N594" s="1">
        <f>IF($A$16="51 N.v.t.",1,IF(E594="",0,1))</f>
        <v>0</v>
      </c>
      <c r="P594" s="1">
        <f t="shared" ref="P594:P602" si="34">SUM(L594:O594)</f>
        <v>0</v>
      </c>
    </row>
    <row r="595" spans="1:16" hidden="1">
      <c r="A595" s="1" t="str">
        <f>$A$17</f>
        <v>52 Afvoeren</v>
      </c>
      <c r="B595" s="109" t="str">
        <f t="shared" ref="B595:B607" si="35">IF(C595+D595+E595=0,"",J595/$I$584)</f>
        <v/>
      </c>
      <c r="C595" s="3"/>
      <c r="D595" s="3"/>
      <c r="E595" s="3"/>
      <c r="F595" s="38"/>
      <c r="G595" s="38"/>
      <c r="H595" s="38"/>
      <c r="I595" s="38"/>
      <c r="J595" s="12">
        <f>(C595*(1+'Aanneemsom-W'!$C$16))+(D595*(1+'Aanneemsom-W'!$D$16))+(E595*(1+'Aanneemsom-W'!$E$16))</f>
        <v>0</v>
      </c>
      <c r="L595" s="1">
        <f>IF($A$17="52 N.v.t.",1,IF(C595="",0,1))</f>
        <v>0</v>
      </c>
      <c r="M595" s="1">
        <f>IF($A$17="52 N.v.t.",1,IF(D595="",0,1))</f>
        <v>0</v>
      </c>
      <c r="N595" s="1">
        <f>IF($A$17="52 N.v.t.",1,IF(E595="",0,1))</f>
        <v>0</v>
      </c>
      <c r="P595" s="1">
        <f t="shared" si="34"/>
        <v>0</v>
      </c>
    </row>
    <row r="596" spans="1:16" hidden="1">
      <c r="A596" s="1" t="str">
        <f>$A$18</f>
        <v>53 Waterinstallaties</v>
      </c>
      <c r="B596" s="109" t="str">
        <f t="shared" si="35"/>
        <v/>
      </c>
      <c r="C596" s="3"/>
      <c r="D596" s="3"/>
      <c r="E596" s="3"/>
      <c r="F596" s="38"/>
      <c r="G596" s="38"/>
      <c r="H596" s="38"/>
      <c r="I596" s="38"/>
      <c r="J596" s="12">
        <f>(C596*(1+'Aanneemsom-W'!$C$16))+(D596*(1+'Aanneemsom-W'!$D$16))+(E596*(1+'Aanneemsom-W'!$E$16))</f>
        <v>0</v>
      </c>
      <c r="L596" s="1">
        <f>IF($A$18="53 N.v.t.",1,IF(C596="",0,1))</f>
        <v>0</v>
      </c>
      <c r="M596" s="1">
        <f>IF($A$18="53 N.v.t.",1,IF(D596="",0,1))</f>
        <v>0</v>
      </c>
      <c r="N596" s="1">
        <f>IF($A$18="53 N.v.t.",1,IF(E596="",0,1))</f>
        <v>0</v>
      </c>
      <c r="P596" s="1">
        <f t="shared" si="34"/>
        <v>0</v>
      </c>
    </row>
    <row r="597" spans="1:16" hidden="1">
      <c r="A597" s="1" t="str">
        <f>$A$19</f>
        <v>54 Gassen</v>
      </c>
      <c r="B597" s="109" t="str">
        <f t="shared" si="35"/>
        <v/>
      </c>
      <c r="C597" s="3"/>
      <c r="D597" s="3"/>
      <c r="E597" s="3"/>
      <c r="F597" s="38"/>
      <c r="G597" s="38"/>
      <c r="H597" s="38"/>
      <c r="I597" s="38"/>
      <c r="J597" s="12">
        <f>(C597*(1+'Aanneemsom-W'!$C$16))+(D597*(1+'Aanneemsom-W'!$D$16))+(E597*(1+'Aanneemsom-W'!$E$16))</f>
        <v>0</v>
      </c>
      <c r="L597" s="1">
        <f>IF($A$19="54 N.v.t.",1,IF(C597="",0,1))</f>
        <v>0</v>
      </c>
      <c r="M597" s="1">
        <f>IF($A$19="54 N.v.t.",1,IF(D597="",0,1))</f>
        <v>0</v>
      </c>
      <c r="N597" s="1">
        <f>IF($A$19="54 N.v.t.",1,IF(E597="",0,1))</f>
        <v>0</v>
      </c>
      <c r="P597" s="1">
        <f t="shared" si="34"/>
        <v>0</v>
      </c>
    </row>
    <row r="598" spans="1:16" hidden="1">
      <c r="A598" s="1" t="str">
        <f>$A$20</f>
        <v>55 Koeling</v>
      </c>
      <c r="B598" s="109" t="str">
        <f t="shared" si="35"/>
        <v/>
      </c>
      <c r="C598" s="3"/>
      <c r="D598" s="3"/>
      <c r="E598" s="3"/>
      <c r="F598" s="38"/>
      <c r="G598" s="38"/>
      <c r="H598" s="38"/>
      <c r="I598" s="38"/>
      <c r="J598" s="12">
        <f>(C598*(1+'Aanneemsom-W'!$C$16))+(D598*(1+'Aanneemsom-W'!$D$16))+(E598*(1+'Aanneemsom-W'!$E$16))</f>
        <v>0</v>
      </c>
      <c r="L598" s="1">
        <f>IF($A$20="55 N.v.t.",1,IF(C598="",0,1))</f>
        <v>0</v>
      </c>
      <c r="M598" s="1">
        <f>IF($A$20="55 N.v.t.",1,IF(D598="",0,1))</f>
        <v>0</v>
      </c>
      <c r="N598" s="1">
        <f>IF($A$20="55 N.v.t.",1,IF(E598="",0,1))</f>
        <v>0</v>
      </c>
      <c r="P598" s="1">
        <f t="shared" si="34"/>
        <v>0</v>
      </c>
    </row>
    <row r="599" spans="1:16" hidden="1">
      <c r="A599" s="1" t="str">
        <f>$A$21</f>
        <v>56 Verwarming</v>
      </c>
      <c r="B599" s="109" t="str">
        <f t="shared" si="35"/>
        <v/>
      </c>
      <c r="C599" s="3"/>
      <c r="D599" s="3"/>
      <c r="E599" s="3"/>
      <c r="F599" s="38"/>
      <c r="G599" s="38"/>
      <c r="H599" s="38"/>
      <c r="I599" s="38"/>
      <c r="J599" s="12">
        <f>(C599*(1+'Aanneemsom-W'!$C$16))+(D599*(1+'Aanneemsom-W'!$D$16))+(E599*(1+'Aanneemsom-W'!$E$16))</f>
        <v>0</v>
      </c>
      <c r="L599" s="1">
        <f>IF($A$21="56 N.v.t.",1,IF(C599="",0,1))</f>
        <v>0</v>
      </c>
      <c r="M599" s="1">
        <f>IF($A$21="56 N.v.t.",1,IF(D599="",0,1))</f>
        <v>0</v>
      </c>
      <c r="N599" s="1">
        <f>IF($A$21="56 N.v.t.",1,IF(E599="",0,1))</f>
        <v>0</v>
      </c>
      <c r="P599" s="1">
        <f t="shared" si="34"/>
        <v>0</v>
      </c>
    </row>
    <row r="600" spans="1:16" hidden="1">
      <c r="A600" s="1" t="str">
        <f>$A$22</f>
        <v>57 Luchtbehandeling</v>
      </c>
      <c r="B600" s="109" t="str">
        <f t="shared" si="35"/>
        <v/>
      </c>
      <c r="C600" s="3"/>
      <c r="D600" s="3"/>
      <c r="E600" s="3"/>
      <c r="F600" s="38"/>
      <c r="G600" s="92" t="str">
        <f>IF(F584="","Ingevulde informatie wordt genegeerd.","")</f>
        <v>Ingevulde informatie wordt genegeerd.</v>
      </c>
      <c r="H600" s="38"/>
      <c r="I600" s="38"/>
      <c r="J600" s="12">
        <f>(C600*(1+'Aanneemsom-W'!$C$16))+(D600*(1+'Aanneemsom-W'!$D$16))+(E600*(1+'Aanneemsom-W'!$E$16))</f>
        <v>0</v>
      </c>
      <c r="L600" s="1">
        <f>IF($A$22="57 N.v.t.",1,IF(C600="",0,1))</f>
        <v>0</v>
      </c>
      <c r="M600" s="1">
        <f>IF($A$22="57 N.v.t.",1,IF(D600="",0,1))</f>
        <v>0</v>
      </c>
      <c r="N600" s="1">
        <f>IF($A$22="57 N.v.t.",1,IF(E600="",0,1))</f>
        <v>0</v>
      </c>
      <c r="P600" s="1">
        <f t="shared" si="34"/>
        <v>0</v>
      </c>
    </row>
    <row r="601" spans="1:16" hidden="1">
      <c r="A601" s="1" t="str">
        <f>$A$23</f>
        <v>58 M&amp;R-installaties</v>
      </c>
      <c r="B601" s="109" t="str">
        <f t="shared" si="35"/>
        <v/>
      </c>
      <c r="C601" s="3"/>
      <c r="D601" s="3"/>
      <c r="E601" s="3"/>
      <c r="F601" s="38"/>
      <c r="G601" s="38"/>
      <c r="H601" s="38"/>
      <c r="I601" s="38"/>
      <c r="J601" s="12">
        <f>(C601*(1+'Aanneemsom-W'!$C$16))+(D601*(1+'Aanneemsom-W'!$D$16))+(E601*(1+'Aanneemsom-W'!$E$16))</f>
        <v>0</v>
      </c>
      <c r="L601" s="1">
        <f>IF($A$23="58 N.v.t.",1,IF(C601="",0,1))</f>
        <v>0</v>
      </c>
      <c r="M601" s="1">
        <f>IF($A$23="58 N.v.t.",1,IF(D601="",0,1))</f>
        <v>0</v>
      </c>
      <c r="N601" s="1">
        <f>IF($A$23="58 N.v.t.",1,IF(E601="",0,1))</f>
        <v>0</v>
      </c>
      <c r="P601" s="1">
        <f t="shared" si="34"/>
        <v>0</v>
      </c>
    </row>
    <row r="602" spans="1:16" hidden="1">
      <c r="A602" s="1" t="str">
        <f>$A$24</f>
        <v>59 Brandveiligheid</v>
      </c>
      <c r="B602" s="109" t="str">
        <f t="shared" si="35"/>
        <v/>
      </c>
      <c r="C602" s="3"/>
      <c r="D602" s="3"/>
      <c r="E602" s="3"/>
      <c r="F602" s="38"/>
      <c r="G602" s="38"/>
      <c r="H602" s="38"/>
      <c r="I602" s="38"/>
      <c r="J602" s="12">
        <f>(C602*(1+'Aanneemsom-W'!$C$16))+(D602*(1+'Aanneemsom-W'!$D$16))+(E602*(1+'Aanneemsom-W'!$E$16))</f>
        <v>0</v>
      </c>
      <c r="L602" s="1">
        <f>IF($A$24="65 N.v.t.",1,IF(C602="",0,1))</f>
        <v>0</v>
      </c>
      <c r="M602" s="1">
        <f>IF($A$24="65 N.v.t.",1,IF(D602="",0,1))</f>
        <v>0</v>
      </c>
      <c r="N602" s="1">
        <f>IF($A$24="65 N.v.t.",1,IF(E602="",0,1))</f>
        <v>0</v>
      </c>
      <c r="P602" s="1">
        <f t="shared" si="34"/>
        <v>0</v>
      </c>
    </row>
    <row r="603" spans="1:16" hidden="1">
      <c r="A603" s="1" t="str">
        <f>$A$25</f>
        <v>67 Gebouwmanag.</v>
      </c>
      <c r="B603" s="109" t="str">
        <f t="shared" si="35"/>
        <v/>
      </c>
      <c r="C603" s="3"/>
      <c r="D603" s="3"/>
      <c r="E603" s="3"/>
      <c r="F603" s="38"/>
      <c r="G603" s="38"/>
      <c r="H603" s="38"/>
      <c r="I603" s="38"/>
      <c r="J603" s="12">
        <f>(C603*(1+'Aanneemsom-W'!$C$16))+(D603*(1+'Aanneemsom-W'!$D$16))+(E603*(1+'Aanneemsom-W'!$E$16))</f>
        <v>0</v>
      </c>
      <c r="L603" s="1">
        <f>IF($A$25="67 N.v.t.",1,IF(C603="",0,1))</f>
        <v>0</v>
      </c>
      <c r="M603" s="1">
        <f>IF($A$25="67 N.v.t.",1,IF(D603="",0,1))</f>
        <v>0</v>
      </c>
      <c r="N603" s="1">
        <f>IF($A$25="67 N.v.t.",1,IF(E603="",0,1))</f>
        <v>0</v>
      </c>
      <c r="P603" s="1">
        <f>SUM(L603:O603)</f>
        <v>0</v>
      </c>
    </row>
    <row r="604" spans="1:16" hidden="1">
      <c r="A604" s="1" t="str">
        <f>$A$26</f>
        <v>73 Vaste keuken vrz.</v>
      </c>
      <c r="B604" s="109" t="str">
        <f>IF(C604+D604+E604=0,"",J604/$I$584)</f>
        <v/>
      </c>
      <c r="C604" s="3"/>
      <c r="D604" s="3"/>
      <c r="E604" s="3"/>
      <c r="F604" s="38"/>
      <c r="G604" s="38"/>
      <c r="H604" s="38"/>
      <c r="I604" s="38"/>
      <c r="J604" s="12">
        <f>(C604*(1+'Aanneemsom-W'!$C$16))+(D604*(1+'Aanneemsom-W'!$D$16))+(E604*(1+'Aanneemsom-W'!$E$16))</f>
        <v>0</v>
      </c>
      <c r="L604" s="1">
        <f>IF($A$26="73 N.v.t.",1,IF(C604="",0,1))</f>
        <v>0</v>
      </c>
      <c r="M604" s="1">
        <f>IF($A$26="73 N.v.t.",1,IF(D604="",0,1))</f>
        <v>0</v>
      </c>
      <c r="N604" s="1">
        <f>IF($A$26="73 N.v.t.",1,IF(E604="",0,1))</f>
        <v>0</v>
      </c>
      <c r="P604" s="1">
        <f>SUM(L604:O604)</f>
        <v>0</v>
      </c>
    </row>
    <row r="605" spans="1:16" hidden="1">
      <c r="A605" s="1" t="str">
        <f>$A$27</f>
        <v>74 Vaste sanitaire vrz.</v>
      </c>
      <c r="B605" s="109" t="str">
        <f t="shared" si="35"/>
        <v/>
      </c>
      <c r="C605" s="3"/>
      <c r="D605" s="3"/>
      <c r="E605" s="3"/>
      <c r="F605" s="38"/>
      <c r="G605" s="38"/>
      <c r="H605" s="38"/>
      <c r="I605" s="38"/>
      <c r="J605" s="12">
        <f>(C605*(1+'Aanneemsom-W'!$C$16))+(D605*(1+'Aanneemsom-W'!$D$16))+(E605*(1+'Aanneemsom-W'!$E$16))</f>
        <v>0</v>
      </c>
      <c r="L605" s="1">
        <f>IF($A$27="74 N.v.t.",1,IF(C605="",0,1))</f>
        <v>0</v>
      </c>
      <c r="M605" s="1">
        <f>IF($A$27="74 N.v.t.",1,IF(D605="",0,1))</f>
        <v>0</v>
      </c>
      <c r="N605" s="1">
        <f>IF($A$27="74 N.v.t.",1,IF(E605="",0,1))</f>
        <v>0</v>
      </c>
      <c r="P605" s="1">
        <f>SUM(L605:O605)</f>
        <v>0</v>
      </c>
    </row>
    <row r="606" spans="1:16" hidden="1">
      <c r="A606" s="1" t="str">
        <f>$A$28</f>
        <v>75 Vaste onderh.vrz.</v>
      </c>
      <c r="B606" s="109" t="str">
        <f>IF(C606+D606+E606=0,"",J606/$I$584)</f>
        <v/>
      </c>
      <c r="C606" s="3"/>
      <c r="D606" s="3"/>
      <c r="E606" s="3"/>
      <c r="F606" s="38"/>
      <c r="G606" s="38"/>
      <c r="H606" s="38"/>
      <c r="I606" s="38"/>
      <c r="J606" s="12">
        <f>(C606*(1+'Aanneemsom-W'!$C$16))+(D606*(1+'Aanneemsom-W'!$D$16))+(E606*(1+'Aanneemsom-W'!$E$16))</f>
        <v>0</v>
      </c>
      <c r="L606" s="1">
        <f>IF($A$28="75 N.v.t.",1,IF(C606="",0,1))</f>
        <v>0</v>
      </c>
      <c r="M606" s="1">
        <f>IF($A$28="75 N.v.t.",1,IF(D606="",0,1))</f>
        <v>0</v>
      </c>
      <c r="N606" s="1">
        <f>IF($A$28="75 N.v.t.",1,IF(E606="",0,1))</f>
        <v>0</v>
      </c>
      <c r="P606" s="1">
        <f>SUM(L606:O606)</f>
        <v>0</v>
      </c>
    </row>
    <row r="607" spans="1:16" ht="12" hidden="1" thickBot="1">
      <c r="A607" s="1" t="str">
        <f>$A$29</f>
        <v>90 Terrein</v>
      </c>
      <c r="B607" s="109" t="str">
        <f t="shared" si="35"/>
        <v/>
      </c>
      <c r="C607" s="3"/>
      <c r="D607" s="3"/>
      <c r="E607" s="3"/>
      <c r="F607" s="38"/>
      <c r="G607" s="38"/>
      <c r="H607" s="38"/>
      <c r="I607" s="38"/>
      <c r="J607" s="12">
        <f>(C607*(1+'Aanneemsom-W'!$C$16))+(D607*(1+'Aanneemsom-W'!$D$16))+(E607*(1+'Aanneemsom-W'!$E$16))</f>
        <v>0</v>
      </c>
      <c r="L607" s="1">
        <f>IF($A$29="90 N.v.t.",1,IF(C607="",0,1))</f>
        <v>0</v>
      </c>
      <c r="M607" s="1">
        <f>IF($A$29="90 N.v.t.",1,IF(D607="",0,1))</f>
        <v>0</v>
      </c>
      <c r="N607" s="1">
        <f>IF($A$29="90 N.v.t.",1,IF(E607="",0,1))</f>
        <v>0</v>
      </c>
      <c r="P607" s="1">
        <f>SUM(L607:O607)</f>
        <v>0</v>
      </c>
    </row>
    <row r="608" spans="1:16" ht="13.5" hidden="1" thickBot="1">
      <c r="B608" s="59" t="s">
        <v>6</v>
      </c>
      <c r="C608" s="15">
        <f>SUM(C594:C607)</f>
        <v>0</v>
      </c>
      <c r="D608" s="15">
        <f>SUM(D594:D607)</f>
        <v>0</v>
      </c>
      <c r="E608" s="15">
        <f>SUM(E594:E607)</f>
        <v>0</v>
      </c>
      <c r="J608" s="13">
        <f>SUM(J593:J607)</f>
        <v>0</v>
      </c>
      <c r="O608" s="20" t="s">
        <v>27</v>
      </c>
      <c r="P608" s="1">
        <f>SUM(P593:P607)+P585</f>
        <v>4</v>
      </c>
    </row>
    <row r="609" spans="1:17" hidden="1">
      <c r="B609" s="59" t="s">
        <v>22</v>
      </c>
      <c r="C609" s="60" t="e">
        <f>C608/SUM(C608:E608)</f>
        <v>#DIV/0!</v>
      </c>
      <c r="D609" s="60" t="e">
        <f>D608/SUM(C608:E608)</f>
        <v>#DIV/0!</v>
      </c>
      <c r="E609" s="60" t="e">
        <f>E608/SUM(C608:E608)</f>
        <v>#DIV/0!</v>
      </c>
    </row>
    <row r="610" spans="1:17" hidden="1">
      <c r="C610" s="73"/>
      <c r="D610" s="73"/>
      <c r="E610" s="73"/>
    </row>
    <row r="611" spans="1:17" hidden="1">
      <c r="A611" s="5" t="str">
        <f>$A$67</f>
        <v>* "Loon", "Materiaal" en "Werk-derden" inclusief toeslagen. Let op: Alle bedragen datum prijspeil.</v>
      </c>
      <c r="C611" s="73"/>
      <c r="D611" s="73"/>
      <c r="E611" s="73"/>
      <c r="J611" s="5" t="str">
        <f>$J$67</f>
        <v>Paraaf Inschrijver:</v>
      </c>
    </row>
    <row r="612" spans="1:17" hidden="1">
      <c r="A612" s="5" t="str">
        <f>$A$68</f>
        <v>Opmerking: Niet gebruikte velden invullen met 0. Negatieve getallen of tekst is niet toegestaan.</v>
      </c>
      <c r="J612" s="76" t="str">
        <f>IF(P608=47,"","Let op: niet alle velden zijn ingevuld!")</f>
        <v>Let op: niet alle velden zijn ingevuld!</v>
      </c>
    </row>
    <row r="613" spans="1:17" ht="15.75" hidden="1">
      <c r="A613" s="4" t="str">
        <f>'Aanneemsom-W'!$A$1</f>
        <v>W-installatie</v>
      </c>
      <c r="B613" s="4" t="str">
        <f>'Aanneemsom-W'!$B$1</f>
        <v>Inschrijfbiljet onderhoud</v>
      </c>
      <c r="C613" s="2"/>
      <c r="D613" s="2"/>
      <c r="E613" s="2"/>
      <c r="F613" s="2"/>
      <c r="G613" s="2"/>
      <c r="H613" s="2"/>
      <c r="I613" s="2"/>
      <c r="J613" s="2"/>
    </row>
    <row r="614" spans="1:17" hidden="1">
      <c r="A614" s="20" t="str">
        <f>'Aanneemsom-W'!$A$2</f>
        <v>Perceel:</v>
      </c>
      <c r="B614" s="21" t="str">
        <f>Leeswijzer!$B$2</f>
        <v>W1</v>
      </c>
      <c r="C614" s="2"/>
      <c r="D614" s="2"/>
      <c r="E614" s="2"/>
      <c r="I614" s="22" t="str">
        <f>'Aanneemsom-W'!$F$2</f>
        <v>Documentnummer:</v>
      </c>
      <c r="J614" s="70" t="str">
        <f>Leeswijzer!$G$2</f>
        <v>xxx-GC1-IBW W1C1</v>
      </c>
    </row>
    <row r="615" spans="1:17" hidden="1">
      <c r="A615" s="20" t="str">
        <f>'Aanneemsom-W'!$A$3</f>
        <v>Opdrachtgever:</v>
      </c>
      <c r="B615" s="106" t="str">
        <f>Leeswijzer!$B$3</f>
        <v>Solido</v>
      </c>
      <c r="C615" s="2"/>
      <c r="D615" s="2"/>
      <c r="E615" s="2"/>
      <c r="I615" s="22" t="str">
        <f>'Aanneemsom-W'!$F$3</f>
        <v>Bestek:</v>
      </c>
      <c r="J615" s="2" t="str">
        <f>Leeswijzer!$G$3</f>
        <v>2506-FB-OHCAEW</v>
      </c>
    </row>
    <row r="616" spans="1:17" hidden="1">
      <c r="A616" s="20" t="str">
        <f>'Aanneemsom-W'!$A$4</f>
        <v>Betreft:</v>
      </c>
      <c r="B616" s="106" t="str">
        <f>Leeswijzer!$B$4</f>
        <v>Onderhoudscontract W-installatie</v>
      </c>
      <c r="C616" s="2"/>
      <c r="D616" s="2"/>
      <c r="E616" s="2"/>
      <c r="I616" s="20" t="s">
        <v>65</v>
      </c>
      <c r="J616" s="163">
        <f>'Aanneemsom-W'!$E$39</f>
        <v>0</v>
      </c>
    </row>
    <row r="617" spans="1:17" hidden="1">
      <c r="A617" s="20" t="str">
        <f>'Aanneemsom-W'!$A$5</f>
        <v>Blad:</v>
      </c>
      <c r="B617" s="1" t="str">
        <f>IF(F618="","Specificatieblad ongeldig; NIET invullen!","Specificatieblad locatie")</f>
        <v>Specificatieblad ongeldig; NIET invullen!</v>
      </c>
      <c r="E617" s="62" t="str">
        <f>$E$5</f>
        <v>C1</v>
      </c>
      <c r="F617" s="23" t="str">
        <f>$F$5</f>
        <v>MER1-2</v>
      </c>
      <c r="G617" s="2"/>
      <c r="H617" s="2"/>
      <c r="I617" s="2"/>
    </row>
    <row r="618" spans="1:17" hidden="1">
      <c r="A618" s="20"/>
      <c r="B618" s="70"/>
      <c r="E618" s="77" t="s">
        <v>4</v>
      </c>
      <c r="F618" s="114"/>
      <c r="G618" s="2"/>
      <c r="H618" s="22" t="s">
        <v>43</v>
      </c>
      <c r="I618" s="70">
        <f>IF(I621=0,I619,I621)</f>
        <v>0</v>
      </c>
      <c r="Q618" s="1">
        <f>IF(F618="",0,1)</f>
        <v>0</v>
      </c>
    </row>
    <row r="619" spans="1:17" hidden="1">
      <c r="A619" s="20"/>
      <c r="B619" s="91"/>
      <c r="E619" s="68" t="s">
        <v>21</v>
      </c>
      <c r="F619" s="115"/>
      <c r="G619" s="2"/>
      <c r="H619" s="22" t="s">
        <v>28</v>
      </c>
      <c r="I619" s="116"/>
      <c r="J619" s="106" t="s">
        <v>47</v>
      </c>
      <c r="P619" s="1">
        <f>IF(I619="",0,1)</f>
        <v>0</v>
      </c>
    </row>
    <row r="620" spans="1:17" hidden="1">
      <c r="A620" s="20"/>
      <c r="E620" s="68"/>
      <c r="G620" s="2"/>
      <c r="H620" s="20" t="s">
        <v>48</v>
      </c>
      <c r="I620" s="116"/>
    </row>
    <row r="621" spans="1:17" hidden="1">
      <c r="A621" s="39" t="s">
        <v>33</v>
      </c>
      <c r="B621" s="113">
        <f>'Aanneemsom-W'!$B$8</f>
        <v>0</v>
      </c>
      <c r="E621" s="68"/>
      <c r="G621" s="2"/>
      <c r="H621" s="22" t="s">
        <v>49</v>
      </c>
      <c r="I621" s="116"/>
      <c r="J621" s="111">
        <f>IF(I620+I621=0,0,(I621-I620)/I620)</f>
        <v>0</v>
      </c>
    </row>
    <row r="622" spans="1:17" hidden="1">
      <c r="A622" s="20" t="s">
        <v>96</v>
      </c>
      <c r="B622" s="149"/>
      <c r="C622" s="2"/>
      <c r="D622" s="2"/>
      <c r="E622" s="2"/>
      <c r="F622" s="2"/>
      <c r="G622" s="2"/>
      <c r="H622" s="2"/>
      <c r="I622" s="2"/>
      <c r="J622" s="117" t="str">
        <f>IF(J621=0,"","Controleer kengetallen op inschrijfwaarde. Pas zo nodig de bedragen Loon, Materiaal en Werk-derden aan met het wijzigingspercentage.")</f>
        <v/>
      </c>
    </row>
    <row r="623" spans="1:17" hidden="1">
      <c r="C623" s="64"/>
      <c r="D623" s="65"/>
      <c r="E623" s="65"/>
      <c r="F623" s="67" t="s">
        <v>24</v>
      </c>
      <c r="G623" s="65"/>
      <c r="H623" s="65"/>
      <c r="I623" s="65"/>
      <c r="J623" s="66"/>
    </row>
    <row r="624" spans="1:17" hidden="1">
      <c r="C624" s="49"/>
      <c r="D624" s="50" t="str">
        <f>$D$12</f>
        <v>Preventief en</v>
      </c>
      <c r="E624" s="51"/>
      <c r="F624" s="52"/>
      <c r="G624" s="50" t="str">
        <f>IF($G$12="","",$G$12)</f>
        <v>Geen stelposten</v>
      </c>
      <c r="H624" s="53"/>
      <c r="I624" s="18"/>
      <c r="J624" s="40" t="str">
        <f>$J$12</f>
        <v>Prijspeil</v>
      </c>
    </row>
    <row r="625" spans="1:16" hidden="1">
      <c r="C625" s="16"/>
      <c r="D625" s="17" t="str">
        <f>$D$13</f>
        <v>curatief onderhoud</v>
      </c>
      <c r="E625" s="54"/>
      <c r="F625" s="55"/>
      <c r="G625" s="17"/>
      <c r="H625" s="56"/>
      <c r="I625" s="19"/>
      <c r="J625" s="48">
        <f>$J$13</f>
        <v>45839</v>
      </c>
    </row>
    <row r="626" spans="1:16" ht="22.5" hidden="1">
      <c r="A626" s="57" t="s">
        <v>45</v>
      </c>
      <c r="B626" s="58" t="str">
        <f>$B$48</f>
        <v>Kengetal-W
locatie (€/m²)</v>
      </c>
      <c r="C626" s="11" t="s">
        <v>63</v>
      </c>
      <c r="D626" s="11" t="s">
        <v>64</v>
      </c>
      <c r="E626" s="11" t="s">
        <v>239</v>
      </c>
      <c r="F626" s="11" t="str">
        <f>IF($F$14="","",$F$14)</f>
        <v/>
      </c>
      <c r="G626" s="11" t="str">
        <f>IF($G$14="","",$G$14)</f>
        <v/>
      </c>
      <c r="H626" s="11" t="str">
        <f>IF($H$14="","",$H$14)</f>
        <v/>
      </c>
      <c r="I626" s="11" t="str">
        <f>IF($I$14="","",$I$14)</f>
        <v/>
      </c>
      <c r="J626" s="11" t="s">
        <v>57</v>
      </c>
      <c r="L626" s="1" t="s">
        <v>26</v>
      </c>
    </row>
    <row r="627" spans="1:16" hidden="1">
      <c r="A627" s="37" t="str">
        <f>$A$15</f>
        <v>Stelposten n.v.t.</v>
      </c>
      <c r="B627" s="71"/>
      <c r="C627" s="72"/>
      <c r="D627" s="72"/>
      <c r="E627" s="72"/>
      <c r="F627" s="3"/>
      <c r="G627" s="3"/>
      <c r="H627" s="3"/>
      <c r="I627" s="3"/>
      <c r="J627" s="144">
        <f>(F627*(1+'Aanneemsom-W'!$F$16))+(G627*(1+'Aanneemsom-W'!$F$16))+(H627*(1+'Aanneemsom-W'!$F$16))+(I627*(1+'Aanneemsom-W'!$F$16))</f>
        <v>0</v>
      </c>
      <c r="L627" s="1">
        <f>IF(F626="",1,IF(F627="",0,1))</f>
        <v>1</v>
      </c>
      <c r="M627" s="1">
        <f>IF(G626="",1,IF(G627="",0,1))</f>
        <v>1</v>
      </c>
      <c r="N627" s="1">
        <f>IF(H626="",1,IF(H627="",0,1))</f>
        <v>1</v>
      </c>
      <c r="O627" s="1">
        <f>IF(I626="",1,IF(I627="",0,1))</f>
        <v>1</v>
      </c>
      <c r="P627" s="1">
        <f>SUM(L627:O627)</f>
        <v>4</v>
      </c>
    </row>
    <row r="628" spans="1:16" hidden="1">
      <c r="A628" s="1" t="str">
        <f>$A$16</f>
        <v>51 Gereserveerd</v>
      </c>
      <c r="B628" s="109" t="str">
        <f>IF(C628+D628+E628=0,"",J628/$I$618)</f>
        <v/>
      </c>
      <c r="C628" s="3"/>
      <c r="D628" s="3"/>
      <c r="E628" s="3"/>
      <c r="F628" s="38"/>
      <c r="G628" s="38"/>
      <c r="H628" s="38"/>
      <c r="I628" s="38"/>
      <c r="J628" s="12">
        <f>(C628*(1+'Aanneemsom-W'!$C$16))+(D628*(1+'Aanneemsom-W'!$D$16))+(E628*(1+'Aanneemsom-W'!$E$16))</f>
        <v>0</v>
      </c>
      <c r="L628" s="1">
        <f>IF($A$16="51 N.v.t.",1,IF(C628="",0,1))</f>
        <v>0</v>
      </c>
      <c r="M628" s="1">
        <f>IF($A$16="51 N.v.t.",1,IF(D628="",0,1))</f>
        <v>0</v>
      </c>
      <c r="N628" s="1">
        <f>IF($A$16="51 N.v.t.",1,IF(E628="",0,1))</f>
        <v>0</v>
      </c>
      <c r="P628" s="1">
        <f t="shared" ref="P628:P636" si="36">SUM(L628:O628)</f>
        <v>0</v>
      </c>
    </row>
    <row r="629" spans="1:16" hidden="1">
      <c r="A629" s="1" t="str">
        <f>$A$17</f>
        <v>52 Afvoeren</v>
      </c>
      <c r="B629" s="109" t="str">
        <f t="shared" ref="B629:B641" si="37">IF(C629+D629+E629=0,"",J629/$I$618)</f>
        <v/>
      </c>
      <c r="C629" s="3"/>
      <c r="D629" s="3"/>
      <c r="E629" s="3"/>
      <c r="F629" s="38"/>
      <c r="G629" s="38"/>
      <c r="H629" s="38"/>
      <c r="I629" s="38"/>
      <c r="J629" s="12">
        <f>(C629*(1+'Aanneemsom-W'!$C$16))+(D629*(1+'Aanneemsom-W'!$D$16))+(E629*(1+'Aanneemsom-W'!$E$16))</f>
        <v>0</v>
      </c>
      <c r="L629" s="1">
        <f>IF($A$17="52 N.v.t.",1,IF(C629="",0,1))</f>
        <v>0</v>
      </c>
      <c r="M629" s="1">
        <f>IF($A$17="52 N.v.t.",1,IF(D629="",0,1))</f>
        <v>0</v>
      </c>
      <c r="N629" s="1">
        <f>IF($A$17="52 N.v.t.",1,IF(E629="",0,1))</f>
        <v>0</v>
      </c>
      <c r="P629" s="1">
        <f t="shared" si="36"/>
        <v>0</v>
      </c>
    </row>
    <row r="630" spans="1:16" hidden="1">
      <c r="A630" s="1" t="str">
        <f>$A$18</f>
        <v>53 Waterinstallaties</v>
      </c>
      <c r="B630" s="109" t="str">
        <f t="shared" si="37"/>
        <v/>
      </c>
      <c r="C630" s="3"/>
      <c r="D630" s="3"/>
      <c r="E630" s="3"/>
      <c r="F630" s="38"/>
      <c r="G630" s="38"/>
      <c r="H630" s="38"/>
      <c r="I630" s="38"/>
      <c r="J630" s="12">
        <f>(C630*(1+'Aanneemsom-W'!$C$16))+(D630*(1+'Aanneemsom-W'!$D$16))+(E630*(1+'Aanneemsom-W'!$E$16))</f>
        <v>0</v>
      </c>
      <c r="L630" s="1">
        <f>IF($A$18="53 N.v.t.",1,IF(C630="",0,1))</f>
        <v>0</v>
      </c>
      <c r="M630" s="1">
        <f>IF($A$18="53 N.v.t.",1,IF(D630="",0,1))</f>
        <v>0</v>
      </c>
      <c r="N630" s="1">
        <f>IF($A$18="53 N.v.t.",1,IF(E630="",0,1))</f>
        <v>0</v>
      </c>
      <c r="P630" s="1">
        <f t="shared" si="36"/>
        <v>0</v>
      </c>
    </row>
    <row r="631" spans="1:16" hidden="1">
      <c r="A631" s="1" t="str">
        <f>$A$19</f>
        <v>54 Gassen</v>
      </c>
      <c r="B631" s="109" t="str">
        <f t="shared" si="37"/>
        <v/>
      </c>
      <c r="C631" s="3"/>
      <c r="D631" s="3"/>
      <c r="E631" s="3"/>
      <c r="F631" s="38"/>
      <c r="G631" s="38"/>
      <c r="H631" s="38"/>
      <c r="I631" s="38"/>
      <c r="J631" s="12">
        <f>(C631*(1+'Aanneemsom-W'!$C$16))+(D631*(1+'Aanneemsom-W'!$D$16))+(E631*(1+'Aanneemsom-W'!$E$16))</f>
        <v>0</v>
      </c>
      <c r="L631" s="1">
        <f>IF($A$19="54 N.v.t.",1,IF(C631="",0,1))</f>
        <v>0</v>
      </c>
      <c r="M631" s="1">
        <f>IF($A$19="54 N.v.t.",1,IF(D631="",0,1))</f>
        <v>0</v>
      </c>
      <c r="N631" s="1">
        <f>IF($A$19="54 N.v.t.",1,IF(E631="",0,1))</f>
        <v>0</v>
      </c>
      <c r="P631" s="1">
        <f t="shared" si="36"/>
        <v>0</v>
      </c>
    </row>
    <row r="632" spans="1:16" hidden="1">
      <c r="A632" s="1" t="str">
        <f>$A$20</f>
        <v>55 Koeling</v>
      </c>
      <c r="B632" s="109" t="str">
        <f t="shared" si="37"/>
        <v/>
      </c>
      <c r="C632" s="3"/>
      <c r="D632" s="3"/>
      <c r="E632" s="3"/>
      <c r="F632" s="38"/>
      <c r="G632" s="38"/>
      <c r="H632" s="38"/>
      <c r="I632" s="38"/>
      <c r="J632" s="12">
        <f>(C632*(1+'Aanneemsom-W'!$C$16))+(D632*(1+'Aanneemsom-W'!$D$16))+(E632*(1+'Aanneemsom-W'!$E$16))</f>
        <v>0</v>
      </c>
      <c r="L632" s="1">
        <f>IF($A$20="55 N.v.t.",1,IF(C632="",0,1))</f>
        <v>0</v>
      </c>
      <c r="M632" s="1">
        <f>IF($A$20="55 N.v.t.",1,IF(D632="",0,1))</f>
        <v>0</v>
      </c>
      <c r="N632" s="1">
        <f>IF($A$20="55 N.v.t.",1,IF(E632="",0,1))</f>
        <v>0</v>
      </c>
      <c r="P632" s="1">
        <f t="shared" si="36"/>
        <v>0</v>
      </c>
    </row>
    <row r="633" spans="1:16" hidden="1">
      <c r="A633" s="1" t="str">
        <f>$A$21</f>
        <v>56 Verwarming</v>
      </c>
      <c r="B633" s="109" t="str">
        <f t="shared" si="37"/>
        <v/>
      </c>
      <c r="C633" s="3"/>
      <c r="D633" s="3"/>
      <c r="E633" s="3"/>
      <c r="F633" s="38"/>
      <c r="G633" s="38"/>
      <c r="H633" s="38"/>
      <c r="I633" s="38"/>
      <c r="J633" s="12">
        <f>(C633*(1+'Aanneemsom-W'!$C$16))+(D633*(1+'Aanneemsom-W'!$D$16))+(E633*(1+'Aanneemsom-W'!$E$16))</f>
        <v>0</v>
      </c>
      <c r="L633" s="1">
        <f>IF($A$21="56 N.v.t.",1,IF(C633="",0,1))</f>
        <v>0</v>
      </c>
      <c r="M633" s="1">
        <f>IF($A$21="56 N.v.t.",1,IF(D633="",0,1))</f>
        <v>0</v>
      </c>
      <c r="N633" s="1">
        <f>IF($A$21="56 N.v.t.",1,IF(E633="",0,1))</f>
        <v>0</v>
      </c>
      <c r="P633" s="1">
        <f t="shared" si="36"/>
        <v>0</v>
      </c>
    </row>
    <row r="634" spans="1:16" hidden="1">
      <c r="A634" s="1" t="str">
        <f>$A$22</f>
        <v>57 Luchtbehandeling</v>
      </c>
      <c r="B634" s="109" t="str">
        <f t="shared" si="37"/>
        <v/>
      </c>
      <c r="C634" s="3"/>
      <c r="D634" s="3"/>
      <c r="E634" s="3"/>
      <c r="F634" s="38"/>
      <c r="G634" s="92" t="str">
        <f>IF(F618="","Ingevulde informatie wordt genegeerd.","")</f>
        <v>Ingevulde informatie wordt genegeerd.</v>
      </c>
      <c r="H634" s="38"/>
      <c r="I634" s="38"/>
      <c r="J634" s="12">
        <f>(C634*(1+'Aanneemsom-W'!$C$16))+(D634*(1+'Aanneemsom-W'!$D$16))+(E634*(1+'Aanneemsom-W'!$E$16))</f>
        <v>0</v>
      </c>
      <c r="L634" s="1">
        <f>IF($A$22="57 N.v.t.",1,IF(C634="",0,1))</f>
        <v>0</v>
      </c>
      <c r="M634" s="1">
        <f>IF($A$22="57 N.v.t.",1,IF(D634="",0,1))</f>
        <v>0</v>
      </c>
      <c r="N634" s="1">
        <f>IF($A$22="57 N.v.t.",1,IF(E634="",0,1))</f>
        <v>0</v>
      </c>
      <c r="P634" s="1">
        <f t="shared" si="36"/>
        <v>0</v>
      </c>
    </row>
    <row r="635" spans="1:16" hidden="1">
      <c r="A635" s="1" t="str">
        <f>$A$23</f>
        <v>58 M&amp;R-installaties</v>
      </c>
      <c r="B635" s="109" t="str">
        <f t="shared" si="37"/>
        <v/>
      </c>
      <c r="C635" s="3"/>
      <c r="D635" s="3"/>
      <c r="E635" s="3"/>
      <c r="F635" s="38"/>
      <c r="G635" s="38"/>
      <c r="H635" s="38"/>
      <c r="I635" s="38"/>
      <c r="J635" s="12">
        <f>(C635*(1+'Aanneemsom-W'!$C$16))+(D635*(1+'Aanneemsom-W'!$D$16))+(E635*(1+'Aanneemsom-W'!$E$16))</f>
        <v>0</v>
      </c>
      <c r="L635" s="1">
        <f>IF($A$23="58 N.v.t.",1,IF(C635="",0,1))</f>
        <v>0</v>
      </c>
      <c r="M635" s="1">
        <f>IF($A$23="58 N.v.t.",1,IF(D635="",0,1))</f>
        <v>0</v>
      </c>
      <c r="N635" s="1">
        <f>IF($A$23="58 N.v.t.",1,IF(E635="",0,1))</f>
        <v>0</v>
      </c>
      <c r="P635" s="1">
        <f t="shared" si="36"/>
        <v>0</v>
      </c>
    </row>
    <row r="636" spans="1:16" hidden="1">
      <c r="A636" s="1" t="str">
        <f>$A$24</f>
        <v>59 Brandveiligheid</v>
      </c>
      <c r="B636" s="109" t="str">
        <f t="shared" si="37"/>
        <v/>
      </c>
      <c r="C636" s="3"/>
      <c r="D636" s="3"/>
      <c r="E636" s="3"/>
      <c r="F636" s="38"/>
      <c r="G636" s="38"/>
      <c r="H636" s="38"/>
      <c r="I636" s="38"/>
      <c r="J636" s="12">
        <f>(C636*(1+'Aanneemsom-W'!$C$16))+(D636*(1+'Aanneemsom-W'!$D$16))+(E636*(1+'Aanneemsom-W'!$E$16))</f>
        <v>0</v>
      </c>
      <c r="L636" s="1">
        <f>IF($A$24="65 N.v.t.",1,IF(C636="",0,1))</f>
        <v>0</v>
      </c>
      <c r="M636" s="1">
        <f>IF($A$24="65 N.v.t.",1,IF(D636="",0,1))</f>
        <v>0</v>
      </c>
      <c r="N636" s="1">
        <f>IF($A$24="65 N.v.t.",1,IF(E636="",0,1))</f>
        <v>0</v>
      </c>
      <c r="P636" s="1">
        <f t="shared" si="36"/>
        <v>0</v>
      </c>
    </row>
    <row r="637" spans="1:16" hidden="1">
      <c r="A637" s="1" t="str">
        <f>$A$25</f>
        <v>67 Gebouwmanag.</v>
      </c>
      <c r="B637" s="109" t="str">
        <f t="shared" si="37"/>
        <v/>
      </c>
      <c r="C637" s="3"/>
      <c r="D637" s="3"/>
      <c r="E637" s="3"/>
      <c r="F637" s="38"/>
      <c r="G637" s="38"/>
      <c r="H637" s="38"/>
      <c r="I637" s="38"/>
      <c r="J637" s="12">
        <f>(C637*(1+'Aanneemsom-W'!$C$16))+(D637*(1+'Aanneemsom-W'!$D$16))+(E637*(1+'Aanneemsom-W'!$E$16))</f>
        <v>0</v>
      </c>
      <c r="L637" s="1">
        <f>IF($A$25="67 N.v.t.",1,IF(C637="",0,1))</f>
        <v>0</v>
      </c>
      <c r="M637" s="1">
        <f>IF($A$25="67 N.v.t.",1,IF(D637="",0,1))</f>
        <v>0</v>
      </c>
      <c r="N637" s="1">
        <f>IF($A$25="67 N.v.t.",1,IF(E637="",0,1))</f>
        <v>0</v>
      </c>
      <c r="P637" s="1">
        <f>SUM(L637:O637)</f>
        <v>0</v>
      </c>
    </row>
    <row r="638" spans="1:16" hidden="1">
      <c r="A638" s="1" t="str">
        <f>$A$26</f>
        <v>73 Vaste keuken vrz.</v>
      </c>
      <c r="B638" s="109" t="str">
        <f>IF(C638+D638+E638=0,"",J638/$I$618)</f>
        <v/>
      </c>
      <c r="C638" s="3"/>
      <c r="D638" s="3"/>
      <c r="E638" s="3"/>
      <c r="F638" s="38"/>
      <c r="G638" s="38"/>
      <c r="H638" s="38"/>
      <c r="I638" s="38"/>
      <c r="J638" s="12">
        <f>(C638*(1+'Aanneemsom-W'!$C$16))+(D638*(1+'Aanneemsom-W'!$D$16))+(E638*(1+'Aanneemsom-W'!$E$16))</f>
        <v>0</v>
      </c>
      <c r="L638" s="1">
        <f>IF($A$26="73 N.v.t.",1,IF(C638="",0,1))</f>
        <v>0</v>
      </c>
      <c r="M638" s="1">
        <f>IF($A$26="73 N.v.t.",1,IF(D638="",0,1))</f>
        <v>0</v>
      </c>
      <c r="N638" s="1">
        <f>IF($A$26="73 N.v.t.",1,IF(E638="",0,1))</f>
        <v>0</v>
      </c>
      <c r="P638" s="1">
        <f>SUM(L638:O638)</f>
        <v>0</v>
      </c>
    </row>
    <row r="639" spans="1:16" hidden="1">
      <c r="A639" s="1" t="str">
        <f>$A$27</f>
        <v>74 Vaste sanitaire vrz.</v>
      </c>
      <c r="B639" s="109" t="str">
        <f t="shared" si="37"/>
        <v/>
      </c>
      <c r="C639" s="3"/>
      <c r="D639" s="3"/>
      <c r="E639" s="3"/>
      <c r="F639" s="38"/>
      <c r="G639" s="38"/>
      <c r="H639" s="38"/>
      <c r="I639" s="38"/>
      <c r="J639" s="12">
        <f>(C639*(1+'Aanneemsom-W'!$C$16))+(D639*(1+'Aanneemsom-W'!$D$16))+(E639*(1+'Aanneemsom-W'!$E$16))</f>
        <v>0</v>
      </c>
      <c r="L639" s="1">
        <f>IF($A$27="74 N.v.t.",1,IF(C639="",0,1))</f>
        <v>0</v>
      </c>
      <c r="M639" s="1">
        <f>IF($A$27="74 N.v.t.",1,IF(D639="",0,1))</f>
        <v>0</v>
      </c>
      <c r="N639" s="1">
        <f>IF($A$27="74 N.v.t.",1,IF(E639="",0,1))</f>
        <v>0</v>
      </c>
      <c r="P639" s="1">
        <f>SUM(L639:O639)</f>
        <v>0</v>
      </c>
    </row>
    <row r="640" spans="1:16" hidden="1">
      <c r="A640" s="1" t="str">
        <f>$A$28</f>
        <v>75 Vaste onderh.vrz.</v>
      </c>
      <c r="B640" s="109" t="str">
        <f>IF(C640+D640+E640=0,"",J640/$I$618)</f>
        <v/>
      </c>
      <c r="C640" s="3"/>
      <c r="D640" s="3"/>
      <c r="E640" s="3"/>
      <c r="F640" s="38"/>
      <c r="G640" s="38"/>
      <c r="H640" s="38"/>
      <c r="I640" s="38"/>
      <c r="J640" s="12">
        <f>(C640*(1+'Aanneemsom-W'!$C$16))+(D640*(1+'Aanneemsom-W'!$D$16))+(E640*(1+'Aanneemsom-W'!$E$16))</f>
        <v>0</v>
      </c>
      <c r="L640" s="1">
        <f>IF($A$28="75 N.v.t.",1,IF(C640="",0,1))</f>
        <v>0</v>
      </c>
      <c r="M640" s="1">
        <f>IF($A$28="75 N.v.t.",1,IF(D640="",0,1))</f>
        <v>0</v>
      </c>
      <c r="N640" s="1">
        <f>IF($A$28="75 N.v.t.",1,IF(E640="",0,1))</f>
        <v>0</v>
      </c>
      <c r="P640" s="1">
        <f>SUM(L640:O640)</f>
        <v>0</v>
      </c>
    </row>
    <row r="641" spans="1:17" ht="12" hidden="1" thickBot="1">
      <c r="A641" s="1" t="str">
        <f>$A$29</f>
        <v>90 Terrein</v>
      </c>
      <c r="B641" s="109" t="str">
        <f t="shared" si="37"/>
        <v/>
      </c>
      <c r="C641" s="3"/>
      <c r="D641" s="3"/>
      <c r="E641" s="3"/>
      <c r="F641" s="38"/>
      <c r="G641" s="38"/>
      <c r="H641" s="38"/>
      <c r="I641" s="38"/>
      <c r="J641" s="12">
        <f>(C641*(1+'Aanneemsom-W'!$C$16))+(D641*(1+'Aanneemsom-W'!$D$16))+(E641*(1+'Aanneemsom-W'!$E$16))</f>
        <v>0</v>
      </c>
      <c r="L641" s="1">
        <f>IF($A$29="90 N.v.t.",1,IF(C641="",0,1))</f>
        <v>0</v>
      </c>
      <c r="M641" s="1">
        <f>IF($A$29="90 N.v.t.",1,IF(D641="",0,1))</f>
        <v>0</v>
      </c>
      <c r="N641" s="1">
        <f>IF($A$29="90 N.v.t.",1,IF(E641="",0,1))</f>
        <v>0</v>
      </c>
      <c r="P641" s="1">
        <f>SUM(L641:O641)</f>
        <v>0</v>
      </c>
    </row>
    <row r="642" spans="1:17" ht="13.5" hidden="1" thickBot="1">
      <c r="B642" s="59" t="s">
        <v>6</v>
      </c>
      <c r="C642" s="15">
        <f>SUM(C628:C641)</f>
        <v>0</v>
      </c>
      <c r="D642" s="15">
        <f>SUM(D628:D641)</f>
        <v>0</v>
      </c>
      <c r="E642" s="15">
        <f>SUM(E628:E641)</f>
        <v>0</v>
      </c>
      <c r="J642" s="13">
        <f>SUM(J627:J641)</f>
        <v>0</v>
      </c>
      <c r="O642" s="20" t="s">
        <v>27</v>
      </c>
      <c r="P642" s="1">
        <f>SUM(P627:P641)+P619</f>
        <v>4</v>
      </c>
    </row>
    <row r="643" spans="1:17" hidden="1">
      <c r="B643" s="59" t="s">
        <v>22</v>
      </c>
      <c r="C643" s="60" t="e">
        <f>C642/SUM(C642:E642)</f>
        <v>#DIV/0!</v>
      </c>
      <c r="D643" s="60" t="e">
        <f>D642/SUM(C642:E642)</f>
        <v>#DIV/0!</v>
      </c>
      <c r="E643" s="60" t="e">
        <f>E642/SUM(C642:E642)</f>
        <v>#DIV/0!</v>
      </c>
    </row>
    <row r="644" spans="1:17" hidden="1">
      <c r="C644" s="73"/>
      <c r="D644" s="73"/>
      <c r="E644" s="73"/>
    </row>
    <row r="645" spans="1:17" hidden="1">
      <c r="A645" s="5" t="str">
        <f>$A$67</f>
        <v>* "Loon", "Materiaal" en "Werk-derden" inclusief toeslagen. Let op: Alle bedragen datum prijspeil.</v>
      </c>
      <c r="C645" s="73"/>
      <c r="D645" s="73"/>
      <c r="E645" s="73"/>
      <c r="J645" s="5" t="str">
        <f>$J$67</f>
        <v>Paraaf Inschrijver:</v>
      </c>
    </row>
    <row r="646" spans="1:17" hidden="1">
      <c r="A646" s="5" t="str">
        <f>$A$68</f>
        <v>Opmerking: Niet gebruikte velden invullen met 0. Negatieve getallen of tekst is niet toegestaan.</v>
      </c>
      <c r="J646" s="76" t="str">
        <f>IF(P642=47,"","Let op: niet alle velden zijn ingevuld!")</f>
        <v>Let op: niet alle velden zijn ingevuld!</v>
      </c>
    </row>
    <row r="647" spans="1:17" ht="15.75" hidden="1">
      <c r="A647" s="4" t="str">
        <f>'Aanneemsom-W'!$A$1</f>
        <v>W-installatie</v>
      </c>
      <c r="B647" s="4" t="str">
        <f>'Aanneemsom-W'!$B$1</f>
        <v>Inschrijfbiljet onderhoud</v>
      </c>
      <c r="C647" s="2"/>
      <c r="D647" s="2"/>
      <c r="E647" s="2"/>
      <c r="F647" s="2"/>
      <c r="G647" s="2"/>
      <c r="H647" s="2"/>
      <c r="I647" s="2"/>
      <c r="J647" s="2"/>
    </row>
    <row r="648" spans="1:17" hidden="1">
      <c r="A648" s="20" t="str">
        <f>'Aanneemsom-W'!$A$2</f>
        <v>Perceel:</v>
      </c>
      <c r="B648" s="21" t="str">
        <f>Leeswijzer!$B$2</f>
        <v>W1</v>
      </c>
      <c r="C648" s="2"/>
      <c r="D648" s="2"/>
      <c r="E648" s="2"/>
      <c r="I648" s="22" t="str">
        <f>'Aanneemsom-W'!$F$2</f>
        <v>Documentnummer:</v>
      </c>
      <c r="J648" s="70" t="str">
        <f>Leeswijzer!$G$2</f>
        <v>xxx-GC1-IBW W1C1</v>
      </c>
    </row>
    <row r="649" spans="1:17" hidden="1">
      <c r="A649" s="20" t="str">
        <f>'Aanneemsom-W'!$A$3</f>
        <v>Opdrachtgever:</v>
      </c>
      <c r="B649" s="106" t="str">
        <f>Leeswijzer!$B$3</f>
        <v>Solido</v>
      </c>
      <c r="C649" s="2"/>
      <c r="D649" s="2"/>
      <c r="E649" s="2"/>
      <c r="I649" s="22" t="str">
        <f>'Aanneemsom-W'!$F$3</f>
        <v>Bestek:</v>
      </c>
      <c r="J649" s="2" t="str">
        <f>Leeswijzer!$G$3</f>
        <v>2506-FB-OHCAEW</v>
      </c>
    </row>
    <row r="650" spans="1:17" hidden="1">
      <c r="A650" s="20" t="str">
        <f>'Aanneemsom-W'!$A$4</f>
        <v>Betreft:</v>
      </c>
      <c r="B650" s="106" t="str">
        <f>Leeswijzer!$B$4</f>
        <v>Onderhoudscontract W-installatie</v>
      </c>
      <c r="C650" s="2"/>
      <c r="D650" s="2"/>
      <c r="E650" s="2"/>
      <c r="I650" s="20" t="s">
        <v>65</v>
      </c>
      <c r="J650" s="163">
        <f>'Aanneemsom-W'!$E$39</f>
        <v>0</v>
      </c>
    </row>
    <row r="651" spans="1:17" hidden="1">
      <c r="A651" s="20" t="str">
        <f>'Aanneemsom-W'!$A$5</f>
        <v>Blad:</v>
      </c>
      <c r="B651" s="1" t="str">
        <f>IF(F652="","Specificatieblad ongeldig; NIET invullen!","Specificatieblad locatie")</f>
        <v>Specificatieblad ongeldig; NIET invullen!</v>
      </c>
      <c r="E651" s="62" t="str">
        <f>$E$5</f>
        <v>C1</v>
      </c>
      <c r="F651" s="23" t="str">
        <f>$F$5</f>
        <v>MER1-2</v>
      </c>
      <c r="G651" s="2"/>
      <c r="H651" s="2"/>
      <c r="I651" s="2"/>
    </row>
    <row r="652" spans="1:17" hidden="1">
      <c r="A652" s="20"/>
      <c r="B652" s="70"/>
      <c r="E652" s="77" t="s">
        <v>4</v>
      </c>
      <c r="F652" s="114"/>
      <c r="G652" s="2"/>
      <c r="H652" s="22" t="s">
        <v>43</v>
      </c>
      <c r="I652" s="70">
        <f>IF(I655=0,I653,I655)</f>
        <v>0</v>
      </c>
      <c r="Q652" s="1">
        <f>IF(F652="",0,1)</f>
        <v>0</v>
      </c>
    </row>
    <row r="653" spans="1:17" hidden="1">
      <c r="A653" s="20"/>
      <c r="B653" s="91"/>
      <c r="E653" s="68" t="s">
        <v>21</v>
      </c>
      <c r="F653" s="115"/>
      <c r="G653" s="2"/>
      <c r="H653" s="22" t="s">
        <v>28</v>
      </c>
      <c r="I653" s="116"/>
      <c r="J653" s="106" t="s">
        <v>47</v>
      </c>
      <c r="P653" s="1">
        <f>IF(I653="",0,1)</f>
        <v>0</v>
      </c>
    </row>
    <row r="654" spans="1:17" hidden="1">
      <c r="A654" s="20"/>
      <c r="E654" s="68"/>
      <c r="G654" s="2"/>
      <c r="H654" s="20" t="s">
        <v>48</v>
      </c>
      <c r="I654" s="116"/>
    </row>
    <row r="655" spans="1:17" hidden="1">
      <c r="A655" s="39" t="s">
        <v>33</v>
      </c>
      <c r="B655" s="113">
        <f>'Aanneemsom-W'!$B$8</f>
        <v>0</v>
      </c>
      <c r="E655" s="68"/>
      <c r="G655" s="2"/>
      <c r="H655" s="22" t="s">
        <v>49</v>
      </c>
      <c r="I655" s="116"/>
      <c r="J655" s="111">
        <f>IF(I654+I655=0,0,(I655-I654)/I654)</f>
        <v>0</v>
      </c>
    </row>
    <row r="656" spans="1:17" hidden="1">
      <c r="A656" s="20" t="s">
        <v>96</v>
      </c>
      <c r="B656" s="149"/>
      <c r="C656" s="2"/>
      <c r="D656" s="2"/>
      <c r="E656" s="2"/>
      <c r="F656" s="2"/>
      <c r="G656" s="2"/>
      <c r="H656" s="2"/>
      <c r="I656" s="2"/>
      <c r="J656" s="117" t="str">
        <f>IF(J655=0,"","Controleer kengetallen op inschrijfwaarde. Pas zo nodig de bedragen Loon, Materiaal en Werk-derden aan met het wijzigingspercentage.")</f>
        <v/>
      </c>
    </row>
    <row r="657" spans="1:16" hidden="1">
      <c r="C657" s="64"/>
      <c r="D657" s="65"/>
      <c r="E657" s="65"/>
      <c r="F657" s="67" t="s">
        <v>24</v>
      </c>
      <c r="G657" s="65"/>
      <c r="H657" s="65"/>
      <c r="I657" s="65"/>
      <c r="J657" s="66"/>
    </row>
    <row r="658" spans="1:16" hidden="1">
      <c r="C658" s="49"/>
      <c r="D658" s="50" t="str">
        <f>$D$12</f>
        <v>Preventief en</v>
      </c>
      <c r="E658" s="51"/>
      <c r="F658" s="52"/>
      <c r="G658" s="50" t="str">
        <f>IF($G$12="","",$G$12)</f>
        <v>Geen stelposten</v>
      </c>
      <c r="H658" s="53"/>
      <c r="I658" s="18"/>
      <c r="J658" s="40" t="str">
        <f>$J$12</f>
        <v>Prijspeil</v>
      </c>
    </row>
    <row r="659" spans="1:16" hidden="1">
      <c r="C659" s="16"/>
      <c r="D659" s="17" t="str">
        <f>$D$13</f>
        <v>curatief onderhoud</v>
      </c>
      <c r="E659" s="54"/>
      <c r="F659" s="55"/>
      <c r="G659" s="17"/>
      <c r="H659" s="56"/>
      <c r="I659" s="19"/>
      <c r="J659" s="48">
        <f>$J$13</f>
        <v>45839</v>
      </c>
    </row>
    <row r="660" spans="1:16" ht="22.5" hidden="1">
      <c r="A660" s="57" t="s">
        <v>45</v>
      </c>
      <c r="B660" s="58" t="str">
        <f>$B$48</f>
        <v>Kengetal-W
locatie (€/m²)</v>
      </c>
      <c r="C660" s="11" t="s">
        <v>63</v>
      </c>
      <c r="D660" s="11" t="s">
        <v>64</v>
      </c>
      <c r="E660" s="11" t="s">
        <v>239</v>
      </c>
      <c r="F660" s="11" t="str">
        <f>IF($F$14="","",$F$14)</f>
        <v/>
      </c>
      <c r="G660" s="11" t="str">
        <f>IF($G$14="","",$G$14)</f>
        <v/>
      </c>
      <c r="H660" s="11" t="str">
        <f>IF($H$14="","",$H$14)</f>
        <v/>
      </c>
      <c r="I660" s="11" t="str">
        <f>IF($I$14="","",$I$14)</f>
        <v/>
      </c>
      <c r="J660" s="11" t="s">
        <v>57</v>
      </c>
      <c r="L660" s="1" t="s">
        <v>26</v>
      </c>
    </row>
    <row r="661" spans="1:16" hidden="1">
      <c r="A661" s="37" t="str">
        <f>$A$15</f>
        <v>Stelposten n.v.t.</v>
      </c>
      <c r="B661" s="71"/>
      <c r="C661" s="72"/>
      <c r="D661" s="72"/>
      <c r="E661" s="72"/>
      <c r="F661" s="3"/>
      <c r="G661" s="3"/>
      <c r="H661" s="3"/>
      <c r="I661" s="3"/>
      <c r="J661" s="144">
        <f>(F661*(1+'Aanneemsom-W'!$F$16))+(G661*(1+'Aanneemsom-W'!$F$16))+(H661*(1+'Aanneemsom-W'!$F$16))+(I661*(1+'Aanneemsom-W'!$F$16))</f>
        <v>0</v>
      </c>
      <c r="L661" s="1">
        <f>IF(F660="",1,IF(F661="",0,1))</f>
        <v>1</v>
      </c>
      <c r="M661" s="1">
        <f>IF(G660="",1,IF(G661="",0,1))</f>
        <v>1</v>
      </c>
      <c r="N661" s="1">
        <f>IF(H660="",1,IF(H661="",0,1))</f>
        <v>1</v>
      </c>
      <c r="O661" s="1">
        <f>IF(I660="",1,IF(I661="",0,1))</f>
        <v>1</v>
      </c>
      <c r="P661" s="1">
        <f>SUM(L661:O661)</f>
        <v>4</v>
      </c>
    </row>
    <row r="662" spans="1:16" hidden="1">
      <c r="A662" s="1" t="str">
        <f>$A$16</f>
        <v>51 Gereserveerd</v>
      </c>
      <c r="B662" s="109" t="str">
        <f>IF(C662+D662+E662=0,"",J662/$I$652)</f>
        <v/>
      </c>
      <c r="C662" s="3"/>
      <c r="D662" s="3"/>
      <c r="E662" s="3"/>
      <c r="F662" s="38"/>
      <c r="G662" s="38"/>
      <c r="H662" s="38"/>
      <c r="I662" s="38"/>
      <c r="J662" s="12">
        <f>(C662*(1+'Aanneemsom-W'!$C$16))+(D662*(1+'Aanneemsom-W'!$D$16))+(E662*(1+'Aanneemsom-W'!$E$16))</f>
        <v>0</v>
      </c>
      <c r="L662" s="1">
        <f>IF($A$16="51 N.v.t.",1,IF(C662="",0,1))</f>
        <v>0</v>
      </c>
      <c r="M662" s="1">
        <f>IF($A$16="51 N.v.t.",1,IF(D662="",0,1))</f>
        <v>0</v>
      </c>
      <c r="N662" s="1">
        <f>IF($A$16="51 N.v.t.",1,IF(E662="",0,1))</f>
        <v>0</v>
      </c>
      <c r="P662" s="1">
        <f t="shared" ref="P662:P670" si="38">SUM(L662:O662)</f>
        <v>0</v>
      </c>
    </row>
    <row r="663" spans="1:16" hidden="1">
      <c r="A663" s="1" t="str">
        <f>$A$17</f>
        <v>52 Afvoeren</v>
      </c>
      <c r="B663" s="109" t="str">
        <f t="shared" ref="B663:B675" si="39">IF(C663+D663+E663=0,"",J663/$I$652)</f>
        <v/>
      </c>
      <c r="C663" s="3"/>
      <c r="D663" s="3"/>
      <c r="E663" s="3"/>
      <c r="F663" s="38"/>
      <c r="G663" s="38"/>
      <c r="H663" s="38"/>
      <c r="I663" s="38"/>
      <c r="J663" s="12">
        <f>(C663*(1+'Aanneemsom-W'!$C$16))+(D663*(1+'Aanneemsom-W'!$D$16))+(E663*(1+'Aanneemsom-W'!$E$16))</f>
        <v>0</v>
      </c>
      <c r="L663" s="1">
        <f>IF($A$17="52 N.v.t.",1,IF(C663="",0,1))</f>
        <v>0</v>
      </c>
      <c r="M663" s="1">
        <f>IF($A$17="52 N.v.t.",1,IF(D663="",0,1))</f>
        <v>0</v>
      </c>
      <c r="N663" s="1">
        <f>IF($A$17="52 N.v.t.",1,IF(E663="",0,1))</f>
        <v>0</v>
      </c>
      <c r="P663" s="1">
        <f t="shared" si="38"/>
        <v>0</v>
      </c>
    </row>
    <row r="664" spans="1:16" hidden="1">
      <c r="A664" s="1" t="str">
        <f>$A$18</f>
        <v>53 Waterinstallaties</v>
      </c>
      <c r="B664" s="109" t="str">
        <f t="shared" si="39"/>
        <v/>
      </c>
      <c r="C664" s="3"/>
      <c r="D664" s="3"/>
      <c r="E664" s="3"/>
      <c r="F664" s="38"/>
      <c r="G664" s="38"/>
      <c r="H664" s="38"/>
      <c r="I664" s="38"/>
      <c r="J664" s="12">
        <f>(C664*(1+'Aanneemsom-W'!$C$16))+(D664*(1+'Aanneemsom-W'!$D$16))+(E664*(1+'Aanneemsom-W'!$E$16))</f>
        <v>0</v>
      </c>
      <c r="L664" s="1">
        <f>IF($A$18="53 N.v.t.",1,IF(C664="",0,1))</f>
        <v>0</v>
      </c>
      <c r="M664" s="1">
        <f>IF($A$18="53 N.v.t.",1,IF(D664="",0,1))</f>
        <v>0</v>
      </c>
      <c r="N664" s="1">
        <f>IF($A$18="53 N.v.t.",1,IF(E664="",0,1))</f>
        <v>0</v>
      </c>
      <c r="P664" s="1">
        <f t="shared" si="38"/>
        <v>0</v>
      </c>
    </row>
    <row r="665" spans="1:16" hidden="1">
      <c r="A665" s="1" t="str">
        <f>$A$19</f>
        <v>54 Gassen</v>
      </c>
      <c r="B665" s="109" t="str">
        <f t="shared" si="39"/>
        <v/>
      </c>
      <c r="C665" s="3"/>
      <c r="D665" s="3"/>
      <c r="E665" s="3"/>
      <c r="F665" s="38"/>
      <c r="G665" s="38"/>
      <c r="H665" s="38"/>
      <c r="I665" s="38"/>
      <c r="J665" s="12">
        <f>(C665*(1+'Aanneemsom-W'!$C$16))+(D665*(1+'Aanneemsom-W'!$D$16))+(E665*(1+'Aanneemsom-W'!$E$16))</f>
        <v>0</v>
      </c>
      <c r="L665" s="1">
        <f>IF($A$19="54 N.v.t.",1,IF(C665="",0,1))</f>
        <v>0</v>
      </c>
      <c r="M665" s="1">
        <f>IF($A$19="54 N.v.t.",1,IF(D665="",0,1))</f>
        <v>0</v>
      </c>
      <c r="N665" s="1">
        <f>IF($A$19="54 N.v.t.",1,IF(E665="",0,1))</f>
        <v>0</v>
      </c>
      <c r="P665" s="1">
        <f t="shared" si="38"/>
        <v>0</v>
      </c>
    </row>
    <row r="666" spans="1:16" hidden="1">
      <c r="A666" s="1" t="str">
        <f>$A$20</f>
        <v>55 Koeling</v>
      </c>
      <c r="B666" s="109" t="str">
        <f t="shared" si="39"/>
        <v/>
      </c>
      <c r="C666" s="3"/>
      <c r="D666" s="3"/>
      <c r="E666" s="3"/>
      <c r="F666" s="38"/>
      <c r="G666" s="38"/>
      <c r="H666" s="38"/>
      <c r="I666" s="38"/>
      <c r="J666" s="12">
        <f>(C666*(1+'Aanneemsom-W'!$C$16))+(D666*(1+'Aanneemsom-W'!$D$16))+(E666*(1+'Aanneemsom-W'!$E$16))</f>
        <v>0</v>
      </c>
      <c r="L666" s="1">
        <f>IF($A$20="55 N.v.t.",1,IF(C666="",0,1))</f>
        <v>0</v>
      </c>
      <c r="M666" s="1">
        <f>IF($A$20="55 N.v.t.",1,IF(D666="",0,1))</f>
        <v>0</v>
      </c>
      <c r="N666" s="1">
        <f>IF($A$20="55 N.v.t.",1,IF(E666="",0,1))</f>
        <v>0</v>
      </c>
      <c r="P666" s="1">
        <f t="shared" si="38"/>
        <v>0</v>
      </c>
    </row>
    <row r="667" spans="1:16" hidden="1">
      <c r="A667" s="1" t="str">
        <f>$A$21</f>
        <v>56 Verwarming</v>
      </c>
      <c r="B667" s="109" t="str">
        <f t="shared" si="39"/>
        <v/>
      </c>
      <c r="C667" s="3"/>
      <c r="D667" s="3"/>
      <c r="E667" s="3"/>
      <c r="F667" s="38"/>
      <c r="G667" s="38"/>
      <c r="H667" s="38"/>
      <c r="I667" s="38"/>
      <c r="J667" s="12">
        <f>(C667*(1+'Aanneemsom-W'!$C$16))+(D667*(1+'Aanneemsom-W'!$D$16))+(E667*(1+'Aanneemsom-W'!$E$16))</f>
        <v>0</v>
      </c>
      <c r="L667" s="1">
        <f>IF($A$21="56 N.v.t.",1,IF(C667="",0,1))</f>
        <v>0</v>
      </c>
      <c r="M667" s="1">
        <f>IF($A$21="56 N.v.t.",1,IF(D667="",0,1))</f>
        <v>0</v>
      </c>
      <c r="N667" s="1">
        <f>IF($A$21="56 N.v.t.",1,IF(E667="",0,1))</f>
        <v>0</v>
      </c>
      <c r="P667" s="1">
        <f t="shared" si="38"/>
        <v>0</v>
      </c>
    </row>
    <row r="668" spans="1:16" hidden="1">
      <c r="A668" s="1" t="str">
        <f>$A$22</f>
        <v>57 Luchtbehandeling</v>
      </c>
      <c r="B668" s="109" t="str">
        <f t="shared" si="39"/>
        <v/>
      </c>
      <c r="C668" s="3"/>
      <c r="D668" s="3"/>
      <c r="E668" s="3"/>
      <c r="F668" s="38"/>
      <c r="G668" s="92" t="str">
        <f>IF(F652="","Ingevulde informatie wordt genegeerd.","")</f>
        <v>Ingevulde informatie wordt genegeerd.</v>
      </c>
      <c r="H668" s="38"/>
      <c r="I668" s="38"/>
      <c r="J668" s="12">
        <f>(C668*(1+'Aanneemsom-W'!$C$16))+(D668*(1+'Aanneemsom-W'!$D$16))+(E668*(1+'Aanneemsom-W'!$E$16))</f>
        <v>0</v>
      </c>
      <c r="L668" s="1">
        <f>IF($A$22="57 N.v.t.",1,IF(C668="",0,1))</f>
        <v>0</v>
      </c>
      <c r="M668" s="1">
        <f>IF($A$22="57 N.v.t.",1,IF(D668="",0,1))</f>
        <v>0</v>
      </c>
      <c r="N668" s="1">
        <f>IF($A$22="57 N.v.t.",1,IF(E668="",0,1))</f>
        <v>0</v>
      </c>
      <c r="P668" s="1">
        <f t="shared" si="38"/>
        <v>0</v>
      </c>
    </row>
    <row r="669" spans="1:16" hidden="1">
      <c r="A669" s="1" t="str">
        <f>$A$23</f>
        <v>58 M&amp;R-installaties</v>
      </c>
      <c r="B669" s="109" t="str">
        <f t="shared" si="39"/>
        <v/>
      </c>
      <c r="C669" s="3"/>
      <c r="D669" s="3"/>
      <c r="E669" s="3"/>
      <c r="F669" s="38"/>
      <c r="G669" s="38"/>
      <c r="H669" s="38"/>
      <c r="I669" s="38"/>
      <c r="J669" s="12">
        <f>(C669*(1+'Aanneemsom-W'!$C$16))+(D669*(1+'Aanneemsom-W'!$D$16))+(E669*(1+'Aanneemsom-W'!$E$16))</f>
        <v>0</v>
      </c>
      <c r="L669" s="1">
        <f>IF($A$23="58 N.v.t.",1,IF(C669="",0,1))</f>
        <v>0</v>
      </c>
      <c r="M669" s="1">
        <f>IF($A$23="58 N.v.t.",1,IF(D669="",0,1))</f>
        <v>0</v>
      </c>
      <c r="N669" s="1">
        <f>IF($A$23="58 N.v.t.",1,IF(E669="",0,1))</f>
        <v>0</v>
      </c>
      <c r="P669" s="1">
        <f t="shared" si="38"/>
        <v>0</v>
      </c>
    </row>
    <row r="670" spans="1:16" hidden="1">
      <c r="A670" s="1" t="str">
        <f>$A$24</f>
        <v>59 Brandveiligheid</v>
      </c>
      <c r="B670" s="109" t="str">
        <f t="shared" si="39"/>
        <v/>
      </c>
      <c r="C670" s="3"/>
      <c r="D670" s="3"/>
      <c r="E670" s="3"/>
      <c r="F670" s="38"/>
      <c r="G670" s="38"/>
      <c r="H670" s="38"/>
      <c r="I670" s="38"/>
      <c r="J670" s="12">
        <f>(C670*(1+'Aanneemsom-W'!$C$16))+(D670*(1+'Aanneemsom-W'!$D$16))+(E670*(1+'Aanneemsom-W'!$E$16))</f>
        <v>0</v>
      </c>
      <c r="L670" s="1">
        <f>IF($A$24="65 N.v.t.",1,IF(C670="",0,1))</f>
        <v>0</v>
      </c>
      <c r="M670" s="1">
        <f>IF($A$24="65 N.v.t.",1,IF(D670="",0,1))</f>
        <v>0</v>
      </c>
      <c r="N670" s="1">
        <f>IF($A$24="65 N.v.t.",1,IF(E670="",0,1))</f>
        <v>0</v>
      </c>
      <c r="P670" s="1">
        <f t="shared" si="38"/>
        <v>0</v>
      </c>
    </row>
    <row r="671" spans="1:16" hidden="1">
      <c r="A671" s="1" t="str">
        <f>$A$25</f>
        <v>67 Gebouwmanag.</v>
      </c>
      <c r="B671" s="109" t="str">
        <f>IF(C671+D671+E671=0,"",J671/$I$652)</f>
        <v/>
      </c>
      <c r="C671" s="3"/>
      <c r="D671" s="3"/>
      <c r="E671" s="3"/>
      <c r="F671" s="38"/>
      <c r="G671" s="38"/>
      <c r="H671" s="38"/>
      <c r="I671" s="38"/>
      <c r="J671" s="12">
        <f>(C671*(1+'Aanneemsom-W'!$C$16))+(D671*(1+'Aanneemsom-W'!$D$16))+(E671*(1+'Aanneemsom-W'!$E$16))</f>
        <v>0</v>
      </c>
      <c r="L671" s="1">
        <f>IF($A$25="67 N.v.t.",1,IF(C671="",0,1))</f>
        <v>0</v>
      </c>
      <c r="M671" s="1">
        <f>IF($A$25="67 N.v.t.",1,IF(D671="",0,1))</f>
        <v>0</v>
      </c>
      <c r="N671" s="1">
        <f>IF($A$25="67 N.v.t.",1,IF(E671="",0,1))</f>
        <v>0</v>
      </c>
      <c r="P671" s="1">
        <f>SUM(L671:O671)</f>
        <v>0</v>
      </c>
    </row>
    <row r="672" spans="1:16" hidden="1">
      <c r="A672" s="1" t="str">
        <f>$A$26</f>
        <v>73 Vaste keuken vrz.</v>
      </c>
      <c r="B672" s="109" t="str">
        <f>IF(C672+D672+E672=0,"",J672/$I$652)</f>
        <v/>
      </c>
      <c r="C672" s="3"/>
      <c r="D672" s="3"/>
      <c r="E672" s="3"/>
      <c r="F672" s="38"/>
      <c r="G672" s="38"/>
      <c r="H672" s="38"/>
      <c r="I672" s="38"/>
      <c r="J672" s="12">
        <f>(C672*(1+'Aanneemsom-W'!$C$16))+(D672*(1+'Aanneemsom-W'!$D$16))+(E672*(1+'Aanneemsom-W'!$E$16))</f>
        <v>0</v>
      </c>
      <c r="L672" s="1">
        <f>IF($A$26="73 N.v.t.",1,IF(C672="",0,1))</f>
        <v>0</v>
      </c>
      <c r="M672" s="1">
        <f>IF($A$26="73 N.v.t.",1,IF(D672="",0,1))</f>
        <v>0</v>
      </c>
      <c r="N672" s="1">
        <f>IF($A$26="73 N.v.t.",1,IF(E672="",0,1))</f>
        <v>0</v>
      </c>
      <c r="P672" s="1">
        <f>SUM(L672:O672)</f>
        <v>0</v>
      </c>
    </row>
    <row r="673" spans="1:17" hidden="1">
      <c r="A673" s="1" t="str">
        <f>$A$27</f>
        <v>74 Vaste sanitaire vrz.</v>
      </c>
      <c r="B673" s="109" t="str">
        <f t="shared" si="39"/>
        <v/>
      </c>
      <c r="C673" s="3"/>
      <c r="D673" s="3"/>
      <c r="E673" s="3"/>
      <c r="F673" s="38"/>
      <c r="G673" s="38"/>
      <c r="H673" s="38"/>
      <c r="I673" s="38"/>
      <c r="J673" s="12">
        <f>(C673*(1+'Aanneemsom-W'!$C$16))+(D673*(1+'Aanneemsom-W'!$D$16))+(E673*(1+'Aanneemsom-W'!$E$16))</f>
        <v>0</v>
      </c>
      <c r="L673" s="1">
        <f>IF($A$27="74 N.v.t.",1,IF(C673="",0,1))</f>
        <v>0</v>
      </c>
      <c r="M673" s="1">
        <f>IF($A$27="74 N.v.t.",1,IF(D673="",0,1))</f>
        <v>0</v>
      </c>
      <c r="N673" s="1">
        <f>IF($A$27="74 N.v.t.",1,IF(E673="",0,1))</f>
        <v>0</v>
      </c>
      <c r="P673" s="1">
        <f>SUM(L673:O673)</f>
        <v>0</v>
      </c>
    </row>
    <row r="674" spans="1:17" hidden="1">
      <c r="A674" s="1" t="str">
        <f>$A$28</f>
        <v>75 Vaste onderh.vrz.</v>
      </c>
      <c r="B674" s="109" t="str">
        <f>IF(C674+D674+E674=0,"",J674/$I$652)</f>
        <v/>
      </c>
      <c r="C674" s="3"/>
      <c r="D674" s="3"/>
      <c r="E674" s="3"/>
      <c r="F674" s="38"/>
      <c r="G674" s="38"/>
      <c r="H674" s="38"/>
      <c r="I674" s="38"/>
      <c r="J674" s="12">
        <f>(C674*(1+'Aanneemsom-W'!$C$16))+(D674*(1+'Aanneemsom-W'!$D$16))+(E674*(1+'Aanneemsom-W'!$E$16))</f>
        <v>0</v>
      </c>
      <c r="L674" s="1">
        <f>IF($A$28="75 N.v.t.",1,IF(C674="",0,1))</f>
        <v>0</v>
      </c>
      <c r="M674" s="1">
        <f>IF($A$28="75 N.v.t.",1,IF(D674="",0,1))</f>
        <v>0</v>
      </c>
      <c r="N674" s="1">
        <f>IF($A$28="75 N.v.t.",1,IF(E674="",0,1))</f>
        <v>0</v>
      </c>
      <c r="P674" s="1">
        <f>SUM(L674:O674)</f>
        <v>0</v>
      </c>
    </row>
    <row r="675" spans="1:17" ht="12" hidden="1" thickBot="1">
      <c r="A675" s="1" t="str">
        <f>$A$29</f>
        <v>90 Terrein</v>
      </c>
      <c r="B675" s="109" t="str">
        <f t="shared" si="39"/>
        <v/>
      </c>
      <c r="C675" s="3"/>
      <c r="D675" s="3"/>
      <c r="E675" s="3"/>
      <c r="F675" s="38"/>
      <c r="G675" s="38"/>
      <c r="H675" s="38"/>
      <c r="I675" s="38"/>
      <c r="J675" s="12">
        <f>(C675*(1+'Aanneemsom-W'!$C$16))+(D675*(1+'Aanneemsom-W'!$D$16))+(E675*(1+'Aanneemsom-W'!$E$16))</f>
        <v>0</v>
      </c>
      <c r="L675" s="1">
        <f>IF($A$29="90 N.v.t.",1,IF(C675="",0,1))</f>
        <v>0</v>
      </c>
      <c r="M675" s="1">
        <f>IF($A$29="90 N.v.t.",1,IF(D675="",0,1))</f>
        <v>0</v>
      </c>
      <c r="N675" s="1">
        <f>IF($A$29="90 N.v.t.",1,IF(E675="",0,1))</f>
        <v>0</v>
      </c>
      <c r="P675" s="1">
        <f>SUM(L675:O675)</f>
        <v>0</v>
      </c>
    </row>
    <row r="676" spans="1:17" ht="13.5" hidden="1" thickBot="1">
      <c r="B676" s="59" t="s">
        <v>6</v>
      </c>
      <c r="C676" s="15">
        <f>SUM(C662:C675)</f>
        <v>0</v>
      </c>
      <c r="D676" s="15">
        <f>SUM(D662:D675)</f>
        <v>0</v>
      </c>
      <c r="E676" s="15">
        <f>SUM(E662:E675)</f>
        <v>0</v>
      </c>
      <c r="J676" s="13">
        <f>SUM(J661:J675)</f>
        <v>0</v>
      </c>
      <c r="O676" s="20" t="s">
        <v>27</v>
      </c>
      <c r="P676" s="1">
        <f>SUM(P661:P675)+P653</f>
        <v>4</v>
      </c>
    </row>
    <row r="677" spans="1:17" hidden="1">
      <c r="B677" s="59" t="s">
        <v>22</v>
      </c>
      <c r="C677" s="60" t="e">
        <f>C676/SUM(C676:E676)</f>
        <v>#DIV/0!</v>
      </c>
      <c r="D677" s="60" t="e">
        <f>D676/SUM(C676:E676)</f>
        <v>#DIV/0!</v>
      </c>
      <c r="E677" s="60" t="e">
        <f>E676/SUM(C676:E676)</f>
        <v>#DIV/0!</v>
      </c>
    </row>
    <row r="678" spans="1:17" hidden="1">
      <c r="C678" s="73"/>
      <c r="D678" s="73"/>
      <c r="E678" s="73"/>
    </row>
    <row r="679" spans="1:17" hidden="1">
      <c r="A679" s="5" t="str">
        <f>$A$67</f>
        <v>* "Loon", "Materiaal" en "Werk-derden" inclusief toeslagen. Let op: Alle bedragen datum prijspeil.</v>
      </c>
      <c r="C679" s="73"/>
      <c r="D679" s="73"/>
      <c r="E679" s="73"/>
      <c r="J679" s="5" t="str">
        <f>$J$67</f>
        <v>Paraaf Inschrijver:</v>
      </c>
    </row>
    <row r="680" spans="1:17" hidden="1">
      <c r="A680" s="5" t="str">
        <f>$A$68</f>
        <v>Opmerking: Niet gebruikte velden invullen met 0. Negatieve getallen of tekst is niet toegestaan.</v>
      </c>
      <c r="J680" s="76" t="str">
        <f>IF(P676=47,"","Let op: niet alle velden zijn ingevuld!")</f>
        <v>Let op: niet alle velden zijn ingevuld!</v>
      </c>
    </row>
    <row r="681" spans="1:17" ht="15.75" hidden="1">
      <c r="A681" s="4" t="str">
        <f>'Aanneemsom-W'!$A$1</f>
        <v>W-installatie</v>
      </c>
      <c r="B681" s="4" t="str">
        <f>'Aanneemsom-W'!$B$1</f>
        <v>Inschrijfbiljet onderhoud</v>
      </c>
      <c r="C681" s="2"/>
      <c r="D681" s="2"/>
      <c r="E681" s="2"/>
      <c r="F681" s="2"/>
      <c r="G681" s="2"/>
      <c r="H681" s="2"/>
      <c r="I681" s="2"/>
      <c r="J681" s="2"/>
    </row>
    <row r="682" spans="1:17" hidden="1">
      <c r="A682" s="20" t="str">
        <f>'Aanneemsom-W'!$A$2</f>
        <v>Perceel:</v>
      </c>
      <c r="B682" s="21" t="str">
        <f>Leeswijzer!$B$2</f>
        <v>W1</v>
      </c>
      <c r="C682" s="2"/>
      <c r="D682" s="2"/>
      <c r="E682" s="2"/>
      <c r="I682" s="22" t="str">
        <f>'Aanneemsom-W'!$F$2</f>
        <v>Documentnummer:</v>
      </c>
      <c r="J682" s="70" t="str">
        <f>Leeswijzer!$G$2</f>
        <v>xxx-GC1-IBW W1C1</v>
      </c>
    </row>
    <row r="683" spans="1:17" hidden="1">
      <c r="A683" s="20" t="str">
        <f>'Aanneemsom-W'!$A$3</f>
        <v>Opdrachtgever:</v>
      </c>
      <c r="B683" s="106" t="str">
        <f>Leeswijzer!$B$3</f>
        <v>Solido</v>
      </c>
      <c r="C683" s="2"/>
      <c r="D683" s="2"/>
      <c r="E683" s="2"/>
      <c r="I683" s="22" t="str">
        <f>'Aanneemsom-W'!$F$3</f>
        <v>Bestek:</v>
      </c>
      <c r="J683" s="2" t="str">
        <f>Leeswijzer!$G$3</f>
        <v>2506-FB-OHCAEW</v>
      </c>
    </row>
    <row r="684" spans="1:17" hidden="1">
      <c r="A684" s="20" t="str">
        <f>'Aanneemsom-W'!$A$4</f>
        <v>Betreft:</v>
      </c>
      <c r="B684" s="106" t="str">
        <f>Leeswijzer!$B$4</f>
        <v>Onderhoudscontract W-installatie</v>
      </c>
      <c r="C684" s="2"/>
      <c r="D684" s="2"/>
      <c r="E684" s="2"/>
      <c r="I684" s="20" t="s">
        <v>65</v>
      </c>
      <c r="J684" s="163">
        <f>'Aanneemsom-W'!$E$39</f>
        <v>0</v>
      </c>
    </row>
    <row r="685" spans="1:17" hidden="1">
      <c r="A685" s="20" t="str">
        <f>'Aanneemsom-W'!$A$5</f>
        <v>Blad:</v>
      </c>
      <c r="B685" s="1" t="str">
        <f>IF(F686="","Specificatieblad ongeldig; NIET invullen!","Specificatieblad locatie")</f>
        <v>Specificatieblad ongeldig; NIET invullen!</v>
      </c>
      <c r="E685" s="62" t="str">
        <f>$E$5</f>
        <v>C1</v>
      </c>
      <c r="F685" s="23" t="str">
        <f>$F$5</f>
        <v>MER1-2</v>
      </c>
      <c r="G685" s="2"/>
      <c r="H685" s="2"/>
      <c r="I685" s="2"/>
    </row>
    <row r="686" spans="1:17" hidden="1">
      <c r="A686" s="20"/>
      <c r="B686" s="70"/>
      <c r="E686" s="77" t="s">
        <v>4</v>
      </c>
      <c r="F686" s="114"/>
      <c r="G686" s="2"/>
      <c r="H686" s="22" t="s">
        <v>43</v>
      </c>
      <c r="I686" s="70">
        <f>IF(I689=0,I687,I689)</f>
        <v>0</v>
      </c>
      <c r="Q686" s="1">
        <f>IF(F686="",0,1)</f>
        <v>0</v>
      </c>
    </row>
    <row r="687" spans="1:17" hidden="1">
      <c r="A687" s="20"/>
      <c r="B687" s="91"/>
      <c r="E687" s="68" t="s">
        <v>21</v>
      </c>
      <c r="F687" s="115"/>
      <c r="G687" s="2"/>
      <c r="H687" s="22" t="s">
        <v>28</v>
      </c>
      <c r="I687" s="116"/>
      <c r="J687" s="106" t="s">
        <v>47</v>
      </c>
      <c r="P687" s="1">
        <f>IF(I687="",0,1)</f>
        <v>0</v>
      </c>
    </row>
    <row r="688" spans="1:17" hidden="1">
      <c r="A688" s="20"/>
      <c r="E688" s="68"/>
      <c r="G688" s="2"/>
      <c r="H688" s="20" t="s">
        <v>48</v>
      </c>
      <c r="I688" s="116"/>
    </row>
    <row r="689" spans="1:16" hidden="1">
      <c r="A689" s="39" t="s">
        <v>33</v>
      </c>
      <c r="B689" s="23">
        <f>'Aanneemsom-W'!$B$8</f>
        <v>0</v>
      </c>
      <c r="E689" s="68"/>
      <c r="G689" s="2"/>
      <c r="H689" s="22" t="s">
        <v>49</v>
      </c>
      <c r="I689" s="116"/>
      <c r="J689" s="111">
        <f>IF(I688+I689=0,0,(I689-I688)/I688)</f>
        <v>0</v>
      </c>
    </row>
    <row r="690" spans="1:16" hidden="1">
      <c r="A690" s="20" t="s">
        <v>96</v>
      </c>
      <c r="B690" s="149"/>
      <c r="C690" s="2"/>
      <c r="D690" s="2"/>
      <c r="E690" s="2"/>
      <c r="F690" s="2"/>
      <c r="G690" s="2"/>
      <c r="H690" s="2"/>
      <c r="I690" s="2"/>
      <c r="J690" s="117" t="str">
        <f>IF(J689=0,"","Controleer kengetallen op inschrijfwaarde. Pas zo nodig de bedragen Loon, Materiaal en Werk-derden aan met het wijzigingspercentage.")</f>
        <v/>
      </c>
    </row>
    <row r="691" spans="1:16" hidden="1">
      <c r="C691" s="64"/>
      <c r="D691" s="65"/>
      <c r="E691" s="65"/>
      <c r="F691" s="67" t="s">
        <v>24</v>
      </c>
      <c r="G691" s="65"/>
      <c r="H691" s="65"/>
      <c r="I691" s="65"/>
      <c r="J691" s="66"/>
    </row>
    <row r="692" spans="1:16" hidden="1">
      <c r="C692" s="49"/>
      <c r="D692" s="50" t="str">
        <f>$D$12</f>
        <v>Preventief en</v>
      </c>
      <c r="E692" s="51"/>
      <c r="F692" s="52"/>
      <c r="G692" s="50" t="str">
        <f>IF($G$12="","",$G$12)</f>
        <v>Geen stelposten</v>
      </c>
      <c r="H692" s="53"/>
      <c r="I692" s="18"/>
      <c r="J692" s="40" t="str">
        <f>$J$12</f>
        <v>Prijspeil</v>
      </c>
    </row>
    <row r="693" spans="1:16" hidden="1">
      <c r="C693" s="16"/>
      <c r="D693" s="17" t="str">
        <f>$D$13</f>
        <v>curatief onderhoud</v>
      </c>
      <c r="E693" s="54"/>
      <c r="F693" s="55"/>
      <c r="G693" s="17"/>
      <c r="H693" s="56"/>
      <c r="I693" s="19"/>
      <c r="J693" s="48">
        <f>$J$13</f>
        <v>45839</v>
      </c>
    </row>
    <row r="694" spans="1:16" ht="22.5" hidden="1">
      <c r="A694" s="57" t="s">
        <v>45</v>
      </c>
      <c r="B694" s="58" t="str">
        <f>$B$48</f>
        <v>Kengetal-W
locatie (€/m²)</v>
      </c>
      <c r="C694" s="11" t="s">
        <v>63</v>
      </c>
      <c r="D694" s="11" t="s">
        <v>64</v>
      </c>
      <c r="E694" s="11" t="s">
        <v>239</v>
      </c>
      <c r="F694" s="11" t="str">
        <f>IF($F$14="","",$F$14)</f>
        <v/>
      </c>
      <c r="G694" s="11" t="str">
        <f>IF($G$14="","",$G$14)</f>
        <v/>
      </c>
      <c r="H694" s="11" t="str">
        <f>IF($H$14="","",$H$14)</f>
        <v/>
      </c>
      <c r="I694" s="11" t="str">
        <f>IF($I$14="","",$I$14)</f>
        <v/>
      </c>
      <c r="J694" s="11" t="s">
        <v>57</v>
      </c>
      <c r="L694" s="1" t="s">
        <v>26</v>
      </c>
    </row>
    <row r="695" spans="1:16" hidden="1">
      <c r="A695" s="37" t="str">
        <f>$A$15</f>
        <v>Stelposten n.v.t.</v>
      </c>
      <c r="B695" s="71"/>
      <c r="C695" s="72"/>
      <c r="D695" s="72"/>
      <c r="E695" s="72"/>
      <c r="F695" s="3"/>
      <c r="G695" s="3"/>
      <c r="H695" s="3"/>
      <c r="I695" s="3"/>
      <c r="J695" s="144">
        <f>(F695*(1+'Aanneemsom-W'!$F$16))+(G695*(1+'Aanneemsom-W'!$F$16))+(H695*(1+'Aanneemsom-W'!$F$16))+(I695*(1+'Aanneemsom-W'!$F$16))</f>
        <v>0</v>
      </c>
      <c r="L695" s="1">
        <f>IF(F694="",1,IF(F695="",0,1))</f>
        <v>1</v>
      </c>
      <c r="M695" s="1">
        <f>IF(G694="",1,IF(G695="",0,1))</f>
        <v>1</v>
      </c>
      <c r="N695" s="1">
        <f>IF(H694="",1,IF(H695="",0,1))</f>
        <v>1</v>
      </c>
      <c r="O695" s="1">
        <f>IF(I694="",1,IF(I695="",0,1))</f>
        <v>1</v>
      </c>
      <c r="P695" s="1">
        <f>SUM(L695:O695)</f>
        <v>4</v>
      </c>
    </row>
    <row r="696" spans="1:16" hidden="1">
      <c r="A696" s="1" t="str">
        <f>$A$16</f>
        <v>51 Gereserveerd</v>
      </c>
      <c r="B696" s="109" t="str">
        <f>IF(C696+D696+E696=0,"",J696/$I$686)</f>
        <v/>
      </c>
      <c r="C696" s="3"/>
      <c r="D696" s="3"/>
      <c r="E696" s="3"/>
      <c r="F696" s="38"/>
      <c r="G696" s="38"/>
      <c r="H696" s="38"/>
      <c r="I696" s="38"/>
      <c r="J696" s="12">
        <f>(C696*(1+'Aanneemsom-W'!$C$16))+(D696*(1+'Aanneemsom-W'!$D$16))+(E696*(1+'Aanneemsom-W'!$E$16))</f>
        <v>0</v>
      </c>
      <c r="L696" s="1">
        <f>IF($A$16="51 N.v.t.",1,IF(C696="",0,1))</f>
        <v>0</v>
      </c>
      <c r="M696" s="1">
        <f>IF($A$16="51 N.v.t.",1,IF(D696="",0,1))</f>
        <v>0</v>
      </c>
      <c r="N696" s="1">
        <f>IF($A$16="51 N.v.t.",1,IF(E696="",0,1))</f>
        <v>0</v>
      </c>
      <c r="P696" s="1">
        <f t="shared" ref="P696:P704" si="40">SUM(L696:O696)</f>
        <v>0</v>
      </c>
    </row>
    <row r="697" spans="1:16" hidden="1">
      <c r="A697" s="1" t="str">
        <f>$A$17</f>
        <v>52 Afvoeren</v>
      </c>
      <c r="B697" s="109" t="str">
        <f t="shared" ref="B697:B709" si="41">IF(C697+D697+E697=0,"",J697/$I$686)</f>
        <v/>
      </c>
      <c r="C697" s="3"/>
      <c r="D697" s="3"/>
      <c r="E697" s="3"/>
      <c r="F697" s="38"/>
      <c r="G697" s="38"/>
      <c r="H697" s="38"/>
      <c r="I697" s="38"/>
      <c r="J697" s="12">
        <f>(C697*(1+'Aanneemsom-W'!$C$16))+(D697*(1+'Aanneemsom-W'!$D$16))+(E697*(1+'Aanneemsom-W'!$E$16))</f>
        <v>0</v>
      </c>
      <c r="L697" s="1">
        <f>IF($A$17="52 N.v.t.",1,IF(C697="",0,1))</f>
        <v>0</v>
      </c>
      <c r="M697" s="1">
        <f>IF($A$17="52 N.v.t.",1,IF(D697="",0,1))</f>
        <v>0</v>
      </c>
      <c r="N697" s="1">
        <f>IF($A$17="52 N.v.t.",1,IF(E697="",0,1))</f>
        <v>0</v>
      </c>
      <c r="P697" s="1">
        <f t="shared" si="40"/>
        <v>0</v>
      </c>
    </row>
    <row r="698" spans="1:16" hidden="1">
      <c r="A698" s="1" t="str">
        <f>$A$18</f>
        <v>53 Waterinstallaties</v>
      </c>
      <c r="B698" s="109" t="str">
        <f t="shared" si="41"/>
        <v/>
      </c>
      <c r="C698" s="3"/>
      <c r="D698" s="3"/>
      <c r="E698" s="3"/>
      <c r="F698" s="38"/>
      <c r="G698" s="38"/>
      <c r="H698" s="38"/>
      <c r="I698" s="38"/>
      <c r="J698" s="12">
        <f>(C698*(1+'Aanneemsom-W'!$C$16))+(D698*(1+'Aanneemsom-W'!$D$16))+(E698*(1+'Aanneemsom-W'!$E$16))</f>
        <v>0</v>
      </c>
      <c r="L698" s="1">
        <f>IF($A$18="53 N.v.t.",1,IF(C698="",0,1))</f>
        <v>0</v>
      </c>
      <c r="M698" s="1">
        <f>IF($A$18="53 N.v.t.",1,IF(D698="",0,1))</f>
        <v>0</v>
      </c>
      <c r="N698" s="1">
        <f>IF($A$18="53 N.v.t.",1,IF(E698="",0,1))</f>
        <v>0</v>
      </c>
      <c r="P698" s="1">
        <f t="shared" si="40"/>
        <v>0</v>
      </c>
    </row>
    <row r="699" spans="1:16" hidden="1">
      <c r="A699" s="1" t="str">
        <f>$A$19</f>
        <v>54 Gassen</v>
      </c>
      <c r="B699" s="109" t="str">
        <f t="shared" si="41"/>
        <v/>
      </c>
      <c r="C699" s="3"/>
      <c r="D699" s="3"/>
      <c r="E699" s="3"/>
      <c r="F699" s="38"/>
      <c r="G699" s="38"/>
      <c r="H699" s="38"/>
      <c r="I699" s="38"/>
      <c r="J699" s="12">
        <f>(C699*(1+'Aanneemsom-W'!$C$16))+(D699*(1+'Aanneemsom-W'!$D$16))+(E699*(1+'Aanneemsom-W'!$E$16))</f>
        <v>0</v>
      </c>
      <c r="L699" s="1">
        <f>IF($A$19="54 N.v.t.",1,IF(C699="",0,1))</f>
        <v>0</v>
      </c>
      <c r="M699" s="1">
        <f>IF($A$19="54 N.v.t.",1,IF(D699="",0,1))</f>
        <v>0</v>
      </c>
      <c r="N699" s="1">
        <f>IF($A$19="54 N.v.t.",1,IF(E699="",0,1))</f>
        <v>0</v>
      </c>
      <c r="P699" s="1">
        <f t="shared" si="40"/>
        <v>0</v>
      </c>
    </row>
    <row r="700" spans="1:16" hidden="1">
      <c r="A700" s="1" t="str">
        <f>$A$20</f>
        <v>55 Koeling</v>
      </c>
      <c r="B700" s="109" t="str">
        <f t="shared" si="41"/>
        <v/>
      </c>
      <c r="C700" s="3"/>
      <c r="D700" s="3"/>
      <c r="E700" s="3"/>
      <c r="F700" s="38"/>
      <c r="G700" s="38"/>
      <c r="H700" s="38"/>
      <c r="I700" s="38"/>
      <c r="J700" s="12">
        <f>(C700*(1+'Aanneemsom-W'!$C$16))+(D700*(1+'Aanneemsom-W'!$D$16))+(E700*(1+'Aanneemsom-W'!$E$16))</f>
        <v>0</v>
      </c>
      <c r="L700" s="1">
        <f>IF($A$20="55 N.v.t.",1,IF(C700="",0,1))</f>
        <v>0</v>
      </c>
      <c r="M700" s="1">
        <f>IF($A$20="55 N.v.t.",1,IF(D700="",0,1))</f>
        <v>0</v>
      </c>
      <c r="N700" s="1">
        <f>IF($A$20="55 N.v.t.",1,IF(E700="",0,1))</f>
        <v>0</v>
      </c>
      <c r="P700" s="1">
        <f t="shared" si="40"/>
        <v>0</v>
      </c>
    </row>
    <row r="701" spans="1:16" hidden="1">
      <c r="A701" s="1" t="str">
        <f>$A$21</f>
        <v>56 Verwarming</v>
      </c>
      <c r="B701" s="109" t="str">
        <f t="shared" si="41"/>
        <v/>
      </c>
      <c r="C701" s="3"/>
      <c r="D701" s="3"/>
      <c r="E701" s="3"/>
      <c r="F701" s="38"/>
      <c r="G701" s="38"/>
      <c r="H701" s="38"/>
      <c r="I701" s="38"/>
      <c r="J701" s="12">
        <f>(C701*(1+'Aanneemsom-W'!$C$16))+(D701*(1+'Aanneemsom-W'!$D$16))+(E701*(1+'Aanneemsom-W'!$E$16))</f>
        <v>0</v>
      </c>
      <c r="L701" s="1">
        <f>IF($A$21="56 N.v.t.",1,IF(C701="",0,1))</f>
        <v>0</v>
      </c>
      <c r="M701" s="1">
        <f>IF($A$21="56 N.v.t.",1,IF(D701="",0,1))</f>
        <v>0</v>
      </c>
      <c r="N701" s="1">
        <f>IF($A$21="56 N.v.t.",1,IF(E701="",0,1))</f>
        <v>0</v>
      </c>
      <c r="P701" s="1">
        <f t="shared" si="40"/>
        <v>0</v>
      </c>
    </row>
    <row r="702" spans="1:16" hidden="1">
      <c r="A702" s="1" t="str">
        <f>$A$22</f>
        <v>57 Luchtbehandeling</v>
      </c>
      <c r="B702" s="109" t="str">
        <f t="shared" si="41"/>
        <v/>
      </c>
      <c r="C702" s="3"/>
      <c r="D702" s="3"/>
      <c r="E702" s="3"/>
      <c r="F702" s="38"/>
      <c r="G702" s="92" t="str">
        <f>IF(F686="","Ingevulde informatie wordt genegeerd.","")</f>
        <v>Ingevulde informatie wordt genegeerd.</v>
      </c>
      <c r="H702" s="38"/>
      <c r="I702" s="38"/>
      <c r="J702" s="12">
        <f>(C702*(1+'Aanneemsom-W'!$C$16))+(D702*(1+'Aanneemsom-W'!$D$16))+(E702*(1+'Aanneemsom-W'!$E$16))</f>
        <v>0</v>
      </c>
      <c r="L702" s="1">
        <f>IF($A$22="57 N.v.t.",1,IF(C702="",0,1))</f>
        <v>0</v>
      </c>
      <c r="M702" s="1">
        <f>IF($A$22="57 N.v.t.",1,IF(D702="",0,1))</f>
        <v>0</v>
      </c>
      <c r="N702" s="1">
        <f>IF($A$22="57 N.v.t.",1,IF(E702="",0,1))</f>
        <v>0</v>
      </c>
      <c r="P702" s="1">
        <f t="shared" si="40"/>
        <v>0</v>
      </c>
    </row>
    <row r="703" spans="1:16" hidden="1">
      <c r="A703" s="1" t="str">
        <f>$A$23</f>
        <v>58 M&amp;R-installaties</v>
      </c>
      <c r="B703" s="109" t="str">
        <f t="shared" si="41"/>
        <v/>
      </c>
      <c r="C703" s="3"/>
      <c r="D703" s="3"/>
      <c r="E703" s="3"/>
      <c r="F703" s="38"/>
      <c r="G703" s="38"/>
      <c r="H703" s="38"/>
      <c r="I703" s="38"/>
      <c r="J703" s="12">
        <f>(C703*(1+'Aanneemsom-W'!$C$16))+(D703*(1+'Aanneemsom-W'!$D$16))+(E703*(1+'Aanneemsom-W'!$E$16))</f>
        <v>0</v>
      </c>
      <c r="L703" s="1">
        <f>IF($A$23="58 N.v.t.",1,IF(C703="",0,1))</f>
        <v>0</v>
      </c>
      <c r="M703" s="1">
        <f>IF($A$23="58 N.v.t.",1,IF(D703="",0,1))</f>
        <v>0</v>
      </c>
      <c r="N703" s="1">
        <f>IF($A$23="58 N.v.t.",1,IF(E703="",0,1))</f>
        <v>0</v>
      </c>
      <c r="P703" s="1">
        <f t="shared" si="40"/>
        <v>0</v>
      </c>
    </row>
    <row r="704" spans="1:16" hidden="1">
      <c r="A704" s="1" t="str">
        <f>$A$24</f>
        <v>59 Brandveiligheid</v>
      </c>
      <c r="B704" s="109" t="str">
        <f t="shared" si="41"/>
        <v/>
      </c>
      <c r="C704" s="3"/>
      <c r="D704" s="3"/>
      <c r="E704" s="3"/>
      <c r="F704" s="38"/>
      <c r="G704" s="38"/>
      <c r="H704" s="38"/>
      <c r="I704" s="38"/>
      <c r="J704" s="12">
        <f>(C704*(1+'Aanneemsom-W'!$C$16))+(D704*(1+'Aanneemsom-W'!$D$16))+(E704*(1+'Aanneemsom-W'!$E$16))</f>
        <v>0</v>
      </c>
      <c r="L704" s="1">
        <f>IF($A$24="65 N.v.t.",1,IF(C704="",0,1))</f>
        <v>0</v>
      </c>
      <c r="M704" s="1">
        <f>IF($A$24="65 N.v.t.",1,IF(D704="",0,1))</f>
        <v>0</v>
      </c>
      <c r="N704" s="1">
        <f>IF($A$24="65 N.v.t.",1,IF(E704="",0,1))</f>
        <v>0</v>
      </c>
      <c r="P704" s="1">
        <f t="shared" si="40"/>
        <v>0</v>
      </c>
    </row>
    <row r="705" spans="1:17" hidden="1">
      <c r="A705" s="1" t="str">
        <f>$A$25</f>
        <v>67 Gebouwmanag.</v>
      </c>
      <c r="B705" s="109" t="str">
        <f t="shared" si="41"/>
        <v/>
      </c>
      <c r="C705" s="3"/>
      <c r="D705" s="3"/>
      <c r="E705" s="3"/>
      <c r="F705" s="38"/>
      <c r="G705" s="38"/>
      <c r="H705" s="38"/>
      <c r="I705" s="38"/>
      <c r="J705" s="12">
        <f>(C705*(1+'Aanneemsom-W'!$C$16))+(D705*(1+'Aanneemsom-W'!$D$16))+(E705*(1+'Aanneemsom-W'!$E$16))</f>
        <v>0</v>
      </c>
      <c r="L705" s="1">
        <f>IF($A$25="67 N.v.t.",1,IF(C705="",0,1))</f>
        <v>0</v>
      </c>
      <c r="M705" s="1">
        <f>IF($A$25="67 N.v.t.",1,IF(D705="",0,1))</f>
        <v>0</v>
      </c>
      <c r="N705" s="1">
        <f>IF($A$25="67 N.v.t.",1,IF(E705="",0,1))</f>
        <v>0</v>
      </c>
      <c r="P705" s="1">
        <f>SUM(L705:O705)</f>
        <v>0</v>
      </c>
    </row>
    <row r="706" spans="1:17" hidden="1">
      <c r="A706" s="1" t="str">
        <f>$A$26</f>
        <v>73 Vaste keuken vrz.</v>
      </c>
      <c r="B706" s="109" t="str">
        <f>IF(C706+D706+E706=0,"",J706/$I$686)</f>
        <v/>
      </c>
      <c r="C706" s="3"/>
      <c r="D706" s="3"/>
      <c r="E706" s="3"/>
      <c r="F706" s="38"/>
      <c r="G706" s="38"/>
      <c r="H706" s="38"/>
      <c r="I706" s="38"/>
      <c r="J706" s="12">
        <f>(C706*(1+'Aanneemsom-W'!$C$16))+(D706*(1+'Aanneemsom-W'!$D$16))+(E706*(1+'Aanneemsom-W'!$E$16))</f>
        <v>0</v>
      </c>
      <c r="L706" s="1">
        <f>IF($A$26="73 N.v.t.",1,IF(C706="",0,1))</f>
        <v>0</v>
      </c>
      <c r="M706" s="1">
        <f>IF($A$26="73 N.v.t.",1,IF(D706="",0,1))</f>
        <v>0</v>
      </c>
      <c r="N706" s="1">
        <f>IF($A$26="73 N.v.t.",1,IF(E706="",0,1))</f>
        <v>0</v>
      </c>
      <c r="P706" s="1">
        <f>SUM(L706:O706)</f>
        <v>0</v>
      </c>
    </row>
    <row r="707" spans="1:17" hidden="1">
      <c r="A707" s="1" t="str">
        <f>$A$27</f>
        <v>74 Vaste sanitaire vrz.</v>
      </c>
      <c r="B707" s="109" t="str">
        <f t="shared" si="41"/>
        <v/>
      </c>
      <c r="C707" s="3"/>
      <c r="D707" s="3"/>
      <c r="E707" s="3"/>
      <c r="F707" s="38"/>
      <c r="G707" s="38"/>
      <c r="H707" s="38"/>
      <c r="I707" s="38"/>
      <c r="J707" s="12">
        <f>(C707*(1+'Aanneemsom-W'!$C$16))+(D707*(1+'Aanneemsom-W'!$D$16))+(E707*(1+'Aanneemsom-W'!$E$16))</f>
        <v>0</v>
      </c>
      <c r="L707" s="1">
        <f>IF($A$27="74 N.v.t.",1,IF(C707="",0,1))</f>
        <v>0</v>
      </c>
      <c r="M707" s="1">
        <f>IF($A$27="74 N.v.t.",1,IF(D707="",0,1))</f>
        <v>0</v>
      </c>
      <c r="N707" s="1">
        <f>IF($A$27="74 N.v.t.",1,IF(E707="",0,1))</f>
        <v>0</v>
      </c>
      <c r="P707" s="1">
        <f>SUM(L707:O707)</f>
        <v>0</v>
      </c>
    </row>
    <row r="708" spans="1:17" hidden="1">
      <c r="A708" s="1" t="str">
        <f>$A$28</f>
        <v>75 Vaste onderh.vrz.</v>
      </c>
      <c r="B708" s="109" t="str">
        <f>IF(C708+D708+E708=0,"",J708/$I$686)</f>
        <v/>
      </c>
      <c r="C708" s="3"/>
      <c r="D708" s="3"/>
      <c r="E708" s="3"/>
      <c r="F708" s="38"/>
      <c r="G708" s="38"/>
      <c r="H708" s="38"/>
      <c r="I708" s="38"/>
      <c r="J708" s="12">
        <f>(C708*(1+'Aanneemsom-W'!$C$16))+(D708*(1+'Aanneemsom-W'!$D$16))+(E708*(1+'Aanneemsom-W'!$E$16))</f>
        <v>0</v>
      </c>
      <c r="L708" s="1">
        <f>IF($A$28="75 N.v.t.",1,IF(C708="",0,1))</f>
        <v>0</v>
      </c>
      <c r="M708" s="1">
        <f>IF($A$28="75 N.v.t.",1,IF(D708="",0,1))</f>
        <v>0</v>
      </c>
      <c r="N708" s="1">
        <f>IF($A$28="75 N.v.t.",1,IF(E708="",0,1))</f>
        <v>0</v>
      </c>
      <c r="P708" s="1">
        <f>SUM(L708:O708)</f>
        <v>0</v>
      </c>
    </row>
    <row r="709" spans="1:17" ht="12" hidden="1" thickBot="1">
      <c r="A709" s="1" t="str">
        <f>$A$29</f>
        <v>90 Terrein</v>
      </c>
      <c r="B709" s="109" t="str">
        <f t="shared" si="41"/>
        <v/>
      </c>
      <c r="C709" s="3"/>
      <c r="D709" s="3"/>
      <c r="E709" s="3"/>
      <c r="F709" s="38"/>
      <c r="G709" s="38"/>
      <c r="H709" s="38"/>
      <c r="I709" s="38"/>
      <c r="J709" s="12">
        <f>(C709*(1+'Aanneemsom-W'!$C$16))+(D709*(1+'Aanneemsom-W'!$D$16))+(E709*(1+'Aanneemsom-W'!$E$16))</f>
        <v>0</v>
      </c>
      <c r="L709" s="1">
        <f>IF($A$29="90 N.v.t.",1,IF(C709="",0,1))</f>
        <v>0</v>
      </c>
      <c r="M709" s="1">
        <f>IF($A$29="90 N.v.t.",1,IF(D709="",0,1))</f>
        <v>0</v>
      </c>
      <c r="N709" s="1">
        <f>IF($A$29="90 N.v.t.",1,IF(E709="",0,1))</f>
        <v>0</v>
      </c>
      <c r="P709" s="1">
        <f>SUM(L709:O709)</f>
        <v>0</v>
      </c>
    </row>
    <row r="710" spans="1:17" ht="13.5" hidden="1" thickBot="1">
      <c r="B710" s="59" t="s">
        <v>6</v>
      </c>
      <c r="C710" s="15">
        <f>SUM(C696:C709)</f>
        <v>0</v>
      </c>
      <c r="D710" s="15">
        <f>SUM(D696:D709)</f>
        <v>0</v>
      </c>
      <c r="E710" s="15">
        <f>SUM(E696:E709)</f>
        <v>0</v>
      </c>
      <c r="J710" s="13">
        <f>SUM(J695:J709)</f>
        <v>0</v>
      </c>
      <c r="O710" s="20" t="s">
        <v>27</v>
      </c>
      <c r="P710" s="1">
        <f>SUM(P695:P709)+P687</f>
        <v>4</v>
      </c>
    </row>
    <row r="711" spans="1:17" hidden="1">
      <c r="B711" s="59" t="s">
        <v>22</v>
      </c>
      <c r="C711" s="60" t="e">
        <f>C710/SUM(C710:E710)</f>
        <v>#DIV/0!</v>
      </c>
      <c r="D711" s="60" t="e">
        <f>D710/SUM(C710:E710)</f>
        <v>#DIV/0!</v>
      </c>
      <c r="E711" s="60" t="e">
        <f>E710/SUM(C710:E710)</f>
        <v>#DIV/0!</v>
      </c>
    </row>
    <row r="712" spans="1:17" hidden="1">
      <c r="C712" s="73"/>
      <c r="D712" s="73"/>
      <c r="E712" s="73"/>
    </row>
    <row r="713" spans="1:17" hidden="1">
      <c r="A713" s="5" t="str">
        <f>$A$67</f>
        <v>* "Loon", "Materiaal" en "Werk-derden" inclusief toeslagen. Let op: Alle bedragen datum prijspeil.</v>
      </c>
      <c r="C713" s="73"/>
      <c r="D713" s="73"/>
      <c r="E713" s="73"/>
      <c r="J713" s="5" t="str">
        <f>$J$67</f>
        <v>Paraaf Inschrijver:</v>
      </c>
    </row>
    <row r="714" spans="1:17" hidden="1">
      <c r="A714" s="5" t="str">
        <f>$A$68</f>
        <v>Opmerking: Niet gebruikte velden invullen met 0. Negatieve getallen of tekst is niet toegestaan.</v>
      </c>
      <c r="J714" s="76" t="str">
        <f>IF(P710=47,"","Let op: niet alle velden zijn ingevuld!")</f>
        <v>Let op: niet alle velden zijn ingevuld!</v>
      </c>
    </row>
    <row r="715" spans="1:17" ht="15.75" hidden="1">
      <c r="A715" s="4" t="str">
        <f>'Aanneemsom-W'!$A$1</f>
        <v>W-installatie</v>
      </c>
      <c r="B715" s="4" t="str">
        <f>'Aanneemsom-W'!$B$1</f>
        <v>Inschrijfbiljet onderhoud</v>
      </c>
      <c r="C715" s="2"/>
      <c r="D715" s="2"/>
      <c r="E715" s="2"/>
      <c r="F715" s="2"/>
      <c r="G715" s="2"/>
      <c r="H715" s="2"/>
      <c r="I715" s="2"/>
      <c r="J715" s="2"/>
    </row>
    <row r="716" spans="1:17" hidden="1">
      <c r="A716" s="20" t="str">
        <f>'Aanneemsom-W'!$A$2</f>
        <v>Perceel:</v>
      </c>
      <c r="B716" s="21" t="str">
        <f>Leeswijzer!$B$2</f>
        <v>W1</v>
      </c>
      <c r="C716" s="2"/>
      <c r="D716" s="2"/>
      <c r="E716" s="2"/>
      <c r="I716" s="22" t="str">
        <f>'Aanneemsom-W'!$F$2</f>
        <v>Documentnummer:</v>
      </c>
      <c r="J716" s="70" t="str">
        <f>Leeswijzer!$G$2</f>
        <v>xxx-GC1-IBW W1C1</v>
      </c>
    </row>
    <row r="717" spans="1:17" hidden="1">
      <c r="A717" s="20" t="str">
        <f>'Aanneemsom-W'!$A$3</f>
        <v>Opdrachtgever:</v>
      </c>
      <c r="B717" s="106" t="str">
        <f>Leeswijzer!$B$3</f>
        <v>Solido</v>
      </c>
      <c r="C717" s="2"/>
      <c r="D717" s="2"/>
      <c r="E717" s="2"/>
      <c r="I717" s="22" t="str">
        <f>'Aanneemsom-W'!$F$3</f>
        <v>Bestek:</v>
      </c>
      <c r="J717" s="2" t="str">
        <f>Leeswijzer!$G$3</f>
        <v>2506-FB-OHCAEW</v>
      </c>
    </row>
    <row r="718" spans="1:17" hidden="1">
      <c r="A718" s="20" t="str">
        <f>'Aanneemsom-W'!$A$4</f>
        <v>Betreft:</v>
      </c>
      <c r="B718" s="106" t="str">
        <f>Leeswijzer!$B$4</f>
        <v>Onderhoudscontract W-installatie</v>
      </c>
      <c r="C718" s="2"/>
      <c r="D718" s="2"/>
      <c r="E718" s="2"/>
      <c r="I718" s="20" t="s">
        <v>65</v>
      </c>
      <c r="J718" s="163">
        <f>'Aanneemsom-W'!$E$39</f>
        <v>0</v>
      </c>
    </row>
    <row r="719" spans="1:17" hidden="1">
      <c r="A719" s="20" t="str">
        <f>'Aanneemsom-W'!$A$5</f>
        <v>Blad:</v>
      </c>
      <c r="B719" s="1" t="str">
        <f>IF(F720="","Specificatieblad ongeldig; NIET invullen!","Specificatieblad locatie")</f>
        <v>Specificatieblad ongeldig; NIET invullen!</v>
      </c>
      <c r="E719" s="62" t="str">
        <f>$E$5</f>
        <v>C1</v>
      </c>
      <c r="F719" s="23" t="str">
        <f>$F$5</f>
        <v>MER1-2</v>
      </c>
      <c r="G719" s="2"/>
      <c r="H719" s="2"/>
      <c r="I719" s="2"/>
    </row>
    <row r="720" spans="1:17" hidden="1">
      <c r="A720" s="20"/>
      <c r="B720" s="70"/>
      <c r="E720" s="77" t="s">
        <v>4</v>
      </c>
      <c r="F720" s="114"/>
      <c r="G720" s="2"/>
      <c r="H720" s="22" t="s">
        <v>43</v>
      </c>
      <c r="I720" s="70">
        <f>IF(I723=0,I721,I723)</f>
        <v>0</v>
      </c>
      <c r="Q720" s="1">
        <f>IF(F720="",0,1)</f>
        <v>0</v>
      </c>
    </row>
    <row r="721" spans="1:16" hidden="1">
      <c r="A721" s="20"/>
      <c r="B721" s="91"/>
      <c r="E721" s="68" t="s">
        <v>21</v>
      </c>
      <c r="F721" s="115"/>
      <c r="G721" s="2"/>
      <c r="H721" s="22" t="s">
        <v>28</v>
      </c>
      <c r="I721" s="116"/>
      <c r="J721" s="106" t="s">
        <v>47</v>
      </c>
      <c r="P721" s="1">
        <f>IF(I721="",0,1)</f>
        <v>0</v>
      </c>
    </row>
    <row r="722" spans="1:16" hidden="1">
      <c r="A722" s="20"/>
      <c r="E722" s="68"/>
      <c r="G722" s="2"/>
      <c r="H722" s="20" t="s">
        <v>48</v>
      </c>
      <c r="I722" s="116"/>
    </row>
    <row r="723" spans="1:16" hidden="1">
      <c r="A723" s="39" t="s">
        <v>33</v>
      </c>
      <c r="B723" s="113">
        <f>'Aanneemsom-W'!$B$8</f>
        <v>0</v>
      </c>
      <c r="E723" s="68"/>
      <c r="G723" s="2"/>
      <c r="H723" s="22" t="s">
        <v>49</v>
      </c>
      <c r="I723" s="116"/>
      <c r="J723" s="111">
        <f>IF(I722+I723=0,0,(I723-I722)/I722)</f>
        <v>0</v>
      </c>
    </row>
    <row r="724" spans="1:16" hidden="1">
      <c r="A724" s="20" t="s">
        <v>96</v>
      </c>
      <c r="B724" s="149"/>
      <c r="C724" s="2"/>
      <c r="D724" s="2"/>
      <c r="E724" s="2"/>
      <c r="F724" s="2"/>
      <c r="G724" s="2"/>
      <c r="H724" s="2"/>
      <c r="I724" s="2"/>
      <c r="J724" s="117" t="str">
        <f>IF(J723=0,"","Controleer kengetallen op inschrijfwaarde. Pas zo nodig de bedragen Loon, Materiaal en Werk-derden aan met het wijzigingspercentage.")</f>
        <v/>
      </c>
    </row>
    <row r="725" spans="1:16" hidden="1">
      <c r="C725" s="64"/>
      <c r="D725" s="65"/>
      <c r="E725" s="65"/>
      <c r="F725" s="67" t="s">
        <v>24</v>
      </c>
      <c r="G725" s="65"/>
      <c r="H725" s="65"/>
      <c r="I725" s="65"/>
      <c r="J725" s="66"/>
    </row>
    <row r="726" spans="1:16" hidden="1">
      <c r="C726" s="49"/>
      <c r="D726" s="50" t="str">
        <f>$D$12</f>
        <v>Preventief en</v>
      </c>
      <c r="E726" s="51"/>
      <c r="F726" s="52"/>
      <c r="G726" s="50" t="str">
        <f>IF($G$12="","",$G$12)</f>
        <v>Geen stelposten</v>
      </c>
      <c r="H726" s="53"/>
      <c r="I726" s="18"/>
      <c r="J726" s="40" t="str">
        <f>$J$12</f>
        <v>Prijspeil</v>
      </c>
    </row>
    <row r="727" spans="1:16" hidden="1">
      <c r="C727" s="16"/>
      <c r="D727" s="17" t="str">
        <f>$D$13</f>
        <v>curatief onderhoud</v>
      </c>
      <c r="E727" s="54"/>
      <c r="F727" s="55"/>
      <c r="G727" s="17"/>
      <c r="H727" s="56"/>
      <c r="I727" s="19"/>
      <c r="J727" s="48">
        <f>$J$13</f>
        <v>45839</v>
      </c>
    </row>
    <row r="728" spans="1:16" ht="22.5" hidden="1">
      <c r="A728" s="57" t="s">
        <v>45</v>
      </c>
      <c r="B728" s="58" t="str">
        <f>$B$48</f>
        <v>Kengetal-W
locatie (€/m²)</v>
      </c>
      <c r="C728" s="11" t="s">
        <v>63</v>
      </c>
      <c r="D728" s="11" t="s">
        <v>64</v>
      </c>
      <c r="E728" s="11" t="s">
        <v>239</v>
      </c>
      <c r="F728" s="11" t="str">
        <f>IF($F$14="","",$F$14)</f>
        <v/>
      </c>
      <c r="G728" s="11" t="str">
        <f>IF($G$14="","",$G$14)</f>
        <v/>
      </c>
      <c r="H728" s="11" t="str">
        <f>IF($H$14="","",$H$14)</f>
        <v/>
      </c>
      <c r="I728" s="11" t="str">
        <f>IF($I$14="","",$I$14)</f>
        <v/>
      </c>
      <c r="J728" s="11" t="s">
        <v>57</v>
      </c>
      <c r="L728" s="1" t="s">
        <v>26</v>
      </c>
    </row>
    <row r="729" spans="1:16" hidden="1">
      <c r="A729" s="37" t="str">
        <f>$A$15</f>
        <v>Stelposten n.v.t.</v>
      </c>
      <c r="B729" s="71"/>
      <c r="C729" s="72"/>
      <c r="D729" s="72"/>
      <c r="E729" s="72"/>
      <c r="F729" s="3"/>
      <c r="G729" s="3"/>
      <c r="H729" s="3"/>
      <c r="I729" s="3"/>
      <c r="J729" s="144">
        <f>(F729*(1+'Aanneemsom-W'!$F$16))+(G729*(1+'Aanneemsom-W'!$F$16))+(H729*(1+'Aanneemsom-W'!$F$16))+(I729*(1+'Aanneemsom-W'!$F$16))</f>
        <v>0</v>
      </c>
      <c r="L729" s="1">
        <f>IF(F728="",1,IF(F729="",0,1))</f>
        <v>1</v>
      </c>
      <c r="M729" s="1">
        <f>IF(G728="",1,IF(G729="",0,1))</f>
        <v>1</v>
      </c>
      <c r="N729" s="1">
        <f>IF(H728="",1,IF(H729="",0,1))</f>
        <v>1</v>
      </c>
      <c r="O729" s="1">
        <f>IF(I728="",1,IF(I729="",0,1))</f>
        <v>1</v>
      </c>
      <c r="P729" s="1">
        <f>SUM(L729:O729)</f>
        <v>4</v>
      </c>
    </row>
    <row r="730" spans="1:16" hidden="1">
      <c r="A730" s="1" t="str">
        <f>$A$16</f>
        <v>51 Gereserveerd</v>
      </c>
      <c r="B730" s="109" t="str">
        <f>IF(C730+D730+E730=0,"",J730/$I$720)</f>
        <v/>
      </c>
      <c r="C730" s="3"/>
      <c r="D730" s="3"/>
      <c r="E730" s="3"/>
      <c r="F730" s="38"/>
      <c r="G730" s="38"/>
      <c r="H730" s="38"/>
      <c r="I730" s="38"/>
      <c r="J730" s="12">
        <f>(C730*(1+'Aanneemsom-W'!$C$16))+(D730*(1+'Aanneemsom-W'!$D$16))+(E730*(1+'Aanneemsom-W'!$E$16))</f>
        <v>0</v>
      </c>
      <c r="L730" s="1">
        <f>IF($A$16="51 N.v.t.",1,IF(C730="",0,1))</f>
        <v>0</v>
      </c>
      <c r="M730" s="1">
        <f>IF($A$16="51 N.v.t.",1,IF(D730="",0,1))</f>
        <v>0</v>
      </c>
      <c r="N730" s="1">
        <f>IF($A$16="51 N.v.t.",1,IF(E730="",0,1))</f>
        <v>0</v>
      </c>
      <c r="P730" s="1">
        <f t="shared" ref="P730:P738" si="42">SUM(L730:O730)</f>
        <v>0</v>
      </c>
    </row>
    <row r="731" spans="1:16" hidden="1">
      <c r="A731" s="1" t="str">
        <f>$A$17</f>
        <v>52 Afvoeren</v>
      </c>
      <c r="B731" s="109" t="str">
        <f t="shared" ref="B731:B743" si="43">IF(C731+D731+E731=0,"",J731/$I$720)</f>
        <v/>
      </c>
      <c r="C731" s="3"/>
      <c r="D731" s="3"/>
      <c r="E731" s="3"/>
      <c r="F731" s="38"/>
      <c r="G731" s="38"/>
      <c r="H731" s="38"/>
      <c r="I731" s="38"/>
      <c r="J731" s="12">
        <f>(C731*(1+'Aanneemsom-W'!$C$16))+(D731*(1+'Aanneemsom-W'!$D$16))+(E731*(1+'Aanneemsom-W'!$E$16))</f>
        <v>0</v>
      </c>
      <c r="L731" s="1">
        <f>IF($A$17="52 N.v.t.",1,IF(C731="",0,1))</f>
        <v>0</v>
      </c>
      <c r="M731" s="1">
        <f>IF($A$17="52 N.v.t.",1,IF(D731="",0,1))</f>
        <v>0</v>
      </c>
      <c r="N731" s="1">
        <f>IF($A$17="52 N.v.t.",1,IF(E731="",0,1))</f>
        <v>0</v>
      </c>
      <c r="P731" s="1">
        <f t="shared" si="42"/>
        <v>0</v>
      </c>
    </row>
    <row r="732" spans="1:16" hidden="1">
      <c r="A732" s="1" t="str">
        <f>$A$18</f>
        <v>53 Waterinstallaties</v>
      </c>
      <c r="B732" s="109" t="str">
        <f t="shared" si="43"/>
        <v/>
      </c>
      <c r="C732" s="3"/>
      <c r="D732" s="3"/>
      <c r="E732" s="3"/>
      <c r="F732" s="38"/>
      <c r="G732" s="38"/>
      <c r="H732" s="38"/>
      <c r="I732" s="38"/>
      <c r="J732" s="12">
        <f>(C732*(1+'Aanneemsom-W'!$C$16))+(D732*(1+'Aanneemsom-W'!$D$16))+(E732*(1+'Aanneemsom-W'!$E$16))</f>
        <v>0</v>
      </c>
      <c r="L732" s="1">
        <f>IF($A$18="53 N.v.t.",1,IF(C732="",0,1))</f>
        <v>0</v>
      </c>
      <c r="M732" s="1">
        <f>IF($A$18="53 N.v.t.",1,IF(D732="",0,1))</f>
        <v>0</v>
      </c>
      <c r="N732" s="1">
        <f>IF($A$18="53 N.v.t.",1,IF(E732="",0,1))</f>
        <v>0</v>
      </c>
      <c r="P732" s="1">
        <f t="shared" si="42"/>
        <v>0</v>
      </c>
    </row>
    <row r="733" spans="1:16" hidden="1">
      <c r="A733" s="1" t="str">
        <f>$A$19</f>
        <v>54 Gassen</v>
      </c>
      <c r="B733" s="109" t="str">
        <f t="shared" si="43"/>
        <v/>
      </c>
      <c r="C733" s="3"/>
      <c r="D733" s="3"/>
      <c r="E733" s="3"/>
      <c r="F733" s="38"/>
      <c r="G733" s="38"/>
      <c r="H733" s="38"/>
      <c r="I733" s="38"/>
      <c r="J733" s="12">
        <f>(C733*(1+'Aanneemsom-W'!$C$16))+(D733*(1+'Aanneemsom-W'!$D$16))+(E733*(1+'Aanneemsom-W'!$E$16))</f>
        <v>0</v>
      </c>
      <c r="L733" s="1">
        <f>IF($A$19="54 N.v.t.",1,IF(C733="",0,1))</f>
        <v>0</v>
      </c>
      <c r="M733" s="1">
        <f>IF($A$19="54 N.v.t.",1,IF(D733="",0,1))</f>
        <v>0</v>
      </c>
      <c r="N733" s="1">
        <f>IF($A$19="54 N.v.t.",1,IF(E733="",0,1))</f>
        <v>0</v>
      </c>
      <c r="P733" s="1">
        <f t="shared" si="42"/>
        <v>0</v>
      </c>
    </row>
    <row r="734" spans="1:16" hidden="1">
      <c r="A734" s="1" t="str">
        <f>$A$20</f>
        <v>55 Koeling</v>
      </c>
      <c r="B734" s="109" t="str">
        <f t="shared" si="43"/>
        <v/>
      </c>
      <c r="C734" s="3"/>
      <c r="D734" s="3"/>
      <c r="E734" s="3"/>
      <c r="F734" s="38"/>
      <c r="G734" s="38"/>
      <c r="H734" s="38"/>
      <c r="I734" s="38"/>
      <c r="J734" s="12">
        <f>(C734*(1+'Aanneemsom-W'!$C$16))+(D734*(1+'Aanneemsom-W'!$D$16))+(E734*(1+'Aanneemsom-W'!$E$16))</f>
        <v>0</v>
      </c>
      <c r="L734" s="1">
        <f>IF($A$20="55 N.v.t.",1,IF(C734="",0,1))</f>
        <v>0</v>
      </c>
      <c r="M734" s="1">
        <f>IF($A$20="55 N.v.t.",1,IF(D734="",0,1))</f>
        <v>0</v>
      </c>
      <c r="N734" s="1">
        <f>IF($A$20="55 N.v.t.",1,IF(E734="",0,1))</f>
        <v>0</v>
      </c>
      <c r="P734" s="1">
        <f t="shared" si="42"/>
        <v>0</v>
      </c>
    </row>
    <row r="735" spans="1:16" hidden="1">
      <c r="A735" s="1" t="str">
        <f>$A$21</f>
        <v>56 Verwarming</v>
      </c>
      <c r="B735" s="109" t="str">
        <f t="shared" si="43"/>
        <v/>
      </c>
      <c r="C735" s="3"/>
      <c r="D735" s="3"/>
      <c r="E735" s="3"/>
      <c r="F735" s="38"/>
      <c r="G735" s="38"/>
      <c r="H735" s="38"/>
      <c r="I735" s="38"/>
      <c r="J735" s="12">
        <f>(C735*(1+'Aanneemsom-W'!$C$16))+(D735*(1+'Aanneemsom-W'!$D$16))+(E735*(1+'Aanneemsom-W'!$E$16))</f>
        <v>0</v>
      </c>
      <c r="L735" s="1">
        <f>IF($A$21="56 N.v.t.",1,IF(C735="",0,1))</f>
        <v>0</v>
      </c>
      <c r="M735" s="1">
        <f>IF($A$21="56 N.v.t.",1,IF(D735="",0,1))</f>
        <v>0</v>
      </c>
      <c r="N735" s="1">
        <f>IF($A$21="56 N.v.t.",1,IF(E735="",0,1))</f>
        <v>0</v>
      </c>
      <c r="P735" s="1">
        <f t="shared" si="42"/>
        <v>0</v>
      </c>
    </row>
    <row r="736" spans="1:16" hidden="1">
      <c r="A736" s="1" t="str">
        <f>$A$22</f>
        <v>57 Luchtbehandeling</v>
      </c>
      <c r="B736" s="109" t="str">
        <f t="shared" si="43"/>
        <v/>
      </c>
      <c r="C736" s="3"/>
      <c r="D736" s="3"/>
      <c r="E736" s="3"/>
      <c r="F736" s="38"/>
      <c r="G736" s="92" t="str">
        <f>IF(F720="","Ingevulde informatie wordt genegeerd.","")</f>
        <v>Ingevulde informatie wordt genegeerd.</v>
      </c>
      <c r="H736" s="38"/>
      <c r="I736" s="38"/>
      <c r="J736" s="12">
        <f>(C736*(1+'Aanneemsom-W'!$C$16))+(D736*(1+'Aanneemsom-W'!$D$16))+(E736*(1+'Aanneemsom-W'!$E$16))</f>
        <v>0</v>
      </c>
      <c r="L736" s="1">
        <f>IF($A$22="57 N.v.t.",1,IF(C736="",0,1))</f>
        <v>0</v>
      </c>
      <c r="M736" s="1">
        <f>IF($A$22="57 N.v.t.",1,IF(D736="",0,1))</f>
        <v>0</v>
      </c>
      <c r="N736" s="1">
        <f>IF($A$22="57 N.v.t.",1,IF(E736="",0,1))</f>
        <v>0</v>
      </c>
      <c r="P736" s="1">
        <f t="shared" si="42"/>
        <v>0</v>
      </c>
    </row>
    <row r="737" spans="1:16" hidden="1">
      <c r="A737" s="1" t="str">
        <f>$A$23</f>
        <v>58 M&amp;R-installaties</v>
      </c>
      <c r="B737" s="109" t="str">
        <f t="shared" si="43"/>
        <v/>
      </c>
      <c r="C737" s="3"/>
      <c r="D737" s="3"/>
      <c r="E737" s="3"/>
      <c r="F737" s="38"/>
      <c r="G737" s="38"/>
      <c r="H737" s="38"/>
      <c r="I737" s="38"/>
      <c r="J737" s="12">
        <f>(C737*(1+'Aanneemsom-W'!$C$16))+(D737*(1+'Aanneemsom-W'!$D$16))+(E737*(1+'Aanneemsom-W'!$E$16))</f>
        <v>0</v>
      </c>
      <c r="L737" s="1">
        <f>IF($A$23="58 N.v.t.",1,IF(C737="",0,1))</f>
        <v>0</v>
      </c>
      <c r="M737" s="1">
        <f>IF($A$23="58 N.v.t.",1,IF(D737="",0,1))</f>
        <v>0</v>
      </c>
      <c r="N737" s="1">
        <f>IF($A$23="58 N.v.t.",1,IF(E737="",0,1))</f>
        <v>0</v>
      </c>
      <c r="P737" s="1">
        <f t="shared" si="42"/>
        <v>0</v>
      </c>
    </row>
    <row r="738" spans="1:16" hidden="1">
      <c r="A738" s="1" t="str">
        <f>$A$24</f>
        <v>59 Brandveiligheid</v>
      </c>
      <c r="B738" s="109" t="str">
        <f t="shared" si="43"/>
        <v/>
      </c>
      <c r="C738" s="3"/>
      <c r="D738" s="3"/>
      <c r="E738" s="3"/>
      <c r="F738" s="38"/>
      <c r="G738" s="38"/>
      <c r="H738" s="38"/>
      <c r="I738" s="38"/>
      <c r="J738" s="12">
        <f>(C738*(1+'Aanneemsom-W'!$C$16))+(D738*(1+'Aanneemsom-W'!$D$16))+(E738*(1+'Aanneemsom-W'!$E$16))</f>
        <v>0</v>
      </c>
      <c r="L738" s="1">
        <f>IF($A$24="65 N.v.t.",1,IF(C738="",0,1))</f>
        <v>0</v>
      </c>
      <c r="M738" s="1">
        <f>IF($A$24="65 N.v.t.",1,IF(D738="",0,1))</f>
        <v>0</v>
      </c>
      <c r="N738" s="1">
        <f>IF($A$24="65 N.v.t.",1,IF(E738="",0,1))</f>
        <v>0</v>
      </c>
      <c r="P738" s="1">
        <f t="shared" si="42"/>
        <v>0</v>
      </c>
    </row>
    <row r="739" spans="1:16" hidden="1">
      <c r="A739" s="1" t="str">
        <f>$A$25</f>
        <v>67 Gebouwmanag.</v>
      </c>
      <c r="B739" s="109" t="str">
        <f t="shared" si="43"/>
        <v/>
      </c>
      <c r="C739" s="3"/>
      <c r="D739" s="3"/>
      <c r="E739" s="3"/>
      <c r="F739" s="38"/>
      <c r="G739" s="38"/>
      <c r="H739" s="38"/>
      <c r="I739" s="38"/>
      <c r="J739" s="12">
        <f>(C739*(1+'Aanneemsom-W'!$C$16))+(D739*(1+'Aanneemsom-W'!$D$16))+(E739*(1+'Aanneemsom-W'!$E$16))</f>
        <v>0</v>
      </c>
      <c r="L739" s="1">
        <f>IF($A$25="67 N.v.t.",1,IF(C739="",0,1))</f>
        <v>0</v>
      </c>
      <c r="M739" s="1">
        <f>IF($A$25="67 N.v.t.",1,IF(D739="",0,1))</f>
        <v>0</v>
      </c>
      <c r="N739" s="1">
        <f>IF($A$25="67 N.v.t.",1,IF(E739="",0,1))</f>
        <v>0</v>
      </c>
      <c r="P739" s="1">
        <f>SUM(L739:O739)</f>
        <v>0</v>
      </c>
    </row>
    <row r="740" spans="1:16" hidden="1">
      <c r="A740" s="1" t="str">
        <f>$A$26</f>
        <v>73 Vaste keuken vrz.</v>
      </c>
      <c r="B740" s="109" t="str">
        <f>IF(C740+D740+E740=0,"",J740/$I$720)</f>
        <v/>
      </c>
      <c r="C740" s="3"/>
      <c r="D740" s="3"/>
      <c r="E740" s="3"/>
      <c r="F740" s="38"/>
      <c r="G740" s="38"/>
      <c r="H740" s="38"/>
      <c r="I740" s="38"/>
      <c r="J740" s="12">
        <f>(C740*(1+'Aanneemsom-W'!$C$16))+(D740*(1+'Aanneemsom-W'!$D$16))+(E740*(1+'Aanneemsom-W'!$E$16))</f>
        <v>0</v>
      </c>
      <c r="L740" s="1">
        <f>IF($A$26="73 N.v.t.",1,IF(C740="",0,1))</f>
        <v>0</v>
      </c>
      <c r="M740" s="1">
        <f>IF($A$26="73 N.v.t.",1,IF(D740="",0,1))</f>
        <v>0</v>
      </c>
      <c r="N740" s="1">
        <f>IF($A$26="73 N.v.t.",1,IF(E740="",0,1))</f>
        <v>0</v>
      </c>
      <c r="P740" s="1">
        <f>SUM(L740:O740)</f>
        <v>0</v>
      </c>
    </row>
    <row r="741" spans="1:16" hidden="1">
      <c r="A741" s="1" t="str">
        <f>$A$27</f>
        <v>74 Vaste sanitaire vrz.</v>
      </c>
      <c r="B741" s="109" t="str">
        <f t="shared" si="43"/>
        <v/>
      </c>
      <c r="C741" s="3"/>
      <c r="D741" s="3"/>
      <c r="E741" s="3"/>
      <c r="F741" s="38"/>
      <c r="G741" s="38"/>
      <c r="H741" s="38"/>
      <c r="I741" s="38"/>
      <c r="J741" s="12">
        <f>(C741*(1+'Aanneemsom-W'!$C$16))+(D741*(1+'Aanneemsom-W'!$D$16))+(E741*(1+'Aanneemsom-W'!$E$16))</f>
        <v>0</v>
      </c>
      <c r="L741" s="1">
        <f>IF($A$27="74 N.v.t.",1,IF(C741="",0,1))</f>
        <v>0</v>
      </c>
      <c r="M741" s="1">
        <f>IF($A$27="74 N.v.t.",1,IF(D741="",0,1))</f>
        <v>0</v>
      </c>
      <c r="N741" s="1">
        <f>IF($A$27="74 N.v.t.",1,IF(E741="",0,1))</f>
        <v>0</v>
      </c>
      <c r="P741" s="1">
        <f>SUM(L741:O741)</f>
        <v>0</v>
      </c>
    </row>
    <row r="742" spans="1:16" hidden="1">
      <c r="A742" s="1" t="str">
        <f>$A$28</f>
        <v>75 Vaste onderh.vrz.</v>
      </c>
      <c r="B742" s="109" t="str">
        <f>IF(C742+D742+E742=0,"",J742/$I$720)</f>
        <v/>
      </c>
      <c r="C742" s="3"/>
      <c r="D742" s="3"/>
      <c r="E742" s="3"/>
      <c r="F742" s="38"/>
      <c r="G742" s="38"/>
      <c r="H742" s="38"/>
      <c r="I742" s="38"/>
      <c r="J742" s="12">
        <f>(C742*(1+'Aanneemsom-W'!$C$16))+(D742*(1+'Aanneemsom-W'!$D$16))+(E742*(1+'Aanneemsom-W'!$E$16))</f>
        <v>0</v>
      </c>
      <c r="L742" s="1">
        <f>IF($A$28="75 N.v.t.",1,IF(C742="",0,1))</f>
        <v>0</v>
      </c>
      <c r="M742" s="1">
        <f>IF($A$28="75 N.v.t.",1,IF(D742="",0,1))</f>
        <v>0</v>
      </c>
      <c r="N742" s="1">
        <f>IF($A$28="75 N.v.t.",1,IF(E742="",0,1))</f>
        <v>0</v>
      </c>
      <c r="P742" s="1">
        <f>SUM(L742:O742)</f>
        <v>0</v>
      </c>
    </row>
    <row r="743" spans="1:16" ht="12" hidden="1" thickBot="1">
      <c r="A743" s="1" t="str">
        <f>$A$29</f>
        <v>90 Terrein</v>
      </c>
      <c r="B743" s="109" t="str">
        <f t="shared" si="43"/>
        <v/>
      </c>
      <c r="C743" s="3"/>
      <c r="D743" s="3"/>
      <c r="E743" s="3"/>
      <c r="F743" s="38"/>
      <c r="G743" s="38"/>
      <c r="H743" s="38"/>
      <c r="I743" s="38"/>
      <c r="J743" s="12">
        <f>(C743*(1+'Aanneemsom-W'!$C$16))+(D743*(1+'Aanneemsom-W'!$D$16))+(E743*(1+'Aanneemsom-W'!$E$16))</f>
        <v>0</v>
      </c>
      <c r="L743" s="1">
        <f>IF($A$29="90 N.v.t.",1,IF(C743="",0,1))</f>
        <v>0</v>
      </c>
      <c r="M743" s="1">
        <f>IF($A$29="90 N.v.t.",1,IF(D743="",0,1))</f>
        <v>0</v>
      </c>
      <c r="N743" s="1">
        <f>IF($A$29="90 N.v.t.",1,IF(E743="",0,1))</f>
        <v>0</v>
      </c>
      <c r="P743" s="1">
        <f>SUM(L743:O743)</f>
        <v>0</v>
      </c>
    </row>
    <row r="744" spans="1:16" ht="13.5" hidden="1" thickBot="1">
      <c r="B744" s="59" t="s">
        <v>6</v>
      </c>
      <c r="C744" s="15">
        <f>SUM(C730:C743)</f>
        <v>0</v>
      </c>
      <c r="D744" s="15">
        <f>SUM(D730:D743)</f>
        <v>0</v>
      </c>
      <c r="E744" s="15">
        <f>SUM(E730:E743)</f>
        <v>0</v>
      </c>
      <c r="J744" s="13">
        <f>SUM(J729:J743)</f>
        <v>0</v>
      </c>
      <c r="O744" s="20" t="s">
        <v>27</v>
      </c>
      <c r="P744" s="1">
        <f>SUM(P729:P743)+P721</f>
        <v>4</v>
      </c>
    </row>
    <row r="745" spans="1:16" hidden="1">
      <c r="B745" s="59" t="s">
        <v>22</v>
      </c>
      <c r="C745" s="60" t="e">
        <f>C744/SUM(C744:E744)</f>
        <v>#DIV/0!</v>
      </c>
      <c r="D745" s="60" t="e">
        <f>D744/SUM(C744:E744)</f>
        <v>#DIV/0!</v>
      </c>
      <c r="E745" s="60" t="e">
        <f>E744/SUM(C744:E744)</f>
        <v>#DIV/0!</v>
      </c>
    </row>
    <row r="746" spans="1:16" hidden="1">
      <c r="C746" s="73"/>
      <c r="D746" s="73"/>
      <c r="E746" s="73"/>
    </row>
    <row r="747" spans="1:16" hidden="1">
      <c r="A747" s="5" t="str">
        <f>$A$67</f>
        <v>* "Loon", "Materiaal" en "Werk-derden" inclusief toeslagen. Let op: Alle bedragen datum prijspeil.</v>
      </c>
      <c r="C747" s="73"/>
      <c r="D747" s="73"/>
      <c r="E747" s="73"/>
      <c r="J747" s="5" t="str">
        <f>$J$67</f>
        <v>Paraaf Inschrijver:</v>
      </c>
    </row>
    <row r="748" spans="1:16" hidden="1">
      <c r="A748" s="5" t="str">
        <f>$A$68</f>
        <v>Opmerking: Niet gebruikte velden invullen met 0. Negatieve getallen of tekst is niet toegestaan.</v>
      </c>
      <c r="J748" s="76" t="str">
        <f>IF(P744=47,"","Let op: niet alle velden zijn ingevuld!")</f>
        <v>Let op: niet alle velden zijn ingevuld!</v>
      </c>
    </row>
    <row r="749" spans="1:16" ht="15.75" hidden="1">
      <c r="A749" s="4" t="str">
        <f>'Aanneemsom-W'!$A$1</f>
        <v>W-installatie</v>
      </c>
      <c r="B749" s="4" t="str">
        <f>'Aanneemsom-W'!$B$1</f>
        <v>Inschrijfbiljet onderhoud</v>
      </c>
      <c r="C749" s="2"/>
      <c r="D749" s="2"/>
      <c r="E749" s="2"/>
      <c r="F749" s="2"/>
      <c r="G749" s="2"/>
      <c r="H749" s="2"/>
      <c r="I749" s="2"/>
      <c r="J749" s="2"/>
    </row>
    <row r="750" spans="1:16" hidden="1">
      <c r="A750" s="20" t="str">
        <f>'Aanneemsom-W'!$A$2</f>
        <v>Perceel:</v>
      </c>
      <c r="B750" s="21" t="str">
        <f>Leeswijzer!$B$2</f>
        <v>W1</v>
      </c>
      <c r="C750" s="2"/>
      <c r="D750" s="2"/>
      <c r="E750" s="2"/>
      <c r="I750" s="22" t="str">
        <f>'Aanneemsom-W'!$F$2</f>
        <v>Documentnummer:</v>
      </c>
      <c r="J750" s="70" t="str">
        <f>Leeswijzer!$G$2</f>
        <v>xxx-GC1-IBW W1C1</v>
      </c>
    </row>
    <row r="751" spans="1:16" hidden="1">
      <c r="A751" s="20" t="str">
        <f>'Aanneemsom-W'!$A$3</f>
        <v>Opdrachtgever:</v>
      </c>
      <c r="B751" s="106" t="str">
        <f>Leeswijzer!$B$3</f>
        <v>Solido</v>
      </c>
      <c r="C751" s="2"/>
      <c r="D751" s="2"/>
      <c r="E751" s="2"/>
      <c r="I751" s="22" t="str">
        <f>'Aanneemsom-W'!$F$3</f>
        <v>Bestek:</v>
      </c>
      <c r="J751" s="2" t="str">
        <f>Leeswijzer!$G$3</f>
        <v>2506-FB-OHCAEW</v>
      </c>
    </row>
    <row r="752" spans="1:16" hidden="1">
      <c r="A752" s="20" t="str">
        <f>'Aanneemsom-W'!$A$4</f>
        <v>Betreft:</v>
      </c>
      <c r="B752" s="106" t="str">
        <f>Leeswijzer!$B$4</f>
        <v>Onderhoudscontract W-installatie</v>
      </c>
      <c r="C752" s="2"/>
      <c r="D752" s="2"/>
      <c r="E752" s="2"/>
      <c r="I752" s="20" t="s">
        <v>65</v>
      </c>
      <c r="J752" s="163">
        <f>'Aanneemsom-W'!$E$39</f>
        <v>0</v>
      </c>
    </row>
    <row r="753" spans="1:17" hidden="1">
      <c r="A753" s="20" t="str">
        <f>'Aanneemsom-W'!$A$5</f>
        <v>Blad:</v>
      </c>
      <c r="B753" s="1" t="str">
        <f>IF(F754="","Specificatieblad ongeldig; NIET invullen!","Specificatieblad locatie")</f>
        <v>Specificatieblad ongeldig; NIET invullen!</v>
      </c>
      <c r="E753" s="62" t="str">
        <f>$E$5</f>
        <v>C1</v>
      </c>
      <c r="F753" s="23" t="str">
        <f>$F$5</f>
        <v>MER1-2</v>
      </c>
      <c r="G753" s="2"/>
      <c r="H753" s="2"/>
      <c r="I753" s="2"/>
    </row>
    <row r="754" spans="1:17" hidden="1">
      <c r="A754" s="20"/>
      <c r="B754" s="70"/>
      <c r="E754" s="77" t="s">
        <v>4</v>
      </c>
      <c r="F754" s="114"/>
      <c r="G754" s="2"/>
      <c r="H754" s="22" t="s">
        <v>43</v>
      </c>
      <c r="I754" s="70">
        <f>IF(I757=0,I755,I757)</f>
        <v>0</v>
      </c>
      <c r="Q754" s="1">
        <f>IF(F754="",0,1)</f>
        <v>0</v>
      </c>
    </row>
    <row r="755" spans="1:17" hidden="1">
      <c r="A755" s="20"/>
      <c r="B755" s="91"/>
      <c r="E755" s="68" t="s">
        <v>21</v>
      </c>
      <c r="F755" s="115"/>
      <c r="G755" s="2"/>
      <c r="H755" s="22" t="s">
        <v>28</v>
      </c>
      <c r="I755" s="116"/>
      <c r="J755" s="106" t="s">
        <v>47</v>
      </c>
      <c r="P755" s="1">
        <f>IF(I755="",0,1)</f>
        <v>0</v>
      </c>
    </row>
    <row r="756" spans="1:17" hidden="1">
      <c r="A756" s="20"/>
      <c r="E756" s="68"/>
      <c r="G756" s="2"/>
      <c r="H756" s="20" t="s">
        <v>48</v>
      </c>
      <c r="I756" s="116"/>
    </row>
    <row r="757" spans="1:17" hidden="1">
      <c r="A757" s="39" t="s">
        <v>33</v>
      </c>
      <c r="B757" s="113">
        <f>'Aanneemsom-W'!$B$8</f>
        <v>0</v>
      </c>
      <c r="E757" s="68"/>
      <c r="G757" s="2"/>
      <c r="H757" s="22" t="s">
        <v>49</v>
      </c>
      <c r="I757" s="116"/>
      <c r="J757" s="111">
        <f>IF(I756+I757=0,0,(I757-I756)/I756)</f>
        <v>0</v>
      </c>
    </row>
    <row r="758" spans="1:17" hidden="1">
      <c r="A758" s="20" t="s">
        <v>96</v>
      </c>
      <c r="B758" s="149"/>
      <c r="C758" s="2"/>
      <c r="D758" s="2"/>
      <c r="E758" s="2"/>
      <c r="F758" s="2"/>
      <c r="G758" s="2"/>
      <c r="H758" s="2"/>
      <c r="I758" s="2"/>
      <c r="J758" s="117" t="str">
        <f>IF(J757=0,"","Controleer kengetallen op inschrijfwaarde. Pas zo nodig de bedragen Loon, Materiaal en Werk-derden aan met het wijzigingspercentage.")</f>
        <v/>
      </c>
    </row>
    <row r="759" spans="1:17" hidden="1">
      <c r="C759" s="64"/>
      <c r="D759" s="65"/>
      <c r="E759" s="65"/>
      <c r="F759" s="67" t="s">
        <v>24</v>
      </c>
      <c r="G759" s="65"/>
      <c r="H759" s="65"/>
      <c r="I759" s="65"/>
      <c r="J759" s="66"/>
    </row>
    <row r="760" spans="1:17" hidden="1">
      <c r="C760" s="49"/>
      <c r="D760" s="50" t="str">
        <f>$D$12</f>
        <v>Preventief en</v>
      </c>
      <c r="E760" s="51"/>
      <c r="F760" s="52"/>
      <c r="G760" s="50" t="str">
        <f>IF($G$12="","",$G$12)</f>
        <v>Geen stelposten</v>
      </c>
      <c r="H760" s="53"/>
      <c r="I760" s="18"/>
      <c r="J760" s="40" t="str">
        <f>$J$12</f>
        <v>Prijspeil</v>
      </c>
    </row>
    <row r="761" spans="1:17" hidden="1">
      <c r="C761" s="16"/>
      <c r="D761" s="17" t="str">
        <f>$D$13</f>
        <v>curatief onderhoud</v>
      </c>
      <c r="E761" s="54"/>
      <c r="F761" s="55"/>
      <c r="G761" s="17"/>
      <c r="H761" s="56"/>
      <c r="I761" s="19"/>
      <c r="J761" s="48">
        <f>$J$13</f>
        <v>45839</v>
      </c>
    </row>
    <row r="762" spans="1:17" ht="22.5" hidden="1">
      <c r="A762" s="57" t="s">
        <v>45</v>
      </c>
      <c r="B762" s="58" t="str">
        <f>$B$48</f>
        <v>Kengetal-W
locatie (€/m²)</v>
      </c>
      <c r="C762" s="11" t="s">
        <v>63</v>
      </c>
      <c r="D762" s="11" t="s">
        <v>64</v>
      </c>
      <c r="E762" s="11" t="s">
        <v>239</v>
      </c>
      <c r="F762" s="11" t="str">
        <f>IF($F$14="","",$F$14)</f>
        <v/>
      </c>
      <c r="G762" s="11" t="str">
        <f>IF($G$14="","",$G$14)</f>
        <v/>
      </c>
      <c r="H762" s="11" t="str">
        <f>IF($H$14="","",$H$14)</f>
        <v/>
      </c>
      <c r="I762" s="11" t="str">
        <f>IF($I$14="","",$I$14)</f>
        <v/>
      </c>
      <c r="J762" s="11" t="s">
        <v>57</v>
      </c>
      <c r="L762" s="1" t="s">
        <v>26</v>
      </c>
    </row>
    <row r="763" spans="1:17" hidden="1">
      <c r="A763" s="37" t="str">
        <f>$A$15</f>
        <v>Stelposten n.v.t.</v>
      </c>
      <c r="B763" s="71"/>
      <c r="C763" s="72"/>
      <c r="D763" s="72"/>
      <c r="E763" s="72"/>
      <c r="F763" s="3"/>
      <c r="G763" s="3"/>
      <c r="H763" s="3"/>
      <c r="I763" s="3"/>
      <c r="J763" s="144">
        <f>(F763*(1+'Aanneemsom-W'!$F$16))+(G763*(1+'Aanneemsom-W'!$F$16))+(H763*(1+'Aanneemsom-W'!$F$16))+(I763*(1+'Aanneemsom-W'!$F$16))</f>
        <v>0</v>
      </c>
      <c r="L763" s="1">
        <f>IF(F762="",1,IF(F763="",0,1))</f>
        <v>1</v>
      </c>
      <c r="M763" s="1">
        <f>IF(G762="",1,IF(G763="",0,1))</f>
        <v>1</v>
      </c>
      <c r="N763" s="1">
        <f>IF(H762="",1,IF(H763="",0,1))</f>
        <v>1</v>
      </c>
      <c r="O763" s="1">
        <f>IF(I762="",1,IF(I763="",0,1))</f>
        <v>1</v>
      </c>
      <c r="P763" s="1">
        <f>SUM(L763:O763)</f>
        <v>4</v>
      </c>
    </row>
    <row r="764" spans="1:17" hidden="1">
      <c r="A764" s="1" t="str">
        <f>$A$16</f>
        <v>51 Gereserveerd</v>
      </c>
      <c r="B764" s="109" t="str">
        <f>IF(C764+D764+E764=0,"",J764/$I$754)</f>
        <v/>
      </c>
      <c r="C764" s="3"/>
      <c r="D764" s="3"/>
      <c r="E764" s="3"/>
      <c r="F764" s="38"/>
      <c r="G764" s="38"/>
      <c r="H764" s="38"/>
      <c r="I764" s="38"/>
      <c r="J764" s="12">
        <f>(C764*(1+'Aanneemsom-W'!$C$16))+(D764*(1+'Aanneemsom-W'!$D$16))+(E764*(1+'Aanneemsom-W'!$E$16))</f>
        <v>0</v>
      </c>
      <c r="L764" s="1">
        <f>IF($A$16="51 N.v.t.",1,IF(C764="",0,1))</f>
        <v>0</v>
      </c>
      <c r="M764" s="1">
        <f>IF($A$16="51 N.v.t.",1,IF(D764="",0,1))</f>
        <v>0</v>
      </c>
      <c r="N764" s="1">
        <f>IF($A$16="51 N.v.t.",1,IF(E764="",0,1))</f>
        <v>0</v>
      </c>
      <c r="P764" s="1">
        <f t="shared" ref="P764:P772" si="44">SUM(L764:O764)</f>
        <v>0</v>
      </c>
    </row>
    <row r="765" spans="1:17" hidden="1">
      <c r="A765" s="1" t="str">
        <f>$A$17</f>
        <v>52 Afvoeren</v>
      </c>
      <c r="B765" s="109" t="str">
        <f t="shared" ref="B765:B777" si="45">IF(C765+D765+E765=0,"",J765/$I$754)</f>
        <v/>
      </c>
      <c r="C765" s="3"/>
      <c r="D765" s="3"/>
      <c r="E765" s="3"/>
      <c r="F765" s="38"/>
      <c r="G765" s="38"/>
      <c r="H765" s="38"/>
      <c r="I765" s="38"/>
      <c r="J765" s="12">
        <f>(C765*(1+'Aanneemsom-W'!$C$16))+(D765*(1+'Aanneemsom-W'!$D$16))+(E765*(1+'Aanneemsom-W'!$E$16))</f>
        <v>0</v>
      </c>
      <c r="L765" s="1">
        <f>IF($A$17="52 N.v.t.",1,IF(C765="",0,1))</f>
        <v>0</v>
      </c>
      <c r="M765" s="1">
        <f>IF($A$17="52 N.v.t.",1,IF(D765="",0,1))</f>
        <v>0</v>
      </c>
      <c r="N765" s="1">
        <f>IF($A$17="52 N.v.t.",1,IF(E765="",0,1))</f>
        <v>0</v>
      </c>
      <c r="P765" s="1">
        <f t="shared" si="44"/>
        <v>0</v>
      </c>
    </row>
    <row r="766" spans="1:17" hidden="1">
      <c r="A766" s="1" t="str">
        <f>$A$18</f>
        <v>53 Waterinstallaties</v>
      </c>
      <c r="B766" s="109" t="str">
        <f t="shared" si="45"/>
        <v/>
      </c>
      <c r="C766" s="3"/>
      <c r="D766" s="3"/>
      <c r="E766" s="3"/>
      <c r="F766" s="38"/>
      <c r="G766" s="38"/>
      <c r="H766" s="38"/>
      <c r="I766" s="38"/>
      <c r="J766" s="12">
        <f>(C766*(1+'Aanneemsom-W'!$C$16))+(D766*(1+'Aanneemsom-W'!$D$16))+(E766*(1+'Aanneemsom-W'!$E$16))</f>
        <v>0</v>
      </c>
      <c r="L766" s="1">
        <f>IF($A$18="53 N.v.t.",1,IF(C766="",0,1))</f>
        <v>0</v>
      </c>
      <c r="M766" s="1">
        <f>IF($A$18="53 N.v.t.",1,IF(D766="",0,1))</f>
        <v>0</v>
      </c>
      <c r="N766" s="1">
        <f>IF($A$18="53 N.v.t.",1,IF(E766="",0,1))</f>
        <v>0</v>
      </c>
      <c r="P766" s="1">
        <f t="shared" si="44"/>
        <v>0</v>
      </c>
    </row>
    <row r="767" spans="1:17" hidden="1">
      <c r="A767" s="1" t="str">
        <f>$A$19</f>
        <v>54 Gassen</v>
      </c>
      <c r="B767" s="109" t="str">
        <f t="shared" si="45"/>
        <v/>
      </c>
      <c r="C767" s="3"/>
      <c r="D767" s="3"/>
      <c r="E767" s="3"/>
      <c r="F767" s="38"/>
      <c r="G767" s="38"/>
      <c r="H767" s="38"/>
      <c r="I767" s="38"/>
      <c r="J767" s="12">
        <f>(C767*(1+'Aanneemsom-W'!$C$16))+(D767*(1+'Aanneemsom-W'!$D$16))+(E767*(1+'Aanneemsom-W'!$E$16))</f>
        <v>0</v>
      </c>
      <c r="L767" s="1">
        <f>IF($A$19="54 N.v.t.",1,IF(C767="",0,1))</f>
        <v>0</v>
      </c>
      <c r="M767" s="1">
        <f>IF($A$19="54 N.v.t.",1,IF(D767="",0,1))</f>
        <v>0</v>
      </c>
      <c r="N767" s="1">
        <f>IF($A$19="54 N.v.t.",1,IF(E767="",0,1))</f>
        <v>0</v>
      </c>
      <c r="P767" s="1">
        <f t="shared" si="44"/>
        <v>0</v>
      </c>
    </row>
    <row r="768" spans="1:17" hidden="1">
      <c r="A768" s="1" t="str">
        <f>$A$20</f>
        <v>55 Koeling</v>
      </c>
      <c r="B768" s="109" t="str">
        <f t="shared" si="45"/>
        <v/>
      </c>
      <c r="C768" s="3"/>
      <c r="D768" s="3"/>
      <c r="E768" s="3"/>
      <c r="F768" s="38"/>
      <c r="G768" s="38"/>
      <c r="H768" s="38"/>
      <c r="I768" s="38"/>
      <c r="J768" s="12">
        <f>(C768*(1+'Aanneemsom-W'!$C$16))+(D768*(1+'Aanneemsom-W'!$D$16))+(E768*(1+'Aanneemsom-W'!$E$16))</f>
        <v>0</v>
      </c>
      <c r="L768" s="1">
        <f>IF($A$20="55 N.v.t.",1,IF(C768="",0,1))</f>
        <v>0</v>
      </c>
      <c r="M768" s="1">
        <f>IF($A$20="55 N.v.t.",1,IF(D768="",0,1))</f>
        <v>0</v>
      </c>
      <c r="N768" s="1">
        <f>IF($A$20="55 N.v.t.",1,IF(E768="",0,1))</f>
        <v>0</v>
      </c>
      <c r="P768" s="1">
        <f t="shared" si="44"/>
        <v>0</v>
      </c>
    </row>
    <row r="769" spans="1:16" hidden="1">
      <c r="A769" s="1" t="str">
        <f>$A$21</f>
        <v>56 Verwarming</v>
      </c>
      <c r="B769" s="109" t="str">
        <f t="shared" si="45"/>
        <v/>
      </c>
      <c r="C769" s="3"/>
      <c r="D769" s="3"/>
      <c r="E769" s="3"/>
      <c r="F769" s="38"/>
      <c r="G769" s="38"/>
      <c r="H769" s="38"/>
      <c r="I769" s="38"/>
      <c r="J769" s="12">
        <f>(C769*(1+'Aanneemsom-W'!$C$16))+(D769*(1+'Aanneemsom-W'!$D$16))+(E769*(1+'Aanneemsom-W'!$E$16))</f>
        <v>0</v>
      </c>
      <c r="L769" s="1">
        <f>IF($A$21="56 N.v.t.",1,IF(C769="",0,1))</f>
        <v>0</v>
      </c>
      <c r="M769" s="1">
        <f>IF($A$21="56 N.v.t.",1,IF(D769="",0,1))</f>
        <v>0</v>
      </c>
      <c r="N769" s="1">
        <f>IF($A$21="56 N.v.t.",1,IF(E769="",0,1))</f>
        <v>0</v>
      </c>
      <c r="P769" s="1">
        <f t="shared" si="44"/>
        <v>0</v>
      </c>
    </row>
    <row r="770" spans="1:16" hidden="1">
      <c r="A770" s="1" t="str">
        <f>$A$22</f>
        <v>57 Luchtbehandeling</v>
      </c>
      <c r="B770" s="109" t="str">
        <f t="shared" si="45"/>
        <v/>
      </c>
      <c r="C770" s="3"/>
      <c r="D770" s="3"/>
      <c r="E770" s="3"/>
      <c r="F770" s="38"/>
      <c r="G770" s="92" t="str">
        <f>IF(F754="","Ingevulde informatie wordt genegeerd.","")</f>
        <v>Ingevulde informatie wordt genegeerd.</v>
      </c>
      <c r="H770" s="38"/>
      <c r="I770" s="38"/>
      <c r="J770" s="12">
        <f>(C770*(1+'Aanneemsom-W'!$C$16))+(D770*(1+'Aanneemsom-W'!$D$16))+(E770*(1+'Aanneemsom-W'!$E$16))</f>
        <v>0</v>
      </c>
      <c r="L770" s="1">
        <f>IF($A$22="57 N.v.t.",1,IF(C770="",0,1))</f>
        <v>0</v>
      </c>
      <c r="M770" s="1">
        <f>IF($A$22="57 N.v.t.",1,IF(D770="",0,1))</f>
        <v>0</v>
      </c>
      <c r="N770" s="1">
        <f>IF($A$22="57 N.v.t.",1,IF(E770="",0,1))</f>
        <v>0</v>
      </c>
      <c r="P770" s="1">
        <f t="shared" si="44"/>
        <v>0</v>
      </c>
    </row>
    <row r="771" spans="1:16" hidden="1">
      <c r="A771" s="1" t="str">
        <f>$A$23</f>
        <v>58 M&amp;R-installaties</v>
      </c>
      <c r="B771" s="109" t="str">
        <f t="shared" si="45"/>
        <v/>
      </c>
      <c r="C771" s="3"/>
      <c r="D771" s="3"/>
      <c r="E771" s="3"/>
      <c r="F771" s="38"/>
      <c r="G771" s="38"/>
      <c r="H771" s="38"/>
      <c r="I771" s="38"/>
      <c r="J771" s="12">
        <f>(C771*(1+'Aanneemsom-W'!$C$16))+(D771*(1+'Aanneemsom-W'!$D$16))+(E771*(1+'Aanneemsom-W'!$E$16))</f>
        <v>0</v>
      </c>
      <c r="L771" s="1">
        <f>IF($A$23="58 N.v.t.",1,IF(C771="",0,1))</f>
        <v>0</v>
      </c>
      <c r="M771" s="1">
        <f>IF($A$23="58 N.v.t.",1,IF(D771="",0,1))</f>
        <v>0</v>
      </c>
      <c r="N771" s="1">
        <f>IF($A$23="58 N.v.t.",1,IF(E771="",0,1))</f>
        <v>0</v>
      </c>
      <c r="P771" s="1">
        <f t="shared" si="44"/>
        <v>0</v>
      </c>
    </row>
    <row r="772" spans="1:16" hidden="1">
      <c r="A772" s="1" t="str">
        <f>$A$24</f>
        <v>59 Brandveiligheid</v>
      </c>
      <c r="B772" s="109" t="str">
        <f t="shared" si="45"/>
        <v/>
      </c>
      <c r="C772" s="3"/>
      <c r="D772" s="3"/>
      <c r="E772" s="3"/>
      <c r="F772" s="38"/>
      <c r="G772" s="38"/>
      <c r="H772" s="38"/>
      <c r="I772" s="38"/>
      <c r="J772" s="12">
        <f>(C772*(1+'Aanneemsom-W'!$C$16))+(D772*(1+'Aanneemsom-W'!$D$16))+(E772*(1+'Aanneemsom-W'!$E$16))</f>
        <v>0</v>
      </c>
      <c r="L772" s="1">
        <f>IF($A$24="65 N.v.t.",1,IF(C772="",0,1))</f>
        <v>0</v>
      </c>
      <c r="M772" s="1">
        <f>IF($A$24="65 N.v.t.",1,IF(D772="",0,1))</f>
        <v>0</v>
      </c>
      <c r="N772" s="1">
        <f>IF($A$24="65 N.v.t.",1,IF(E772="",0,1))</f>
        <v>0</v>
      </c>
      <c r="P772" s="1">
        <f t="shared" si="44"/>
        <v>0</v>
      </c>
    </row>
    <row r="773" spans="1:16" hidden="1">
      <c r="A773" s="1" t="str">
        <f>$A$25</f>
        <v>67 Gebouwmanag.</v>
      </c>
      <c r="B773" s="109" t="str">
        <f t="shared" si="45"/>
        <v/>
      </c>
      <c r="C773" s="3"/>
      <c r="D773" s="3"/>
      <c r="E773" s="3"/>
      <c r="F773" s="38"/>
      <c r="G773" s="38"/>
      <c r="H773" s="38"/>
      <c r="I773" s="38"/>
      <c r="J773" s="12">
        <f>(C773*(1+'Aanneemsom-W'!$C$16))+(D773*(1+'Aanneemsom-W'!$D$16))+(E773*(1+'Aanneemsom-W'!$E$16))</f>
        <v>0</v>
      </c>
      <c r="L773" s="1">
        <f>IF($A$25="67 N.v.t.",1,IF(C773="",0,1))</f>
        <v>0</v>
      </c>
      <c r="M773" s="1">
        <f>IF($A$25="67 N.v.t.",1,IF(D773="",0,1))</f>
        <v>0</v>
      </c>
      <c r="N773" s="1">
        <f>IF($A$25="67 N.v.t.",1,IF(E773="",0,1))</f>
        <v>0</v>
      </c>
      <c r="P773" s="1">
        <f>SUM(L773:O773)</f>
        <v>0</v>
      </c>
    </row>
    <row r="774" spans="1:16" hidden="1">
      <c r="A774" s="1" t="str">
        <f>$A$26</f>
        <v>73 Vaste keuken vrz.</v>
      </c>
      <c r="B774" s="109" t="str">
        <f>IF(C774+D774+E774=0,"",J774/$I$754)</f>
        <v/>
      </c>
      <c r="C774" s="3"/>
      <c r="D774" s="3"/>
      <c r="E774" s="3"/>
      <c r="F774" s="38"/>
      <c r="G774" s="38"/>
      <c r="H774" s="38"/>
      <c r="I774" s="38"/>
      <c r="J774" s="12">
        <f>(C774*(1+'Aanneemsom-W'!$C$16))+(D774*(1+'Aanneemsom-W'!$D$16))+(E774*(1+'Aanneemsom-W'!$E$16))</f>
        <v>0</v>
      </c>
      <c r="L774" s="1">
        <f>IF($A$26="73 N.v.t.",1,IF(C774="",0,1))</f>
        <v>0</v>
      </c>
      <c r="M774" s="1">
        <f>IF($A$26="73 N.v.t.",1,IF(D774="",0,1))</f>
        <v>0</v>
      </c>
      <c r="N774" s="1">
        <f>IF($A$26="73 N.v.t.",1,IF(E774="",0,1))</f>
        <v>0</v>
      </c>
      <c r="P774" s="1">
        <f>SUM(L774:O774)</f>
        <v>0</v>
      </c>
    </row>
    <row r="775" spans="1:16" hidden="1">
      <c r="A775" s="1" t="str">
        <f>$A$27</f>
        <v>74 Vaste sanitaire vrz.</v>
      </c>
      <c r="B775" s="109" t="str">
        <f t="shared" si="45"/>
        <v/>
      </c>
      <c r="C775" s="3"/>
      <c r="D775" s="3"/>
      <c r="E775" s="3"/>
      <c r="F775" s="38"/>
      <c r="G775" s="38"/>
      <c r="H775" s="38"/>
      <c r="I775" s="38"/>
      <c r="J775" s="12">
        <f>(C775*(1+'Aanneemsom-W'!$C$16))+(D775*(1+'Aanneemsom-W'!$D$16))+(E775*(1+'Aanneemsom-W'!$E$16))</f>
        <v>0</v>
      </c>
      <c r="L775" s="1">
        <f>IF($A$27="74 N.v.t.",1,IF(C775="",0,1))</f>
        <v>0</v>
      </c>
      <c r="M775" s="1">
        <f>IF($A$27="74 N.v.t.",1,IF(D775="",0,1))</f>
        <v>0</v>
      </c>
      <c r="N775" s="1">
        <f>IF($A$27="74 N.v.t.",1,IF(E775="",0,1))</f>
        <v>0</v>
      </c>
      <c r="P775" s="1">
        <f>SUM(L775:O775)</f>
        <v>0</v>
      </c>
    </row>
    <row r="776" spans="1:16" hidden="1">
      <c r="A776" s="1" t="str">
        <f>$A$28</f>
        <v>75 Vaste onderh.vrz.</v>
      </c>
      <c r="B776" s="109" t="str">
        <f>IF(C776+D776+E776=0,"",J776/$I$754)</f>
        <v/>
      </c>
      <c r="C776" s="3"/>
      <c r="D776" s="3"/>
      <c r="E776" s="3"/>
      <c r="F776" s="38"/>
      <c r="G776" s="38"/>
      <c r="H776" s="38"/>
      <c r="I776" s="38"/>
      <c r="J776" s="12">
        <f>(C776*(1+'Aanneemsom-W'!$C$16))+(D776*(1+'Aanneemsom-W'!$D$16))+(E776*(1+'Aanneemsom-W'!$E$16))</f>
        <v>0</v>
      </c>
      <c r="L776" s="1">
        <f>IF($A$28="75 N.v.t.",1,IF(C776="",0,1))</f>
        <v>0</v>
      </c>
      <c r="M776" s="1">
        <f>IF($A$28="75 N.v.t.",1,IF(D776="",0,1))</f>
        <v>0</v>
      </c>
      <c r="N776" s="1">
        <f>IF($A$28="75 N.v.t.",1,IF(E776="",0,1))</f>
        <v>0</v>
      </c>
      <c r="P776" s="1">
        <f>SUM(L776:O776)</f>
        <v>0</v>
      </c>
    </row>
    <row r="777" spans="1:16" ht="12" hidden="1" thickBot="1">
      <c r="A777" s="1" t="str">
        <f>$A$29</f>
        <v>90 Terrein</v>
      </c>
      <c r="B777" s="109" t="str">
        <f t="shared" si="45"/>
        <v/>
      </c>
      <c r="C777" s="3"/>
      <c r="D777" s="3"/>
      <c r="E777" s="3"/>
      <c r="F777" s="38"/>
      <c r="G777" s="38"/>
      <c r="H777" s="38"/>
      <c r="I777" s="38"/>
      <c r="J777" s="12">
        <f>(C777*(1+'Aanneemsom-W'!$C$16))+(D777*(1+'Aanneemsom-W'!$D$16))+(E777*(1+'Aanneemsom-W'!$E$16))</f>
        <v>0</v>
      </c>
      <c r="L777" s="1">
        <f>IF($A$29="90 N.v.t.",1,IF(C777="",0,1))</f>
        <v>0</v>
      </c>
      <c r="M777" s="1">
        <f>IF($A$29="90 N.v.t.",1,IF(D777="",0,1))</f>
        <v>0</v>
      </c>
      <c r="N777" s="1">
        <f>IF($A$29="90 N.v.t.",1,IF(E777="",0,1))</f>
        <v>0</v>
      </c>
      <c r="P777" s="1">
        <f>SUM(L777:O777)</f>
        <v>0</v>
      </c>
    </row>
    <row r="778" spans="1:16" ht="13.5" hidden="1" thickBot="1">
      <c r="B778" s="59" t="s">
        <v>6</v>
      </c>
      <c r="C778" s="15">
        <f>SUM(C764:C777)</f>
        <v>0</v>
      </c>
      <c r="D778" s="15">
        <f>SUM(D764:D777)</f>
        <v>0</v>
      </c>
      <c r="E778" s="15">
        <f>SUM(E764:E777)</f>
        <v>0</v>
      </c>
      <c r="J778" s="13">
        <f>SUM(J763:J777)</f>
        <v>0</v>
      </c>
      <c r="O778" s="20" t="s">
        <v>27</v>
      </c>
      <c r="P778" s="1">
        <f>SUM(P763:P777)+P755</f>
        <v>4</v>
      </c>
    </row>
    <row r="779" spans="1:16" hidden="1">
      <c r="B779" s="59" t="s">
        <v>22</v>
      </c>
      <c r="C779" s="60" t="e">
        <f>C778/SUM(C778:E778)</f>
        <v>#DIV/0!</v>
      </c>
      <c r="D779" s="60" t="e">
        <f>D778/SUM(C778:E778)</f>
        <v>#DIV/0!</v>
      </c>
      <c r="E779" s="60" t="e">
        <f>E778/SUM(C778:E778)</f>
        <v>#DIV/0!</v>
      </c>
    </row>
    <row r="780" spans="1:16" hidden="1">
      <c r="C780" s="73"/>
      <c r="D780" s="73"/>
      <c r="E780" s="73"/>
    </row>
    <row r="781" spans="1:16" hidden="1">
      <c r="A781" s="5" t="str">
        <f>$A$67</f>
        <v>* "Loon", "Materiaal" en "Werk-derden" inclusief toeslagen. Let op: Alle bedragen datum prijspeil.</v>
      </c>
      <c r="C781" s="73"/>
      <c r="D781" s="73"/>
      <c r="E781" s="73"/>
      <c r="J781" s="5" t="str">
        <f>$J$67</f>
        <v>Paraaf Inschrijver:</v>
      </c>
    </row>
    <row r="782" spans="1:16" hidden="1">
      <c r="A782" s="5" t="str">
        <f>$A$68</f>
        <v>Opmerking: Niet gebruikte velden invullen met 0. Negatieve getallen of tekst is niet toegestaan.</v>
      </c>
      <c r="J782" s="76" t="str">
        <f>IF(P778=47,"","Let op: niet alle velden zijn ingevuld!")</f>
        <v>Let op: niet alle velden zijn ingevuld!</v>
      </c>
    </row>
    <row r="783" spans="1:16" ht="15.75" hidden="1">
      <c r="A783" s="4" t="str">
        <f>'Aanneemsom-W'!$A$1</f>
        <v>W-installatie</v>
      </c>
      <c r="B783" s="4" t="str">
        <f>'Aanneemsom-W'!$B$1</f>
        <v>Inschrijfbiljet onderhoud</v>
      </c>
      <c r="C783" s="2"/>
      <c r="D783" s="2"/>
      <c r="E783" s="2"/>
      <c r="F783" s="2"/>
      <c r="G783" s="2"/>
      <c r="H783" s="2"/>
      <c r="I783" s="2"/>
      <c r="J783" s="2"/>
    </row>
    <row r="784" spans="1:16" hidden="1">
      <c r="A784" s="20" t="str">
        <f>'Aanneemsom-W'!$A$2</f>
        <v>Perceel:</v>
      </c>
      <c r="B784" s="21" t="str">
        <f>Leeswijzer!$B$2</f>
        <v>W1</v>
      </c>
      <c r="C784" s="2"/>
      <c r="D784" s="2"/>
      <c r="E784" s="2"/>
      <c r="I784" s="22" t="str">
        <f>'Aanneemsom-W'!$F$2</f>
        <v>Documentnummer:</v>
      </c>
      <c r="J784" s="70" t="str">
        <f>Leeswijzer!$G$2</f>
        <v>xxx-GC1-IBW W1C1</v>
      </c>
    </row>
    <row r="785" spans="1:17" hidden="1">
      <c r="A785" s="20" t="str">
        <f>'Aanneemsom-W'!$A$3</f>
        <v>Opdrachtgever:</v>
      </c>
      <c r="B785" s="106" t="str">
        <f>Leeswijzer!$B$3</f>
        <v>Solido</v>
      </c>
      <c r="C785" s="2"/>
      <c r="D785" s="2"/>
      <c r="E785" s="2"/>
      <c r="I785" s="22" t="str">
        <f>'Aanneemsom-W'!$F$3</f>
        <v>Bestek:</v>
      </c>
      <c r="J785" s="2" t="str">
        <f>Leeswijzer!$G$3</f>
        <v>2506-FB-OHCAEW</v>
      </c>
    </row>
    <row r="786" spans="1:17" hidden="1">
      <c r="A786" s="20" t="str">
        <f>'Aanneemsom-W'!$A$4</f>
        <v>Betreft:</v>
      </c>
      <c r="B786" s="106" t="str">
        <f>Leeswijzer!$B$4</f>
        <v>Onderhoudscontract W-installatie</v>
      </c>
      <c r="C786" s="2"/>
      <c r="D786" s="2"/>
      <c r="E786" s="2"/>
      <c r="I786" s="20" t="s">
        <v>65</v>
      </c>
      <c r="J786" s="163">
        <f>'Aanneemsom-W'!$E$39</f>
        <v>0</v>
      </c>
    </row>
    <row r="787" spans="1:17" hidden="1">
      <c r="A787" s="20" t="str">
        <f>'Aanneemsom-W'!$A$5</f>
        <v>Blad:</v>
      </c>
      <c r="B787" s="1" t="str">
        <f>IF(F788="","Specificatieblad ongeldig; NIET invullen!","Specificatieblad locatie")</f>
        <v>Specificatieblad ongeldig; NIET invullen!</v>
      </c>
      <c r="E787" s="62" t="str">
        <f>$E$5</f>
        <v>C1</v>
      </c>
      <c r="F787" s="23" t="str">
        <f>$F$5</f>
        <v>MER1-2</v>
      </c>
      <c r="G787" s="2"/>
      <c r="H787" s="2"/>
      <c r="I787" s="2"/>
    </row>
    <row r="788" spans="1:17" hidden="1">
      <c r="A788" s="20"/>
      <c r="B788" s="70"/>
      <c r="E788" s="77" t="s">
        <v>4</v>
      </c>
      <c r="F788" s="114"/>
      <c r="G788" s="2"/>
      <c r="H788" s="22" t="s">
        <v>43</v>
      </c>
      <c r="I788" s="70">
        <f>IF(I791=0,I789,I791)</f>
        <v>0</v>
      </c>
      <c r="Q788" s="1">
        <f>IF(F788="",0,1)</f>
        <v>0</v>
      </c>
    </row>
    <row r="789" spans="1:17" hidden="1">
      <c r="A789" s="20"/>
      <c r="B789" s="91"/>
      <c r="E789" s="68" t="s">
        <v>21</v>
      </c>
      <c r="F789" s="115"/>
      <c r="G789" s="2"/>
      <c r="H789" s="22" t="s">
        <v>28</v>
      </c>
      <c r="I789" s="116"/>
      <c r="J789" s="106" t="s">
        <v>47</v>
      </c>
      <c r="P789" s="1">
        <f>IF(I789="",0,1)</f>
        <v>0</v>
      </c>
    </row>
    <row r="790" spans="1:17" hidden="1">
      <c r="A790" s="20"/>
      <c r="E790" s="68"/>
      <c r="G790" s="2"/>
      <c r="H790" s="20" t="s">
        <v>48</v>
      </c>
      <c r="I790" s="116"/>
    </row>
    <row r="791" spans="1:17" hidden="1">
      <c r="A791" s="39" t="s">
        <v>33</v>
      </c>
      <c r="B791" s="113">
        <f>'Aanneemsom-W'!$B$8</f>
        <v>0</v>
      </c>
      <c r="E791" s="68"/>
      <c r="G791" s="2"/>
      <c r="H791" s="22" t="s">
        <v>49</v>
      </c>
      <c r="I791" s="116"/>
      <c r="J791" s="111">
        <f>IF(I790+I791=0,0,(I791-I790)/I790)</f>
        <v>0</v>
      </c>
    </row>
    <row r="792" spans="1:17" hidden="1">
      <c r="A792" s="20" t="s">
        <v>96</v>
      </c>
      <c r="B792" s="149"/>
      <c r="C792" s="2"/>
      <c r="D792" s="2"/>
      <c r="E792" s="2"/>
      <c r="F792" s="2"/>
      <c r="G792" s="2"/>
      <c r="H792" s="2"/>
      <c r="I792" s="2"/>
      <c r="J792" s="117" t="str">
        <f>IF(J791=0,"","Controleer kengetallen op inschrijfwaarde. Pas zo nodig de bedragen Loon, Materiaal en Werk-derden aan met het wijzigingspercentage.")</f>
        <v/>
      </c>
    </row>
    <row r="793" spans="1:17" hidden="1">
      <c r="C793" s="64"/>
      <c r="D793" s="65"/>
      <c r="E793" s="65"/>
      <c r="F793" s="67" t="s">
        <v>24</v>
      </c>
      <c r="G793" s="65"/>
      <c r="H793" s="65"/>
      <c r="I793" s="65"/>
      <c r="J793" s="66"/>
    </row>
    <row r="794" spans="1:17" hidden="1">
      <c r="C794" s="49"/>
      <c r="D794" s="50" t="str">
        <f>$D$12</f>
        <v>Preventief en</v>
      </c>
      <c r="E794" s="51"/>
      <c r="F794" s="52"/>
      <c r="G794" s="50" t="str">
        <f>IF($G$12="","",$G$12)</f>
        <v>Geen stelposten</v>
      </c>
      <c r="H794" s="53"/>
      <c r="I794" s="18"/>
      <c r="J794" s="40" t="str">
        <f>$J$12</f>
        <v>Prijspeil</v>
      </c>
    </row>
    <row r="795" spans="1:17" hidden="1">
      <c r="C795" s="16"/>
      <c r="D795" s="17" t="str">
        <f>$D$13</f>
        <v>curatief onderhoud</v>
      </c>
      <c r="E795" s="54"/>
      <c r="F795" s="55"/>
      <c r="G795" s="17"/>
      <c r="H795" s="56"/>
      <c r="I795" s="19"/>
      <c r="J795" s="48">
        <f>$J$13</f>
        <v>45839</v>
      </c>
    </row>
    <row r="796" spans="1:17" ht="22.5" hidden="1">
      <c r="A796" s="57" t="s">
        <v>45</v>
      </c>
      <c r="B796" s="58" t="str">
        <f>$B$48</f>
        <v>Kengetal-W
locatie (€/m²)</v>
      </c>
      <c r="C796" s="11" t="s">
        <v>63</v>
      </c>
      <c r="D796" s="11" t="s">
        <v>64</v>
      </c>
      <c r="E796" s="11" t="s">
        <v>239</v>
      </c>
      <c r="F796" s="11" t="str">
        <f>IF($F$14="","",$F$14)</f>
        <v/>
      </c>
      <c r="G796" s="11" t="str">
        <f>IF($G$14="","",$G$14)</f>
        <v/>
      </c>
      <c r="H796" s="11" t="str">
        <f>IF($H$14="","",$H$14)</f>
        <v/>
      </c>
      <c r="I796" s="11" t="str">
        <f>IF($I$14="","",$I$14)</f>
        <v/>
      </c>
      <c r="J796" s="11" t="s">
        <v>57</v>
      </c>
      <c r="L796" s="1" t="s">
        <v>26</v>
      </c>
    </row>
    <row r="797" spans="1:17" hidden="1">
      <c r="A797" s="37" t="str">
        <f>$A$15</f>
        <v>Stelposten n.v.t.</v>
      </c>
      <c r="B797" s="71"/>
      <c r="C797" s="72"/>
      <c r="D797" s="72"/>
      <c r="E797" s="72"/>
      <c r="F797" s="3"/>
      <c r="G797" s="3"/>
      <c r="H797" s="3"/>
      <c r="I797" s="3"/>
      <c r="J797" s="144">
        <f>(F797*(1+'Aanneemsom-W'!$F$16))+(G797*(1+'Aanneemsom-W'!$F$16))+(H797*(1+'Aanneemsom-W'!$F$16))+(I797*(1+'Aanneemsom-W'!$F$16))</f>
        <v>0</v>
      </c>
      <c r="L797" s="1">
        <f>IF(F796="",1,IF(F797="",0,1))</f>
        <v>1</v>
      </c>
      <c r="M797" s="1">
        <f>IF(G796="",1,IF(G797="",0,1))</f>
        <v>1</v>
      </c>
      <c r="N797" s="1">
        <f>IF(H796="",1,IF(H797="",0,1))</f>
        <v>1</v>
      </c>
      <c r="O797" s="1">
        <f>IF(I796="",1,IF(I797="",0,1))</f>
        <v>1</v>
      </c>
      <c r="P797" s="1">
        <f>SUM(L797:O797)</f>
        <v>4</v>
      </c>
    </row>
    <row r="798" spans="1:17" hidden="1">
      <c r="A798" s="1" t="str">
        <f>$A$16</f>
        <v>51 Gereserveerd</v>
      </c>
      <c r="B798" s="109" t="str">
        <f>IF(C798+D798+E798=0,"",J798/$I$788)</f>
        <v/>
      </c>
      <c r="C798" s="3"/>
      <c r="D798" s="3"/>
      <c r="E798" s="3"/>
      <c r="F798" s="38"/>
      <c r="G798" s="38"/>
      <c r="H798" s="38"/>
      <c r="I798" s="38"/>
      <c r="J798" s="12">
        <f>(C798*(1+'Aanneemsom-W'!$C$16))+(D798*(1+'Aanneemsom-W'!$D$16))+(E798*(1+'Aanneemsom-W'!$E$16))</f>
        <v>0</v>
      </c>
      <c r="L798" s="1">
        <f>IF($A$16="51 N.v.t.",1,IF(C798="",0,1))</f>
        <v>0</v>
      </c>
      <c r="M798" s="1">
        <f>IF($A$16="51 N.v.t.",1,IF(D798="",0,1))</f>
        <v>0</v>
      </c>
      <c r="N798" s="1">
        <f>IF($A$16="51 N.v.t.",1,IF(E798="",0,1))</f>
        <v>0</v>
      </c>
      <c r="P798" s="1">
        <f t="shared" ref="P798:P806" si="46">SUM(L798:O798)</f>
        <v>0</v>
      </c>
    </row>
    <row r="799" spans="1:17" hidden="1">
      <c r="A799" s="1" t="str">
        <f>$A$17</f>
        <v>52 Afvoeren</v>
      </c>
      <c r="B799" s="109" t="str">
        <f t="shared" ref="B799:B811" si="47">IF(C799+D799+E799=0,"",J799/$I$788)</f>
        <v/>
      </c>
      <c r="C799" s="3"/>
      <c r="D799" s="3"/>
      <c r="E799" s="3"/>
      <c r="F799" s="38"/>
      <c r="G799" s="38"/>
      <c r="H799" s="38"/>
      <c r="I799" s="38"/>
      <c r="J799" s="12">
        <f>(C799*(1+'Aanneemsom-W'!$C$16))+(D799*(1+'Aanneemsom-W'!$D$16))+(E799*(1+'Aanneemsom-W'!$E$16))</f>
        <v>0</v>
      </c>
      <c r="L799" s="1">
        <f>IF($A$17="52 N.v.t.",1,IF(C799="",0,1))</f>
        <v>0</v>
      </c>
      <c r="M799" s="1">
        <f>IF($A$17="52 N.v.t.",1,IF(D799="",0,1))</f>
        <v>0</v>
      </c>
      <c r="N799" s="1">
        <f>IF($A$17="52 N.v.t.",1,IF(E799="",0,1))</f>
        <v>0</v>
      </c>
      <c r="P799" s="1">
        <f t="shared" si="46"/>
        <v>0</v>
      </c>
    </row>
    <row r="800" spans="1:17" hidden="1">
      <c r="A800" s="1" t="str">
        <f>$A$18</f>
        <v>53 Waterinstallaties</v>
      </c>
      <c r="B800" s="109" t="str">
        <f t="shared" si="47"/>
        <v/>
      </c>
      <c r="C800" s="3"/>
      <c r="D800" s="3"/>
      <c r="E800" s="3"/>
      <c r="F800" s="38"/>
      <c r="G800" s="38"/>
      <c r="H800" s="38"/>
      <c r="I800" s="38"/>
      <c r="J800" s="12">
        <f>(C800*(1+'Aanneemsom-W'!$C$16))+(D800*(1+'Aanneemsom-W'!$D$16))+(E800*(1+'Aanneemsom-W'!$E$16))</f>
        <v>0</v>
      </c>
      <c r="L800" s="1">
        <f>IF($A$18="53 N.v.t.",1,IF(C800="",0,1))</f>
        <v>0</v>
      </c>
      <c r="M800" s="1">
        <f>IF($A$18="53 N.v.t.",1,IF(D800="",0,1))</f>
        <v>0</v>
      </c>
      <c r="N800" s="1">
        <f>IF($A$18="53 N.v.t.",1,IF(E800="",0,1))</f>
        <v>0</v>
      </c>
      <c r="P800" s="1">
        <f t="shared" si="46"/>
        <v>0</v>
      </c>
    </row>
    <row r="801" spans="1:16" hidden="1">
      <c r="A801" s="1" t="str">
        <f>$A$19</f>
        <v>54 Gassen</v>
      </c>
      <c r="B801" s="109" t="str">
        <f t="shared" si="47"/>
        <v/>
      </c>
      <c r="C801" s="3"/>
      <c r="D801" s="3"/>
      <c r="E801" s="3"/>
      <c r="F801" s="38"/>
      <c r="G801" s="38"/>
      <c r="H801" s="38"/>
      <c r="I801" s="38"/>
      <c r="J801" s="12">
        <f>(C801*(1+'Aanneemsom-W'!$C$16))+(D801*(1+'Aanneemsom-W'!$D$16))+(E801*(1+'Aanneemsom-W'!$E$16))</f>
        <v>0</v>
      </c>
      <c r="L801" s="1">
        <f>IF($A$19="54 N.v.t.",1,IF(C801="",0,1))</f>
        <v>0</v>
      </c>
      <c r="M801" s="1">
        <f>IF($A$19="54 N.v.t.",1,IF(D801="",0,1))</f>
        <v>0</v>
      </c>
      <c r="N801" s="1">
        <f>IF($A$19="54 N.v.t.",1,IF(E801="",0,1))</f>
        <v>0</v>
      </c>
      <c r="P801" s="1">
        <f t="shared" si="46"/>
        <v>0</v>
      </c>
    </row>
    <row r="802" spans="1:16" hidden="1">
      <c r="A802" s="1" t="str">
        <f>$A$20</f>
        <v>55 Koeling</v>
      </c>
      <c r="B802" s="109" t="str">
        <f t="shared" si="47"/>
        <v/>
      </c>
      <c r="C802" s="3"/>
      <c r="D802" s="3"/>
      <c r="E802" s="3"/>
      <c r="F802" s="38"/>
      <c r="G802" s="38"/>
      <c r="H802" s="38"/>
      <c r="I802" s="38"/>
      <c r="J802" s="12">
        <f>(C802*(1+'Aanneemsom-W'!$C$16))+(D802*(1+'Aanneemsom-W'!$D$16))+(E802*(1+'Aanneemsom-W'!$E$16))</f>
        <v>0</v>
      </c>
      <c r="L802" s="1">
        <f>IF($A$20="55 N.v.t.",1,IF(C802="",0,1))</f>
        <v>0</v>
      </c>
      <c r="M802" s="1">
        <f>IF($A$20="55 N.v.t.",1,IF(D802="",0,1))</f>
        <v>0</v>
      </c>
      <c r="N802" s="1">
        <f>IF($A$20="55 N.v.t.",1,IF(E802="",0,1))</f>
        <v>0</v>
      </c>
      <c r="P802" s="1">
        <f t="shared" si="46"/>
        <v>0</v>
      </c>
    </row>
    <row r="803" spans="1:16" hidden="1">
      <c r="A803" s="1" t="str">
        <f>$A$21</f>
        <v>56 Verwarming</v>
      </c>
      <c r="B803" s="109" t="str">
        <f t="shared" si="47"/>
        <v/>
      </c>
      <c r="C803" s="3"/>
      <c r="D803" s="3"/>
      <c r="E803" s="3"/>
      <c r="F803" s="38"/>
      <c r="G803" s="38"/>
      <c r="H803" s="38"/>
      <c r="I803" s="38"/>
      <c r="J803" s="12">
        <f>(C803*(1+'Aanneemsom-W'!$C$16))+(D803*(1+'Aanneemsom-W'!$D$16))+(E803*(1+'Aanneemsom-W'!$E$16))</f>
        <v>0</v>
      </c>
      <c r="L803" s="1">
        <f>IF($A$21="56 N.v.t.",1,IF(C803="",0,1))</f>
        <v>0</v>
      </c>
      <c r="M803" s="1">
        <f>IF($A$21="56 N.v.t.",1,IF(D803="",0,1))</f>
        <v>0</v>
      </c>
      <c r="N803" s="1">
        <f>IF($A$21="56 N.v.t.",1,IF(E803="",0,1))</f>
        <v>0</v>
      </c>
      <c r="P803" s="1">
        <f t="shared" si="46"/>
        <v>0</v>
      </c>
    </row>
    <row r="804" spans="1:16" hidden="1">
      <c r="A804" s="1" t="str">
        <f>$A$22</f>
        <v>57 Luchtbehandeling</v>
      </c>
      <c r="B804" s="109" t="str">
        <f t="shared" si="47"/>
        <v/>
      </c>
      <c r="C804" s="3"/>
      <c r="D804" s="3"/>
      <c r="E804" s="3"/>
      <c r="F804" s="38"/>
      <c r="G804" s="92" t="str">
        <f>IF(F788="","Ingevulde informatie wordt genegeerd.","")</f>
        <v>Ingevulde informatie wordt genegeerd.</v>
      </c>
      <c r="H804" s="38"/>
      <c r="I804" s="38"/>
      <c r="J804" s="12">
        <f>(C804*(1+'Aanneemsom-W'!$C$16))+(D804*(1+'Aanneemsom-W'!$D$16))+(E804*(1+'Aanneemsom-W'!$E$16))</f>
        <v>0</v>
      </c>
      <c r="L804" s="1">
        <f>IF($A$22="57 N.v.t.",1,IF(C804="",0,1))</f>
        <v>0</v>
      </c>
      <c r="M804" s="1">
        <f>IF($A$22="57 N.v.t.",1,IF(D804="",0,1))</f>
        <v>0</v>
      </c>
      <c r="N804" s="1">
        <f>IF($A$22="57 N.v.t.",1,IF(E804="",0,1))</f>
        <v>0</v>
      </c>
      <c r="P804" s="1">
        <f t="shared" si="46"/>
        <v>0</v>
      </c>
    </row>
    <row r="805" spans="1:16" hidden="1">
      <c r="A805" s="1" t="str">
        <f>$A$23</f>
        <v>58 M&amp;R-installaties</v>
      </c>
      <c r="B805" s="109" t="str">
        <f t="shared" si="47"/>
        <v/>
      </c>
      <c r="C805" s="3"/>
      <c r="D805" s="3"/>
      <c r="E805" s="3"/>
      <c r="F805" s="38"/>
      <c r="G805" s="38"/>
      <c r="H805" s="38"/>
      <c r="I805" s="38"/>
      <c r="J805" s="12">
        <f>(C805*(1+'Aanneemsom-W'!$C$16))+(D805*(1+'Aanneemsom-W'!$D$16))+(E805*(1+'Aanneemsom-W'!$E$16))</f>
        <v>0</v>
      </c>
      <c r="L805" s="1">
        <f>IF($A$23="58 N.v.t.",1,IF(C805="",0,1))</f>
        <v>0</v>
      </c>
      <c r="M805" s="1">
        <f>IF($A$23="58 N.v.t.",1,IF(D805="",0,1))</f>
        <v>0</v>
      </c>
      <c r="N805" s="1">
        <f>IF($A$23="58 N.v.t.",1,IF(E805="",0,1))</f>
        <v>0</v>
      </c>
      <c r="P805" s="1">
        <f t="shared" si="46"/>
        <v>0</v>
      </c>
    </row>
    <row r="806" spans="1:16" hidden="1">
      <c r="A806" s="1" t="str">
        <f>$A$24</f>
        <v>59 Brandveiligheid</v>
      </c>
      <c r="B806" s="109" t="str">
        <f t="shared" si="47"/>
        <v/>
      </c>
      <c r="C806" s="3"/>
      <c r="D806" s="3"/>
      <c r="E806" s="3"/>
      <c r="F806" s="38"/>
      <c r="G806" s="38"/>
      <c r="H806" s="38"/>
      <c r="I806" s="38"/>
      <c r="J806" s="12">
        <f>(C806*(1+'Aanneemsom-W'!$C$16))+(D806*(1+'Aanneemsom-W'!$D$16))+(E806*(1+'Aanneemsom-W'!$E$16))</f>
        <v>0</v>
      </c>
      <c r="L806" s="1">
        <f>IF($A$24="65 N.v.t.",1,IF(C806="",0,1))</f>
        <v>0</v>
      </c>
      <c r="M806" s="1">
        <f>IF($A$24="65 N.v.t.",1,IF(D806="",0,1))</f>
        <v>0</v>
      </c>
      <c r="N806" s="1">
        <f>IF($A$24="65 N.v.t.",1,IF(E806="",0,1))</f>
        <v>0</v>
      </c>
      <c r="P806" s="1">
        <f t="shared" si="46"/>
        <v>0</v>
      </c>
    </row>
    <row r="807" spans="1:16" hidden="1">
      <c r="A807" s="1" t="str">
        <f>$A$25</f>
        <v>67 Gebouwmanag.</v>
      </c>
      <c r="B807" s="109" t="str">
        <f t="shared" si="47"/>
        <v/>
      </c>
      <c r="C807" s="3"/>
      <c r="D807" s="3"/>
      <c r="E807" s="3"/>
      <c r="F807" s="38"/>
      <c r="G807" s="38"/>
      <c r="H807" s="38"/>
      <c r="I807" s="38"/>
      <c r="J807" s="12">
        <f>(C807*(1+'Aanneemsom-W'!$C$16))+(D807*(1+'Aanneemsom-W'!$D$16))+(E807*(1+'Aanneemsom-W'!$E$16))</f>
        <v>0</v>
      </c>
      <c r="L807" s="1">
        <f>IF($A$25="67 N.v.t.",1,IF(C807="",0,1))</f>
        <v>0</v>
      </c>
      <c r="M807" s="1">
        <f>IF($A$25="67 N.v.t.",1,IF(D807="",0,1))</f>
        <v>0</v>
      </c>
      <c r="N807" s="1">
        <f>IF($A$25="67 N.v.t.",1,IF(E807="",0,1))</f>
        <v>0</v>
      </c>
      <c r="P807" s="1">
        <f>SUM(L807:O807)</f>
        <v>0</v>
      </c>
    </row>
    <row r="808" spans="1:16" hidden="1">
      <c r="A808" s="1" t="str">
        <f>$A$26</f>
        <v>73 Vaste keuken vrz.</v>
      </c>
      <c r="B808" s="109" t="str">
        <f>IF(C808+D808+E808=0,"",J808/$I$788)</f>
        <v/>
      </c>
      <c r="C808" s="3"/>
      <c r="D808" s="3"/>
      <c r="E808" s="3"/>
      <c r="F808" s="38"/>
      <c r="G808" s="38"/>
      <c r="H808" s="38"/>
      <c r="I808" s="38"/>
      <c r="J808" s="12">
        <f>(C808*(1+'Aanneemsom-W'!$C$16))+(D808*(1+'Aanneemsom-W'!$D$16))+(E808*(1+'Aanneemsom-W'!$E$16))</f>
        <v>0</v>
      </c>
      <c r="L808" s="1">
        <f>IF($A$26="73 N.v.t.",1,IF(C808="",0,1))</f>
        <v>0</v>
      </c>
      <c r="M808" s="1">
        <f>IF($A$26="73 N.v.t.",1,IF(D808="",0,1))</f>
        <v>0</v>
      </c>
      <c r="N808" s="1">
        <f>IF($A$26="73 N.v.t.",1,IF(E808="",0,1))</f>
        <v>0</v>
      </c>
      <c r="P808" s="1">
        <f>SUM(L808:O808)</f>
        <v>0</v>
      </c>
    </row>
    <row r="809" spans="1:16" hidden="1">
      <c r="A809" s="1" t="str">
        <f>$A$27</f>
        <v>74 Vaste sanitaire vrz.</v>
      </c>
      <c r="B809" s="109" t="str">
        <f t="shared" si="47"/>
        <v/>
      </c>
      <c r="C809" s="3"/>
      <c r="D809" s="3"/>
      <c r="E809" s="3"/>
      <c r="F809" s="38"/>
      <c r="G809" s="38"/>
      <c r="H809" s="38"/>
      <c r="I809" s="38"/>
      <c r="J809" s="12">
        <f>(C809*(1+'Aanneemsom-W'!$C$16))+(D809*(1+'Aanneemsom-W'!$D$16))+(E809*(1+'Aanneemsom-W'!$E$16))</f>
        <v>0</v>
      </c>
      <c r="L809" s="1">
        <f>IF($A$27="74 N.v.t.",1,IF(C809="",0,1))</f>
        <v>0</v>
      </c>
      <c r="M809" s="1">
        <f>IF($A$27="74 N.v.t.",1,IF(D809="",0,1))</f>
        <v>0</v>
      </c>
      <c r="N809" s="1">
        <f>IF($A$27="74 N.v.t.",1,IF(E809="",0,1))</f>
        <v>0</v>
      </c>
      <c r="P809" s="1">
        <f>SUM(L809:O809)</f>
        <v>0</v>
      </c>
    </row>
    <row r="810" spans="1:16" hidden="1">
      <c r="A810" s="1" t="str">
        <f>$A$28</f>
        <v>75 Vaste onderh.vrz.</v>
      </c>
      <c r="B810" s="109" t="str">
        <f>IF(C810+D810+E810=0,"",J810/$I$788)</f>
        <v/>
      </c>
      <c r="C810" s="3"/>
      <c r="D810" s="3"/>
      <c r="E810" s="3"/>
      <c r="F810" s="38"/>
      <c r="G810" s="38"/>
      <c r="H810" s="38"/>
      <c r="I810" s="38"/>
      <c r="J810" s="12">
        <f>(C810*(1+'Aanneemsom-W'!$C$16))+(D810*(1+'Aanneemsom-W'!$D$16))+(E810*(1+'Aanneemsom-W'!$E$16))</f>
        <v>0</v>
      </c>
      <c r="L810" s="1">
        <f>IF($A$28="75 N.v.t.",1,IF(C810="",0,1))</f>
        <v>0</v>
      </c>
      <c r="M810" s="1">
        <f>IF($A$28="75 N.v.t.",1,IF(D810="",0,1))</f>
        <v>0</v>
      </c>
      <c r="N810" s="1">
        <f>IF($A$28="75 N.v.t.",1,IF(E810="",0,1))</f>
        <v>0</v>
      </c>
      <c r="P810" s="1">
        <f>SUM(L810:O810)</f>
        <v>0</v>
      </c>
    </row>
    <row r="811" spans="1:16" ht="12" hidden="1" thickBot="1">
      <c r="A811" s="1" t="str">
        <f>$A$29</f>
        <v>90 Terrein</v>
      </c>
      <c r="B811" s="109" t="str">
        <f t="shared" si="47"/>
        <v/>
      </c>
      <c r="C811" s="3"/>
      <c r="D811" s="3"/>
      <c r="E811" s="3"/>
      <c r="F811" s="38"/>
      <c r="G811" s="38"/>
      <c r="H811" s="38"/>
      <c r="I811" s="38"/>
      <c r="J811" s="12">
        <f>(C811*(1+'Aanneemsom-W'!$C$16))+(D811*(1+'Aanneemsom-W'!$D$16))+(E811*(1+'Aanneemsom-W'!$E$16))</f>
        <v>0</v>
      </c>
      <c r="L811" s="1">
        <f>IF($A$29="90 N.v.t.",1,IF(C811="",0,1))</f>
        <v>0</v>
      </c>
      <c r="M811" s="1">
        <f>IF($A$29="90 N.v.t.",1,IF(D811="",0,1))</f>
        <v>0</v>
      </c>
      <c r="N811" s="1">
        <f>IF($A$29="90 N.v.t.",1,IF(E811="",0,1))</f>
        <v>0</v>
      </c>
      <c r="P811" s="1">
        <f>SUM(L811:O811)</f>
        <v>0</v>
      </c>
    </row>
    <row r="812" spans="1:16" ht="13.5" hidden="1" thickBot="1">
      <c r="B812" s="59" t="s">
        <v>6</v>
      </c>
      <c r="C812" s="15">
        <f>SUM(C798:C811)</f>
        <v>0</v>
      </c>
      <c r="D812" s="15">
        <f>SUM(D798:D811)</f>
        <v>0</v>
      </c>
      <c r="E812" s="15">
        <f>SUM(E798:E811)</f>
        <v>0</v>
      </c>
      <c r="J812" s="13">
        <f>SUM(J797:J811)</f>
        <v>0</v>
      </c>
      <c r="O812" s="20" t="s">
        <v>27</v>
      </c>
      <c r="P812" s="1">
        <f>SUM(P797:P811)+P789</f>
        <v>4</v>
      </c>
    </row>
    <row r="813" spans="1:16" hidden="1">
      <c r="B813" s="59" t="s">
        <v>22</v>
      </c>
      <c r="C813" s="60" t="e">
        <f>C812/SUM(C812:E812)</f>
        <v>#DIV/0!</v>
      </c>
      <c r="D813" s="60" t="e">
        <f>D812/SUM(C812:E812)</f>
        <v>#DIV/0!</v>
      </c>
      <c r="E813" s="60" t="e">
        <f>E812/SUM(C812:E812)</f>
        <v>#DIV/0!</v>
      </c>
    </row>
    <row r="814" spans="1:16" hidden="1">
      <c r="C814" s="73"/>
      <c r="D814" s="73"/>
      <c r="E814" s="73"/>
    </row>
    <row r="815" spans="1:16" hidden="1">
      <c r="A815" s="5" t="str">
        <f>$A$67</f>
        <v>* "Loon", "Materiaal" en "Werk-derden" inclusief toeslagen. Let op: Alle bedragen datum prijspeil.</v>
      </c>
      <c r="C815" s="73"/>
      <c r="D815" s="73"/>
      <c r="E815" s="73"/>
      <c r="J815" s="5" t="str">
        <f>$J$67</f>
        <v>Paraaf Inschrijver:</v>
      </c>
    </row>
    <row r="816" spans="1:16" hidden="1">
      <c r="A816" s="5" t="str">
        <f>$A$68</f>
        <v>Opmerking: Niet gebruikte velden invullen met 0. Negatieve getallen of tekst is niet toegestaan.</v>
      </c>
      <c r="J816" s="76" t="str">
        <f>IF(P812=47,"","Let op: niet alle velden zijn ingevuld!")</f>
        <v>Let op: niet alle velden zijn ingevuld!</v>
      </c>
    </row>
    <row r="817" spans="1:17" ht="15.75" hidden="1">
      <c r="A817" s="4" t="str">
        <f>'Aanneemsom-W'!$A$1</f>
        <v>W-installatie</v>
      </c>
      <c r="B817" s="4" t="str">
        <f>'Aanneemsom-W'!$B$1</f>
        <v>Inschrijfbiljet onderhoud</v>
      </c>
      <c r="C817" s="2"/>
      <c r="D817" s="2"/>
      <c r="E817" s="2"/>
      <c r="F817" s="2"/>
      <c r="G817" s="2"/>
      <c r="H817" s="2"/>
      <c r="I817" s="2"/>
      <c r="J817" s="2"/>
    </row>
    <row r="818" spans="1:17" hidden="1">
      <c r="A818" s="20" t="str">
        <f>'Aanneemsom-W'!$A$2</f>
        <v>Perceel:</v>
      </c>
      <c r="B818" s="21" t="str">
        <f>Leeswijzer!$B$2</f>
        <v>W1</v>
      </c>
      <c r="C818" s="2"/>
      <c r="D818" s="2"/>
      <c r="E818" s="2"/>
      <c r="I818" s="22" t="str">
        <f>'Aanneemsom-W'!$F$2</f>
        <v>Documentnummer:</v>
      </c>
      <c r="J818" s="70" t="str">
        <f>Leeswijzer!$G$2</f>
        <v>xxx-GC1-IBW W1C1</v>
      </c>
    </row>
    <row r="819" spans="1:17" hidden="1">
      <c r="A819" s="20" t="str">
        <f>'Aanneemsom-W'!$A$3</f>
        <v>Opdrachtgever:</v>
      </c>
      <c r="B819" s="106" t="str">
        <f>Leeswijzer!$B$3</f>
        <v>Solido</v>
      </c>
      <c r="C819" s="2"/>
      <c r="D819" s="2"/>
      <c r="E819" s="2"/>
      <c r="I819" s="22" t="str">
        <f>'Aanneemsom-W'!$F$3</f>
        <v>Bestek:</v>
      </c>
      <c r="J819" s="2" t="str">
        <f>Leeswijzer!$G$3</f>
        <v>2506-FB-OHCAEW</v>
      </c>
    </row>
    <row r="820" spans="1:17" hidden="1">
      <c r="A820" s="20" t="str">
        <f>'Aanneemsom-W'!$A$4</f>
        <v>Betreft:</v>
      </c>
      <c r="B820" s="106" t="str">
        <f>Leeswijzer!$B$4</f>
        <v>Onderhoudscontract W-installatie</v>
      </c>
      <c r="C820" s="2"/>
      <c r="D820" s="2"/>
      <c r="E820" s="2"/>
      <c r="I820" s="20" t="s">
        <v>65</v>
      </c>
      <c r="J820" s="163">
        <f>'Aanneemsom-W'!$E$39</f>
        <v>0</v>
      </c>
    </row>
    <row r="821" spans="1:17" hidden="1">
      <c r="A821" s="20" t="str">
        <f>'Aanneemsom-W'!$A$5</f>
        <v>Blad:</v>
      </c>
      <c r="B821" s="1" t="str">
        <f>IF(F822="","Specificatieblad ongeldig; NIET invullen!","Specificatieblad locatie")</f>
        <v>Specificatieblad ongeldig; NIET invullen!</v>
      </c>
      <c r="E821" s="62" t="str">
        <f>$E$5</f>
        <v>C1</v>
      </c>
      <c r="F821" s="23" t="str">
        <f>$F$5</f>
        <v>MER1-2</v>
      </c>
      <c r="G821" s="2"/>
      <c r="H821" s="2"/>
      <c r="I821" s="2"/>
    </row>
    <row r="822" spans="1:17" hidden="1">
      <c r="A822" s="20"/>
      <c r="B822" s="70"/>
      <c r="E822" s="77" t="s">
        <v>4</v>
      </c>
      <c r="F822" s="114"/>
      <c r="G822" s="2"/>
      <c r="H822" s="22" t="s">
        <v>43</v>
      </c>
      <c r="I822" s="70">
        <f>IF(I825=0,I823,I825)</f>
        <v>0</v>
      </c>
      <c r="Q822" s="1">
        <f>IF(F822="",0,1)</f>
        <v>0</v>
      </c>
    </row>
    <row r="823" spans="1:17" hidden="1">
      <c r="A823" s="20"/>
      <c r="B823" s="91"/>
      <c r="E823" s="68" t="s">
        <v>21</v>
      </c>
      <c r="F823" s="115"/>
      <c r="G823" s="2"/>
      <c r="H823" s="22" t="s">
        <v>28</v>
      </c>
      <c r="I823" s="116"/>
      <c r="J823" s="106" t="s">
        <v>47</v>
      </c>
      <c r="P823" s="1">
        <f>IF(I823="",0,1)</f>
        <v>0</v>
      </c>
    </row>
    <row r="824" spans="1:17" hidden="1">
      <c r="A824" s="20"/>
      <c r="E824" s="68"/>
      <c r="G824" s="2"/>
      <c r="H824" s="20" t="s">
        <v>48</v>
      </c>
      <c r="I824" s="116"/>
    </row>
    <row r="825" spans="1:17" hidden="1">
      <c r="A825" s="39" t="s">
        <v>33</v>
      </c>
      <c r="B825" s="113">
        <f>'Aanneemsom-W'!$B$8</f>
        <v>0</v>
      </c>
      <c r="E825" s="68"/>
      <c r="G825" s="2"/>
      <c r="H825" s="22" t="s">
        <v>49</v>
      </c>
      <c r="I825" s="116"/>
      <c r="J825" s="111">
        <f>IF(I824+I825=0,0,(I825-I824)/I824)</f>
        <v>0</v>
      </c>
    </row>
    <row r="826" spans="1:17" hidden="1">
      <c r="A826" s="20" t="s">
        <v>96</v>
      </c>
      <c r="B826" s="149"/>
      <c r="C826" s="2"/>
      <c r="D826" s="2"/>
      <c r="E826" s="2"/>
      <c r="F826" s="2"/>
      <c r="G826" s="2"/>
      <c r="H826" s="2"/>
      <c r="I826" s="2"/>
      <c r="J826" s="117" t="str">
        <f>IF(J825=0,"","Controleer kengetallen op inschrijfwaarde. Pas zo nodig de bedragen Loon, Materiaal en Werk-derden aan met het wijzigingspercentage.")</f>
        <v/>
      </c>
    </row>
    <row r="827" spans="1:17" hidden="1">
      <c r="C827" s="64"/>
      <c r="D827" s="65"/>
      <c r="E827" s="65"/>
      <c r="F827" s="67" t="s">
        <v>24</v>
      </c>
      <c r="G827" s="65"/>
      <c r="H827" s="65"/>
      <c r="I827" s="65"/>
      <c r="J827" s="66"/>
    </row>
    <row r="828" spans="1:17" hidden="1">
      <c r="C828" s="49"/>
      <c r="D828" s="50" t="str">
        <f>$D$12</f>
        <v>Preventief en</v>
      </c>
      <c r="E828" s="51"/>
      <c r="F828" s="52"/>
      <c r="G828" s="50" t="str">
        <f>IF($G$12="","",$G$12)</f>
        <v>Geen stelposten</v>
      </c>
      <c r="H828" s="53"/>
      <c r="I828" s="18"/>
      <c r="J828" s="40" t="str">
        <f>$J$12</f>
        <v>Prijspeil</v>
      </c>
    </row>
    <row r="829" spans="1:17" hidden="1">
      <c r="C829" s="16"/>
      <c r="D829" s="17" t="str">
        <f>$D$13</f>
        <v>curatief onderhoud</v>
      </c>
      <c r="E829" s="54"/>
      <c r="F829" s="55"/>
      <c r="G829" s="17"/>
      <c r="H829" s="56"/>
      <c r="I829" s="19"/>
      <c r="J829" s="48">
        <f>$J$13</f>
        <v>45839</v>
      </c>
    </row>
    <row r="830" spans="1:17" ht="22.5" hidden="1">
      <c r="A830" s="57" t="s">
        <v>45</v>
      </c>
      <c r="B830" s="58" t="str">
        <f>$B$48</f>
        <v>Kengetal-W
locatie (€/m²)</v>
      </c>
      <c r="C830" s="11" t="s">
        <v>63</v>
      </c>
      <c r="D830" s="11" t="s">
        <v>64</v>
      </c>
      <c r="E830" s="11" t="s">
        <v>239</v>
      </c>
      <c r="F830" s="11" t="str">
        <f>IF($F$14="","",$F$14)</f>
        <v/>
      </c>
      <c r="G830" s="11" t="str">
        <f>IF($G$14="","",$G$14)</f>
        <v/>
      </c>
      <c r="H830" s="11" t="str">
        <f>IF($H$14="","",$H$14)</f>
        <v/>
      </c>
      <c r="I830" s="11" t="str">
        <f>IF($I$14="","",$I$14)</f>
        <v/>
      </c>
      <c r="J830" s="11" t="s">
        <v>57</v>
      </c>
      <c r="L830" s="1" t="s">
        <v>26</v>
      </c>
    </row>
    <row r="831" spans="1:17" hidden="1">
      <c r="A831" s="37" t="str">
        <f>$A$15</f>
        <v>Stelposten n.v.t.</v>
      </c>
      <c r="B831" s="71"/>
      <c r="C831" s="72"/>
      <c r="D831" s="72"/>
      <c r="E831" s="72"/>
      <c r="F831" s="3"/>
      <c r="G831" s="3"/>
      <c r="H831" s="3"/>
      <c r="I831" s="3"/>
      <c r="J831" s="144">
        <f>(F831*(1+'Aanneemsom-W'!$F$16))+(G831*(1+'Aanneemsom-W'!$F$16))+(H831*(1+'Aanneemsom-W'!$F$16))+(I831*(1+'Aanneemsom-W'!$F$16))</f>
        <v>0</v>
      </c>
      <c r="L831" s="1">
        <f>IF(F830="",1,IF(F831="",0,1))</f>
        <v>1</v>
      </c>
      <c r="M831" s="1">
        <f>IF(G830="",1,IF(G831="",0,1))</f>
        <v>1</v>
      </c>
      <c r="N831" s="1">
        <f>IF(H830="",1,IF(H831="",0,1))</f>
        <v>1</v>
      </c>
      <c r="O831" s="1">
        <f>IF(I830="",1,IF(I831="",0,1))</f>
        <v>1</v>
      </c>
      <c r="P831" s="1">
        <f>SUM(L831:O831)</f>
        <v>4</v>
      </c>
    </row>
    <row r="832" spans="1:17" hidden="1">
      <c r="A832" s="1" t="str">
        <f>$A$16</f>
        <v>51 Gereserveerd</v>
      </c>
      <c r="B832" s="109" t="str">
        <f>IF(C832+D832+E832=0,"",J832/$I$822)</f>
        <v/>
      </c>
      <c r="C832" s="3"/>
      <c r="D832" s="3"/>
      <c r="E832" s="3"/>
      <c r="F832" s="38"/>
      <c r="G832" s="38"/>
      <c r="H832" s="38"/>
      <c r="I832" s="38"/>
      <c r="J832" s="12">
        <f>(C832*(1+'Aanneemsom-W'!$C$16))+(D832*(1+'Aanneemsom-W'!$D$16))+(E832*(1+'Aanneemsom-W'!$E$16))</f>
        <v>0</v>
      </c>
      <c r="L832" s="1">
        <f>IF($A$16="51 N.v.t.",1,IF(C832="",0,1))</f>
        <v>0</v>
      </c>
      <c r="M832" s="1">
        <f>IF($A$16="51 N.v.t.",1,IF(D832="",0,1))</f>
        <v>0</v>
      </c>
      <c r="N832" s="1">
        <f>IF($A$16="51 N.v.t.",1,IF(E832="",0,1))</f>
        <v>0</v>
      </c>
      <c r="P832" s="1">
        <f t="shared" ref="P832:P840" si="48">SUM(L832:O832)</f>
        <v>0</v>
      </c>
    </row>
    <row r="833" spans="1:16" hidden="1">
      <c r="A833" s="1" t="str">
        <f>$A$17</f>
        <v>52 Afvoeren</v>
      </c>
      <c r="B833" s="109" t="str">
        <f t="shared" ref="B833:B845" si="49">IF(C833+D833+E833=0,"",J833/$I$822)</f>
        <v/>
      </c>
      <c r="C833" s="3"/>
      <c r="D833" s="3"/>
      <c r="E833" s="3"/>
      <c r="F833" s="38"/>
      <c r="G833" s="38"/>
      <c r="H833" s="38"/>
      <c r="I833" s="38"/>
      <c r="J833" s="12">
        <f>(C833*(1+'Aanneemsom-W'!$C$16))+(D833*(1+'Aanneemsom-W'!$D$16))+(E833*(1+'Aanneemsom-W'!$E$16))</f>
        <v>0</v>
      </c>
      <c r="L833" s="1">
        <f>IF($A$17="52 N.v.t.",1,IF(C833="",0,1))</f>
        <v>0</v>
      </c>
      <c r="M833" s="1">
        <f>IF($A$17="52 N.v.t.",1,IF(D833="",0,1))</f>
        <v>0</v>
      </c>
      <c r="N833" s="1">
        <f>IF($A$17="52 N.v.t.",1,IF(E833="",0,1))</f>
        <v>0</v>
      </c>
      <c r="P833" s="1">
        <f t="shared" si="48"/>
        <v>0</v>
      </c>
    </row>
    <row r="834" spans="1:16" hidden="1">
      <c r="A834" s="1" t="str">
        <f>$A$18</f>
        <v>53 Waterinstallaties</v>
      </c>
      <c r="B834" s="109" t="str">
        <f t="shared" si="49"/>
        <v/>
      </c>
      <c r="C834" s="3"/>
      <c r="D834" s="3"/>
      <c r="E834" s="3"/>
      <c r="F834" s="38"/>
      <c r="G834" s="38"/>
      <c r="H834" s="38"/>
      <c r="I834" s="38"/>
      <c r="J834" s="12">
        <f>(C834*(1+'Aanneemsom-W'!$C$16))+(D834*(1+'Aanneemsom-W'!$D$16))+(E834*(1+'Aanneemsom-W'!$E$16))</f>
        <v>0</v>
      </c>
      <c r="L834" s="1">
        <f>IF($A$18="53 N.v.t.",1,IF(C834="",0,1))</f>
        <v>0</v>
      </c>
      <c r="M834" s="1">
        <f>IF($A$18="53 N.v.t.",1,IF(D834="",0,1))</f>
        <v>0</v>
      </c>
      <c r="N834" s="1">
        <f>IF($A$18="53 N.v.t.",1,IF(E834="",0,1))</f>
        <v>0</v>
      </c>
      <c r="P834" s="1">
        <f t="shared" si="48"/>
        <v>0</v>
      </c>
    </row>
    <row r="835" spans="1:16" hidden="1">
      <c r="A835" s="1" t="str">
        <f>$A$19</f>
        <v>54 Gassen</v>
      </c>
      <c r="B835" s="109" t="str">
        <f t="shared" si="49"/>
        <v/>
      </c>
      <c r="C835" s="3"/>
      <c r="D835" s="3"/>
      <c r="E835" s="3"/>
      <c r="F835" s="38"/>
      <c r="G835" s="38"/>
      <c r="H835" s="38"/>
      <c r="I835" s="38"/>
      <c r="J835" s="12">
        <f>(C835*(1+'Aanneemsom-W'!$C$16))+(D835*(1+'Aanneemsom-W'!$D$16))+(E835*(1+'Aanneemsom-W'!$E$16))</f>
        <v>0</v>
      </c>
      <c r="L835" s="1">
        <f>IF($A$19="54 N.v.t.",1,IF(C835="",0,1))</f>
        <v>0</v>
      </c>
      <c r="M835" s="1">
        <f>IF($A$19="54 N.v.t.",1,IF(D835="",0,1))</f>
        <v>0</v>
      </c>
      <c r="N835" s="1">
        <f>IF($A$19="54 N.v.t.",1,IF(E835="",0,1))</f>
        <v>0</v>
      </c>
      <c r="P835" s="1">
        <f t="shared" si="48"/>
        <v>0</v>
      </c>
    </row>
    <row r="836" spans="1:16" hidden="1">
      <c r="A836" s="1" t="str">
        <f>$A$20</f>
        <v>55 Koeling</v>
      </c>
      <c r="B836" s="109" t="str">
        <f t="shared" si="49"/>
        <v/>
      </c>
      <c r="C836" s="3"/>
      <c r="D836" s="3"/>
      <c r="E836" s="3"/>
      <c r="F836" s="38"/>
      <c r="G836" s="38"/>
      <c r="H836" s="38"/>
      <c r="I836" s="38"/>
      <c r="J836" s="12">
        <f>(C836*(1+'Aanneemsom-W'!$C$16))+(D836*(1+'Aanneemsom-W'!$D$16))+(E836*(1+'Aanneemsom-W'!$E$16))</f>
        <v>0</v>
      </c>
      <c r="L836" s="1">
        <f>IF($A$20="55 N.v.t.",1,IF(C836="",0,1))</f>
        <v>0</v>
      </c>
      <c r="M836" s="1">
        <f>IF($A$20="55 N.v.t.",1,IF(D836="",0,1))</f>
        <v>0</v>
      </c>
      <c r="N836" s="1">
        <f>IF($A$20="55 N.v.t.",1,IF(E836="",0,1))</f>
        <v>0</v>
      </c>
      <c r="P836" s="1">
        <f t="shared" si="48"/>
        <v>0</v>
      </c>
    </row>
    <row r="837" spans="1:16" hidden="1">
      <c r="A837" s="1" t="str">
        <f>$A$21</f>
        <v>56 Verwarming</v>
      </c>
      <c r="B837" s="109" t="str">
        <f t="shared" si="49"/>
        <v/>
      </c>
      <c r="C837" s="3"/>
      <c r="D837" s="3"/>
      <c r="E837" s="3"/>
      <c r="F837" s="38"/>
      <c r="G837" s="38"/>
      <c r="H837" s="38"/>
      <c r="I837" s="38"/>
      <c r="J837" s="12">
        <f>(C837*(1+'Aanneemsom-W'!$C$16))+(D837*(1+'Aanneemsom-W'!$D$16))+(E837*(1+'Aanneemsom-W'!$E$16))</f>
        <v>0</v>
      </c>
      <c r="L837" s="1">
        <f>IF($A$21="56 N.v.t.",1,IF(C837="",0,1))</f>
        <v>0</v>
      </c>
      <c r="M837" s="1">
        <f>IF($A$21="56 N.v.t.",1,IF(D837="",0,1))</f>
        <v>0</v>
      </c>
      <c r="N837" s="1">
        <f>IF($A$21="56 N.v.t.",1,IF(E837="",0,1))</f>
        <v>0</v>
      </c>
      <c r="P837" s="1">
        <f t="shared" si="48"/>
        <v>0</v>
      </c>
    </row>
    <row r="838" spans="1:16" hidden="1">
      <c r="A838" s="1" t="str">
        <f>$A$22</f>
        <v>57 Luchtbehandeling</v>
      </c>
      <c r="B838" s="109" t="str">
        <f t="shared" si="49"/>
        <v/>
      </c>
      <c r="C838" s="3"/>
      <c r="D838" s="3"/>
      <c r="E838" s="3"/>
      <c r="F838" s="38"/>
      <c r="G838" s="92" t="str">
        <f>IF(F822="","Ingevulde informatie wordt genegeerd.","")</f>
        <v>Ingevulde informatie wordt genegeerd.</v>
      </c>
      <c r="H838" s="38"/>
      <c r="I838" s="38"/>
      <c r="J838" s="12">
        <f>(C838*(1+'Aanneemsom-W'!$C$16))+(D838*(1+'Aanneemsom-W'!$D$16))+(E838*(1+'Aanneemsom-W'!$E$16))</f>
        <v>0</v>
      </c>
      <c r="L838" s="1">
        <f>IF($A$22="57 N.v.t.",1,IF(C838="",0,1))</f>
        <v>0</v>
      </c>
      <c r="M838" s="1">
        <f>IF($A$22="57 N.v.t.",1,IF(D838="",0,1))</f>
        <v>0</v>
      </c>
      <c r="N838" s="1">
        <f>IF($A$22="57 N.v.t.",1,IF(E838="",0,1))</f>
        <v>0</v>
      </c>
      <c r="P838" s="1">
        <f t="shared" si="48"/>
        <v>0</v>
      </c>
    </row>
    <row r="839" spans="1:16" hidden="1">
      <c r="A839" s="1" t="str">
        <f>$A$23</f>
        <v>58 M&amp;R-installaties</v>
      </c>
      <c r="B839" s="109" t="str">
        <f t="shared" si="49"/>
        <v/>
      </c>
      <c r="C839" s="3"/>
      <c r="D839" s="3"/>
      <c r="E839" s="3"/>
      <c r="F839" s="38"/>
      <c r="G839" s="38"/>
      <c r="H839" s="38"/>
      <c r="I839" s="38"/>
      <c r="J839" s="12">
        <f>(C839*(1+'Aanneemsom-W'!$C$16))+(D839*(1+'Aanneemsom-W'!$D$16))+(E839*(1+'Aanneemsom-W'!$E$16))</f>
        <v>0</v>
      </c>
      <c r="L839" s="1">
        <f>IF($A$23="58 N.v.t.",1,IF(C839="",0,1))</f>
        <v>0</v>
      </c>
      <c r="M839" s="1">
        <f>IF($A$23="58 N.v.t.",1,IF(D839="",0,1))</f>
        <v>0</v>
      </c>
      <c r="N839" s="1">
        <f>IF($A$23="58 N.v.t.",1,IF(E839="",0,1))</f>
        <v>0</v>
      </c>
      <c r="P839" s="1">
        <f t="shared" si="48"/>
        <v>0</v>
      </c>
    </row>
    <row r="840" spans="1:16" hidden="1">
      <c r="A840" s="1" t="str">
        <f>$A$24</f>
        <v>59 Brandveiligheid</v>
      </c>
      <c r="B840" s="109" t="str">
        <f t="shared" si="49"/>
        <v/>
      </c>
      <c r="C840" s="3"/>
      <c r="D840" s="3"/>
      <c r="E840" s="3"/>
      <c r="F840" s="38"/>
      <c r="G840" s="38"/>
      <c r="H840" s="38"/>
      <c r="I840" s="38"/>
      <c r="J840" s="12">
        <f>(C840*(1+'Aanneemsom-W'!$C$16))+(D840*(1+'Aanneemsom-W'!$D$16))+(E840*(1+'Aanneemsom-W'!$E$16))</f>
        <v>0</v>
      </c>
      <c r="L840" s="1">
        <f>IF($A$24="65 N.v.t.",1,IF(C840="",0,1))</f>
        <v>0</v>
      </c>
      <c r="M840" s="1">
        <f>IF($A$24="65 N.v.t.",1,IF(D840="",0,1))</f>
        <v>0</v>
      </c>
      <c r="N840" s="1">
        <f>IF($A$24="65 N.v.t.",1,IF(E840="",0,1))</f>
        <v>0</v>
      </c>
      <c r="P840" s="1">
        <f t="shared" si="48"/>
        <v>0</v>
      </c>
    </row>
    <row r="841" spans="1:16" hidden="1">
      <c r="A841" s="1" t="str">
        <f>$A$25</f>
        <v>67 Gebouwmanag.</v>
      </c>
      <c r="B841" s="109" t="str">
        <f t="shared" si="49"/>
        <v/>
      </c>
      <c r="C841" s="3"/>
      <c r="D841" s="3"/>
      <c r="E841" s="3"/>
      <c r="F841" s="38"/>
      <c r="G841" s="38"/>
      <c r="H841" s="38"/>
      <c r="I841" s="38"/>
      <c r="J841" s="12">
        <f>(C841*(1+'Aanneemsom-W'!$C$16))+(D841*(1+'Aanneemsom-W'!$D$16))+(E841*(1+'Aanneemsom-W'!$E$16))</f>
        <v>0</v>
      </c>
      <c r="L841" s="1">
        <f>IF($A$25="67 N.v.t.",1,IF(C841="",0,1))</f>
        <v>0</v>
      </c>
      <c r="M841" s="1">
        <f>IF($A$25="67 N.v.t.",1,IF(D841="",0,1))</f>
        <v>0</v>
      </c>
      <c r="N841" s="1">
        <f>IF($A$25="67 N.v.t.",1,IF(E841="",0,1))</f>
        <v>0</v>
      </c>
      <c r="P841" s="1">
        <f>SUM(L841:O841)</f>
        <v>0</v>
      </c>
    </row>
    <row r="842" spans="1:16" hidden="1">
      <c r="A842" s="1" t="str">
        <f>$A$26</f>
        <v>73 Vaste keuken vrz.</v>
      </c>
      <c r="B842" s="109" t="str">
        <f>IF(C842+D842+E842=0,"",J842/$I$822)</f>
        <v/>
      </c>
      <c r="C842" s="3"/>
      <c r="D842" s="3"/>
      <c r="E842" s="3"/>
      <c r="F842" s="38"/>
      <c r="G842" s="38"/>
      <c r="H842" s="38"/>
      <c r="I842" s="38"/>
      <c r="J842" s="12">
        <f>(C842*(1+'Aanneemsom-W'!$C$16))+(D842*(1+'Aanneemsom-W'!$D$16))+(E842*(1+'Aanneemsom-W'!$E$16))</f>
        <v>0</v>
      </c>
      <c r="L842" s="1">
        <f>IF($A$26="73 N.v.t.",1,IF(C842="",0,1))</f>
        <v>0</v>
      </c>
      <c r="M842" s="1">
        <f>IF($A$26="73 N.v.t.",1,IF(D842="",0,1))</f>
        <v>0</v>
      </c>
      <c r="N842" s="1">
        <f>IF($A$26="73 N.v.t.",1,IF(E842="",0,1))</f>
        <v>0</v>
      </c>
      <c r="P842" s="1">
        <f>SUM(L842:O842)</f>
        <v>0</v>
      </c>
    </row>
    <row r="843" spans="1:16" hidden="1">
      <c r="A843" s="1" t="str">
        <f>$A$27</f>
        <v>74 Vaste sanitaire vrz.</v>
      </c>
      <c r="B843" s="109" t="str">
        <f t="shared" si="49"/>
        <v/>
      </c>
      <c r="C843" s="3"/>
      <c r="D843" s="3"/>
      <c r="E843" s="3"/>
      <c r="F843" s="38"/>
      <c r="G843" s="38"/>
      <c r="H843" s="38"/>
      <c r="I843" s="38"/>
      <c r="J843" s="12">
        <f>(C843*(1+'Aanneemsom-W'!$C$16))+(D843*(1+'Aanneemsom-W'!$D$16))+(E843*(1+'Aanneemsom-W'!$E$16))</f>
        <v>0</v>
      </c>
      <c r="L843" s="1">
        <f>IF($A$27="74 N.v.t.",1,IF(C843="",0,1))</f>
        <v>0</v>
      </c>
      <c r="M843" s="1">
        <f>IF($A$27="74 N.v.t.",1,IF(D843="",0,1))</f>
        <v>0</v>
      </c>
      <c r="N843" s="1">
        <f>IF($A$27="74 N.v.t.",1,IF(E843="",0,1))</f>
        <v>0</v>
      </c>
      <c r="P843" s="1">
        <f>SUM(L843:O843)</f>
        <v>0</v>
      </c>
    </row>
    <row r="844" spans="1:16" hidden="1">
      <c r="A844" s="1" t="str">
        <f>$A$28</f>
        <v>75 Vaste onderh.vrz.</v>
      </c>
      <c r="B844" s="109" t="str">
        <f>IF(C844+D844+E844=0,"",J844/$I$822)</f>
        <v/>
      </c>
      <c r="C844" s="3"/>
      <c r="D844" s="3"/>
      <c r="E844" s="3"/>
      <c r="F844" s="38"/>
      <c r="G844" s="38"/>
      <c r="H844" s="38"/>
      <c r="I844" s="38"/>
      <c r="J844" s="12">
        <f>(C844*(1+'Aanneemsom-W'!$C$16))+(D844*(1+'Aanneemsom-W'!$D$16))+(E844*(1+'Aanneemsom-W'!$E$16))</f>
        <v>0</v>
      </c>
      <c r="L844" s="1">
        <f>IF($A$28="75 N.v.t.",1,IF(C844="",0,1))</f>
        <v>0</v>
      </c>
      <c r="M844" s="1">
        <f>IF($A$28="75 N.v.t.",1,IF(D844="",0,1))</f>
        <v>0</v>
      </c>
      <c r="N844" s="1">
        <f>IF($A$28="75 N.v.t.",1,IF(E844="",0,1))</f>
        <v>0</v>
      </c>
      <c r="P844" s="1">
        <f>SUM(L844:O844)</f>
        <v>0</v>
      </c>
    </row>
    <row r="845" spans="1:16" ht="12" hidden="1" thickBot="1">
      <c r="A845" s="1" t="str">
        <f>$A$29</f>
        <v>90 Terrein</v>
      </c>
      <c r="B845" s="109" t="str">
        <f t="shared" si="49"/>
        <v/>
      </c>
      <c r="C845" s="3"/>
      <c r="D845" s="3"/>
      <c r="E845" s="3"/>
      <c r="F845" s="38"/>
      <c r="G845" s="38"/>
      <c r="H845" s="38"/>
      <c r="I845" s="38"/>
      <c r="J845" s="12">
        <f>(C845*(1+'Aanneemsom-W'!$C$16))+(D845*(1+'Aanneemsom-W'!$D$16))+(E845*(1+'Aanneemsom-W'!$E$16))</f>
        <v>0</v>
      </c>
      <c r="L845" s="1">
        <f>IF($A$29="90 N.v.t.",1,IF(C845="",0,1))</f>
        <v>0</v>
      </c>
      <c r="M845" s="1">
        <f>IF($A$29="90 N.v.t.",1,IF(D845="",0,1))</f>
        <v>0</v>
      </c>
      <c r="N845" s="1">
        <f>IF($A$29="90 N.v.t.",1,IF(E845="",0,1))</f>
        <v>0</v>
      </c>
      <c r="P845" s="1">
        <f>SUM(L845:O845)</f>
        <v>0</v>
      </c>
    </row>
    <row r="846" spans="1:16" ht="13.5" hidden="1" thickBot="1">
      <c r="B846" s="59" t="s">
        <v>6</v>
      </c>
      <c r="C846" s="15">
        <f>SUM(C832:C845)</f>
        <v>0</v>
      </c>
      <c r="D846" s="15">
        <f>SUM(D832:D845)</f>
        <v>0</v>
      </c>
      <c r="E846" s="15">
        <f>SUM(E832:E845)</f>
        <v>0</v>
      </c>
      <c r="J846" s="13">
        <f>SUM(J831:J845)</f>
        <v>0</v>
      </c>
      <c r="O846" s="20" t="s">
        <v>27</v>
      </c>
      <c r="P846" s="1">
        <f>SUM(P831:P845)+P823</f>
        <v>4</v>
      </c>
    </row>
    <row r="847" spans="1:16" hidden="1">
      <c r="B847" s="59" t="s">
        <v>22</v>
      </c>
      <c r="C847" s="60" t="e">
        <f>C846/SUM(C846:E846)</f>
        <v>#DIV/0!</v>
      </c>
      <c r="D847" s="60" t="e">
        <f>D846/SUM(C846:E846)</f>
        <v>#DIV/0!</v>
      </c>
      <c r="E847" s="60" t="e">
        <f>E846/SUM(C846:E846)</f>
        <v>#DIV/0!</v>
      </c>
    </row>
    <row r="848" spans="1:16" hidden="1">
      <c r="C848" s="73"/>
      <c r="D848" s="73"/>
      <c r="E848" s="73"/>
    </row>
    <row r="849" spans="1:17" hidden="1">
      <c r="A849" s="5" t="str">
        <f>$A$67</f>
        <v>* "Loon", "Materiaal" en "Werk-derden" inclusief toeslagen. Let op: Alle bedragen datum prijspeil.</v>
      </c>
      <c r="C849" s="73"/>
      <c r="D849" s="73"/>
      <c r="E849" s="73"/>
      <c r="J849" s="5" t="str">
        <f>$J$67</f>
        <v>Paraaf Inschrijver:</v>
      </c>
    </row>
    <row r="850" spans="1:17" hidden="1">
      <c r="A850" s="5" t="str">
        <f>$A$68</f>
        <v>Opmerking: Niet gebruikte velden invullen met 0. Negatieve getallen of tekst is niet toegestaan.</v>
      </c>
      <c r="J850" s="76" t="str">
        <f>IF(P846=47,"","Let op: niet alle velden zijn ingevuld!")</f>
        <v>Let op: niet alle velden zijn ingevuld!</v>
      </c>
    </row>
    <row r="851" spans="1:17" ht="15.75" hidden="1">
      <c r="A851" s="4" t="str">
        <f>'Aanneemsom-W'!$A$1</f>
        <v>W-installatie</v>
      </c>
      <c r="B851" s="4" t="str">
        <f>'Aanneemsom-W'!$B$1</f>
        <v>Inschrijfbiljet onderhoud</v>
      </c>
      <c r="C851" s="2"/>
      <c r="D851" s="2"/>
      <c r="E851" s="2"/>
      <c r="F851" s="2"/>
      <c r="G851" s="2"/>
      <c r="H851" s="2"/>
      <c r="I851" s="2"/>
      <c r="J851" s="2"/>
    </row>
    <row r="852" spans="1:17" hidden="1">
      <c r="A852" s="20" t="str">
        <f>'Aanneemsom-W'!$A$2</f>
        <v>Perceel:</v>
      </c>
      <c r="B852" s="21" t="str">
        <f>Leeswijzer!$B$2</f>
        <v>W1</v>
      </c>
      <c r="C852" s="2"/>
      <c r="D852" s="2"/>
      <c r="E852" s="2"/>
      <c r="I852" s="22" t="str">
        <f>'Aanneemsom-W'!$F$2</f>
        <v>Documentnummer:</v>
      </c>
      <c r="J852" s="70" t="str">
        <f>Leeswijzer!$G$2</f>
        <v>xxx-GC1-IBW W1C1</v>
      </c>
    </row>
    <row r="853" spans="1:17" hidden="1">
      <c r="A853" s="20" t="str">
        <f>'Aanneemsom-W'!$A$3</f>
        <v>Opdrachtgever:</v>
      </c>
      <c r="B853" s="106" t="str">
        <f>Leeswijzer!$B$3</f>
        <v>Solido</v>
      </c>
      <c r="C853" s="2"/>
      <c r="D853" s="2"/>
      <c r="E853" s="2"/>
      <c r="I853" s="22" t="str">
        <f>'Aanneemsom-W'!$F$3</f>
        <v>Bestek:</v>
      </c>
      <c r="J853" s="2" t="str">
        <f>Leeswijzer!$G$3</f>
        <v>2506-FB-OHCAEW</v>
      </c>
    </row>
    <row r="854" spans="1:17" hidden="1">
      <c r="A854" s="20" t="str">
        <f>'Aanneemsom-W'!$A$4</f>
        <v>Betreft:</v>
      </c>
      <c r="B854" s="106" t="str">
        <f>Leeswijzer!$B$4</f>
        <v>Onderhoudscontract W-installatie</v>
      </c>
      <c r="C854" s="2"/>
      <c r="D854" s="2"/>
      <c r="E854" s="2"/>
      <c r="I854" s="20" t="s">
        <v>65</v>
      </c>
      <c r="J854" s="163">
        <f>'Aanneemsom-W'!$E$39</f>
        <v>0</v>
      </c>
    </row>
    <row r="855" spans="1:17" hidden="1">
      <c r="A855" s="20" t="str">
        <f>'Aanneemsom-W'!$A$5</f>
        <v>Blad:</v>
      </c>
      <c r="B855" s="1" t="str">
        <f>IF(F856="","Specificatieblad ongeldig; NIET invullen!","Specificatieblad locatie")</f>
        <v>Specificatieblad ongeldig; NIET invullen!</v>
      </c>
      <c r="E855" s="62" t="str">
        <f>$E$5</f>
        <v>C1</v>
      </c>
      <c r="F855" s="23" t="str">
        <f>$F$5</f>
        <v>MER1-2</v>
      </c>
      <c r="G855" s="2"/>
      <c r="H855" s="2"/>
      <c r="I855" s="2"/>
    </row>
    <row r="856" spans="1:17" hidden="1">
      <c r="A856" s="20"/>
      <c r="B856" s="70"/>
      <c r="E856" s="77" t="s">
        <v>4</v>
      </c>
      <c r="F856" s="114"/>
      <c r="G856" s="2"/>
      <c r="H856" s="22" t="s">
        <v>43</v>
      </c>
      <c r="I856" s="70">
        <f>IF(I859=0,I857,I859)</f>
        <v>0</v>
      </c>
      <c r="Q856" s="1">
        <f>IF(F856="",0,1)</f>
        <v>0</v>
      </c>
    </row>
    <row r="857" spans="1:17" hidden="1">
      <c r="A857" s="20"/>
      <c r="B857" s="91"/>
      <c r="E857" s="68" t="s">
        <v>21</v>
      </c>
      <c r="F857" s="115"/>
      <c r="G857" s="2"/>
      <c r="H857" s="22" t="s">
        <v>28</v>
      </c>
      <c r="I857" s="116"/>
      <c r="J857" s="106" t="s">
        <v>47</v>
      </c>
      <c r="P857" s="1">
        <f>IF(I857="",0,1)</f>
        <v>0</v>
      </c>
    </row>
    <row r="858" spans="1:17" hidden="1">
      <c r="A858" s="20"/>
      <c r="E858" s="68"/>
      <c r="G858" s="2"/>
      <c r="H858" s="20" t="s">
        <v>48</v>
      </c>
      <c r="I858" s="116"/>
    </row>
    <row r="859" spans="1:17" hidden="1">
      <c r="A859" s="39" t="s">
        <v>33</v>
      </c>
      <c r="B859" s="113">
        <f>'Aanneemsom-W'!$B$8</f>
        <v>0</v>
      </c>
      <c r="E859" s="68"/>
      <c r="G859" s="2"/>
      <c r="H859" s="22" t="s">
        <v>49</v>
      </c>
      <c r="I859" s="116"/>
      <c r="J859" s="111">
        <f>IF(I858+I859=0,0,(I859-I858)/I858)</f>
        <v>0</v>
      </c>
    </row>
    <row r="860" spans="1:17" hidden="1">
      <c r="A860" s="20" t="s">
        <v>96</v>
      </c>
      <c r="B860" s="149"/>
      <c r="C860" s="2"/>
      <c r="D860" s="2"/>
      <c r="E860" s="2"/>
      <c r="F860" s="2"/>
      <c r="G860" s="2"/>
      <c r="H860" s="2"/>
      <c r="I860" s="2"/>
      <c r="J860" s="117" t="str">
        <f>IF(J859=0,"","Controleer kengetallen op inschrijfwaarde. Pas zo nodig de bedragen Loon, Materiaal en Werk-derden aan met het wijzigingspercentage.")</f>
        <v/>
      </c>
    </row>
    <row r="861" spans="1:17" hidden="1">
      <c r="C861" s="64"/>
      <c r="D861" s="65"/>
      <c r="E861" s="65"/>
      <c r="F861" s="67" t="s">
        <v>24</v>
      </c>
      <c r="G861" s="65"/>
      <c r="H861" s="65"/>
      <c r="I861" s="65"/>
      <c r="J861" s="66"/>
    </row>
    <row r="862" spans="1:17" hidden="1">
      <c r="C862" s="49"/>
      <c r="D862" s="50" t="str">
        <f>$D$12</f>
        <v>Preventief en</v>
      </c>
      <c r="E862" s="51"/>
      <c r="F862" s="52"/>
      <c r="G862" s="50" t="str">
        <f>IF($G$12="","",$G$12)</f>
        <v>Geen stelposten</v>
      </c>
      <c r="H862" s="53"/>
      <c r="I862" s="18"/>
      <c r="J862" s="40" t="str">
        <f>$J$12</f>
        <v>Prijspeil</v>
      </c>
    </row>
    <row r="863" spans="1:17" hidden="1">
      <c r="C863" s="16"/>
      <c r="D863" s="17" t="str">
        <f>$D$13</f>
        <v>curatief onderhoud</v>
      </c>
      <c r="E863" s="54"/>
      <c r="F863" s="55"/>
      <c r="G863" s="17"/>
      <c r="H863" s="56"/>
      <c r="I863" s="19"/>
      <c r="J863" s="48">
        <f>$J$13</f>
        <v>45839</v>
      </c>
    </row>
    <row r="864" spans="1:17" ht="22.5" hidden="1">
      <c r="A864" s="57" t="s">
        <v>45</v>
      </c>
      <c r="B864" s="58" t="str">
        <f>$B$48</f>
        <v>Kengetal-W
locatie (€/m²)</v>
      </c>
      <c r="C864" s="11" t="s">
        <v>63</v>
      </c>
      <c r="D864" s="11" t="s">
        <v>64</v>
      </c>
      <c r="E864" s="11" t="s">
        <v>239</v>
      </c>
      <c r="F864" s="11" t="str">
        <f>IF($F$14="","",$F$14)</f>
        <v/>
      </c>
      <c r="G864" s="11" t="str">
        <f>IF($G$14="","",$G$14)</f>
        <v/>
      </c>
      <c r="H864" s="11" t="str">
        <f>IF($H$14="","",$H$14)</f>
        <v/>
      </c>
      <c r="I864" s="11" t="str">
        <f>IF($I$14="","",$I$14)</f>
        <v/>
      </c>
      <c r="J864" s="11" t="s">
        <v>57</v>
      </c>
      <c r="L864" s="1" t="s">
        <v>26</v>
      </c>
    </row>
    <row r="865" spans="1:16" hidden="1">
      <c r="A865" s="37" t="str">
        <f>$A$15</f>
        <v>Stelposten n.v.t.</v>
      </c>
      <c r="B865" s="71"/>
      <c r="C865" s="72"/>
      <c r="D865" s="72"/>
      <c r="E865" s="72"/>
      <c r="F865" s="3"/>
      <c r="G865" s="3"/>
      <c r="H865" s="3"/>
      <c r="I865" s="3"/>
      <c r="J865" s="144">
        <f>(F865*(1+'Aanneemsom-W'!$F$16))+(G865*(1+'Aanneemsom-W'!$F$16))+(H865*(1+'Aanneemsom-W'!$F$16))+(I865*(1+'Aanneemsom-W'!$F$16))</f>
        <v>0</v>
      </c>
      <c r="L865" s="1">
        <f>IF(F864="",1,IF(F865="",0,1))</f>
        <v>1</v>
      </c>
      <c r="M865" s="1">
        <f>IF(G864="",1,IF(G865="",0,1))</f>
        <v>1</v>
      </c>
      <c r="N865" s="1">
        <f>IF(H864="",1,IF(H865="",0,1))</f>
        <v>1</v>
      </c>
      <c r="O865" s="1">
        <f>IF(I864="",1,IF(I865="",0,1))</f>
        <v>1</v>
      </c>
      <c r="P865" s="1">
        <f>SUM(L865:O865)</f>
        <v>4</v>
      </c>
    </row>
    <row r="866" spans="1:16" hidden="1">
      <c r="A866" s="1" t="str">
        <f>$A$16</f>
        <v>51 Gereserveerd</v>
      </c>
      <c r="B866" s="109" t="str">
        <f>IF(C866+D866+E866=0,"",J866/$I$856)</f>
        <v/>
      </c>
      <c r="C866" s="3"/>
      <c r="D866" s="3"/>
      <c r="E866" s="3"/>
      <c r="F866" s="38"/>
      <c r="G866" s="38"/>
      <c r="H866" s="38"/>
      <c r="I866" s="38"/>
      <c r="J866" s="12">
        <f>(C866*(1+'Aanneemsom-W'!$C$16))+(D866*(1+'Aanneemsom-W'!$D$16))+(E866*(1+'Aanneemsom-W'!$E$16))</f>
        <v>0</v>
      </c>
      <c r="L866" s="1">
        <f>IF($A$16="51 N.v.t.",1,IF(C866="",0,1))</f>
        <v>0</v>
      </c>
      <c r="M866" s="1">
        <f>IF($A$16="51 N.v.t.",1,IF(D866="",0,1))</f>
        <v>0</v>
      </c>
      <c r="N866" s="1">
        <f>IF($A$16="51 N.v.t.",1,IF(E866="",0,1))</f>
        <v>0</v>
      </c>
      <c r="P866" s="1">
        <f t="shared" ref="P866:P874" si="50">SUM(L866:O866)</f>
        <v>0</v>
      </c>
    </row>
    <row r="867" spans="1:16" hidden="1">
      <c r="A867" s="1" t="str">
        <f>$A$17</f>
        <v>52 Afvoeren</v>
      </c>
      <c r="B867" s="109" t="str">
        <f t="shared" ref="B867:B879" si="51">IF(C867+D867+E867=0,"",J867/$I$856)</f>
        <v/>
      </c>
      <c r="C867" s="3"/>
      <c r="D867" s="3"/>
      <c r="E867" s="3"/>
      <c r="F867" s="38"/>
      <c r="G867" s="38"/>
      <c r="H867" s="38"/>
      <c r="I867" s="38"/>
      <c r="J867" s="12">
        <f>(C867*(1+'Aanneemsom-W'!$C$16))+(D867*(1+'Aanneemsom-W'!$D$16))+(E867*(1+'Aanneemsom-W'!$E$16))</f>
        <v>0</v>
      </c>
      <c r="L867" s="1">
        <f>IF($A$17="52 N.v.t.",1,IF(C867="",0,1))</f>
        <v>0</v>
      </c>
      <c r="M867" s="1">
        <f>IF($A$17="52 N.v.t.",1,IF(D867="",0,1))</f>
        <v>0</v>
      </c>
      <c r="N867" s="1">
        <f>IF($A$17="52 N.v.t.",1,IF(E867="",0,1))</f>
        <v>0</v>
      </c>
      <c r="P867" s="1">
        <f t="shared" si="50"/>
        <v>0</v>
      </c>
    </row>
    <row r="868" spans="1:16" hidden="1">
      <c r="A868" s="1" t="str">
        <f>$A$18</f>
        <v>53 Waterinstallaties</v>
      </c>
      <c r="B868" s="109" t="str">
        <f t="shared" si="51"/>
        <v/>
      </c>
      <c r="C868" s="3"/>
      <c r="D868" s="3"/>
      <c r="E868" s="3"/>
      <c r="F868" s="38"/>
      <c r="G868" s="38"/>
      <c r="H868" s="38"/>
      <c r="I868" s="38"/>
      <c r="J868" s="12">
        <f>(C868*(1+'Aanneemsom-W'!$C$16))+(D868*(1+'Aanneemsom-W'!$D$16))+(E868*(1+'Aanneemsom-W'!$E$16))</f>
        <v>0</v>
      </c>
      <c r="L868" s="1">
        <f>IF($A$18="53 N.v.t.",1,IF(C868="",0,1))</f>
        <v>0</v>
      </c>
      <c r="M868" s="1">
        <f>IF($A$18="53 N.v.t.",1,IF(D868="",0,1))</f>
        <v>0</v>
      </c>
      <c r="N868" s="1">
        <f>IF($A$18="53 N.v.t.",1,IF(E868="",0,1))</f>
        <v>0</v>
      </c>
      <c r="P868" s="1">
        <f t="shared" si="50"/>
        <v>0</v>
      </c>
    </row>
    <row r="869" spans="1:16" hidden="1">
      <c r="A869" s="1" t="str">
        <f>$A$19</f>
        <v>54 Gassen</v>
      </c>
      <c r="B869" s="109" t="str">
        <f t="shared" si="51"/>
        <v/>
      </c>
      <c r="C869" s="3"/>
      <c r="D869" s="3"/>
      <c r="E869" s="3"/>
      <c r="F869" s="38"/>
      <c r="G869" s="38"/>
      <c r="H869" s="38"/>
      <c r="I869" s="38"/>
      <c r="J869" s="12">
        <f>(C869*(1+'Aanneemsom-W'!$C$16))+(D869*(1+'Aanneemsom-W'!$D$16))+(E869*(1+'Aanneemsom-W'!$E$16))</f>
        <v>0</v>
      </c>
      <c r="L869" s="1">
        <f>IF($A$19="54 N.v.t.",1,IF(C869="",0,1))</f>
        <v>0</v>
      </c>
      <c r="M869" s="1">
        <f>IF($A$19="54 N.v.t.",1,IF(D869="",0,1))</f>
        <v>0</v>
      </c>
      <c r="N869" s="1">
        <f>IF($A$19="54 N.v.t.",1,IF(E869="",0,1))</f>
        <v>0</v>
      </c>
      <c r="P869" s="1">
        <f t="shared" si="50"/>
        <v>0</v>
      </c>
    </row>
    <row r="870" spans="1:16" hidden="1">
      <c r="A870" s="1" t="str">
        <f>$A$20</f>
        <v>55 Koeling</v>
      </c>
      <c r="B870" s="109" t="str">
        <f t="shared" si="51"/>
        <v/>
      </c>
      <c r="C870" s="3"/>
      <c r="D870" s="3"/>
      <c r="E870" s="3"/>
      <c r="F870" s="38"/>
      <c r="G870" s="38"/>
      <c r="H870" s="38"/>
      <c r="I870" s="38"/>
      <c r="J870" s="12">
        <f>(C870*(1+'Aanneemsom-W'!$C$16))+(D870*(1+'Aanneemsom-W'!$D$16))+(E870*(1+'Aanneemsom-W'!$E$16))</f>
        <v>0</v>
      </c>
      <c r="L870" s="1">
        <f>IF($A$20="55 N.v.t.",1,IF(C870="",0,1))</f>
        <v>0</v>
      </c>
      <c r="M870" s="1">
        <f>IF($A$20="55 N.v.t.",1,IF(D870="",0,1))</f>
        <v>0</v>
      </c>
      <c r="N870" s="1">
        <f>IF($A$20="55 N.v.t.",1,IF(E870="",0,1))</f>
        <v>0</v>
      </c>
      <c r="P870" s="1">
        <f t="shared" si="50"/>
        <v>0</v>
      </c>
    </row>
    <row r="871" spans="1:16" hidden="1">
      <c r="A871" s="1" t="str">
        <f>$A$21</f>
        <v>56 Verwarming</v>
      </c>
      <c r="B871" s="109" t="str">
        <f t="shared" si="51"/>
        <v/>
      </c>
      <c r="C871" s="3"/>
      <c r="D871" s="3"/>
      <c r="E871" s="3"/>
      <c r="F871" s="38"/>
      <c r="G871" s="38"/>
      <c r="H871" s="38"/>
      <c r="I871" s="38"/>
      <c r="J871" s="12">
        <f>(C871*(1+'Aanneemsom-W'!$C$16))+(D871*(1+'Aanneemsom-W'!$D$16))+(E871*(1+'Aanneemsom-W'!$E$16))</f>
        <v>0</v>
      </c>
      <c r="L871" s="1">
        <f>IF($A$21="56 N.v.t.",1,IF(C871="",0,1))</f>
        <v>0</v>
      </c>
      <c r="M871" s="1">
        <f>IF($A$21="56 N.v.t.",1,IF(D871="",0,1))</f>
        <v>0</v>
      </c>
      <c r="N871" s="1">
        <f>IF($A$21="56 N.v.t.",1,IF(E871="",0,1))</f>
        <v>0</v>
      </c>
      <c r="P871" s="1">
        <f t="shared" si="50"/>
        <v>0</v>
      </c>
    </row>
    <row r="872" spans="1:16" hidden="1">
      <c r="A872" s="1" t="str">
        <f>$A$22</f>
        <v>57 Luchtbehandeling</v>
      </c>
      <c r="B872" s="109" t="str">
        <f t="shared" si="51"/>
        <v/>
      </c>
      <c r="C872" s="3"/>
      <c r="D872" s="3"/>
      <c r="E872" s="3"/>
      <c r="F872" s="38"/>
      <c r="G872" s="92" t="str">
        <f>IF(F856="","Ingevulde informatie wordt genegeerd.","")</f>
        <v>Ingevulde informatie wordt genegeerd.</v>
      </c>
      <c r="H872" s="38"/>
      <c r="I872" s="38"/>
      <c r="J872" s="12">
        <f>(C872*(1+'Aanneemsom-W'!$C$16))+(D872*(1+'Aanneemsom-W'!$D$16))+(E872*(1+'Aanneemsom-W'!$E$16))</f>
        <v>0</v>
      </c>
      <c r="L872" s="1">
        <f>IF($A$22="57 N.v.t.",1,IF(C872="",0,1))</f>
        <v>0</v>
      </c>
      <c r="M872" s="1">
        <f>IF($A$22="57 N.v.t.",1,IF(D872="",0,1))</f>
        <v>0</v>
      </c>
      <c r="N872" s="1">
        <f>IF($A$22="57 N.v.t.",1,IF(E872="",0,1))</f>
        <v>0</v>
      </c>
      <c r="P872" s="1">
        <f t="shared" si="50"/>
        <v>0</v>
      </c>
    </row>
    <row r="873" spans="1:16" hidden="1">
      <c r="A873" s="1" t="str">
        <f>$A$23</f>
        <v>58 M&amp;R-installaties</v>
      </c>
      <c r="B873" s="109" t="str">
        <f t="shared" si="51"/>
        <v/>
      </c>
      <c r="C873" s="3"/>
      <c r="D873" s="3"/>
      <c r="E873" s="3"/>
      <c r="F873" s="38"/>
      <c r="G873" s="38"/>
      <c r="H873" s="38"/>
      <c r="I873" s="38"/>
      <c r="J873" s="12">
        <f>(C873*(1+'Aanneemsom-W'!$C$16))+(D873*(1+'Aanneemsom-W'!$D$16))+(E873*(1+'Aanneemsom-W'!$E$16))</f>
        <v>0</v>
      </c>
      <c r="L873" s="1">
        <f>IF($A$23="58 N.v.t.",1,IF(C873="",0,1))</f>
        <v>0</v>
      </c>
      <c r="M873" s="1">
        <f>IF($A$23="58 N.v.t.",1,IF(D873="",0,1))</f>
        <v>0</v>
      </c>
      <c r="N873" s="1">
        <f>IF($A$23="58 N.v.t.",1,IF(E873="",0,1))</f>
        <v>0</v>
      </c>
      <c r="P873" s="1">
        <f t="shared" si="50"/>
        <v>0</v>
      </c>
    </row>
    <row r="874" spans="1:16" hidden="1">
      <c r="A874" s="1" t="str">
        <f>$A$24</f>
        <v>59 Brandveiligheid</v>
      </c>
      <c r="B874" s="109" t="str">
        <f t="shared" si="51"/>
        <v/>
      </c>
      <c r="C874" s="3"/>
      <c r="D874" s="3"/>
      <c r="E874" s="3"/>
      <c r="F874" s="38"/>
      <c r="G874" s="38"/>
      <c r="H874" s="38"/>
      <c r="I874" s="38"/>
      <c r="J874" s="12">
        <f>(C874*(1+'Aanneemsom-W'!$C$16))+(D874*(1+'Aanneemsom-W'!$D$16))+(E874*(1+'Aanneemsom-W'!$E$16))</f>
        <v>0</v>
      </c>
      <c r="L874" s="1">
        <f>IF($A$24="65 N.v.t.",1,IF(C874="",0,1))</f>
        <v>0</v>
      </c>
      <c r="M874" s="1">
        <f>IF($A$24="65 N.v.t.",1,IF(D874="",0,1))</f>
        <v>0</v>
      </c>
      <c r="N874" s="1">
        <f>IF($A$24="65 N.v.t.",1,IF(E874="",0,1))</f>
        <v>0</v>
      </c>
      <c r="P874" s="1">
        <f t="shared" si="50"/>
        <v>0</v>
      </c>
    </row>
    <row r="875" spans="1:16" hidden="1">
      <c r="A875" s="1" t="str">
        <f>$A$25</f>
        <v>67 Gebouwmanag.</v>
      </c>
      <c r="B875" s="109" t="str">
        <f t="shared" si="51"/>
        <v/>
      </c>
      <c r="C875" s="3"/>
      <c r="D875" s="3"/>
      <c r="E875" s="3"/>
      <c r="F875" s="38"/>
      <c r="G875" s="38"/>
      <c r="H875" s="38"/>
      <c r="I875" s="38"/>
      <c r="J875" s="12">
        <f>(C875*(1+'Aanneemsom-W'!$C$16))+(D875*(1+'Aanneemsom-W'!$D$16))+(E875*(1+'Aanneemsom-W'!$E$16))</f>
        <v>0</v>
      </c>
      <c r="L875" s="1">
        <f>IF($A$25="67 N.v.t.",1,IF(C875="",0,1))</f>
        <v>0</v>
      </c>
      <c r="M875" s="1">
        <f>IF($A$25="67 N.v.t.",1,IF(D875="",0,1))</f>
        <v>0</v>
      </c>
      <c r="N875" s="1">
        <f>IF($A$25="67 N.v.t.",1,IF(E875="",0,1))</f>
        <v>0</v>
      </c>
      <c r="P875" s="1">
        <f>SUM(L875:O875)</f>
        <v>0</v>
      </c>
    </row>
    <row r="876" spans="1:16" hidden="1">
      <c r="A876" s="1" t="str">
        <f>$A$26</f>
        <v>73 Vaste keuken vrz.</v>
      </c>
      <c r="B876" s="109" t="str">
        <f>IF(C876+D876+E876=0,"",J876/$I$856)</f>
        <v/>
      </c>
      <c r="C876" s="3"/>
      <c r="D876" s="3"/>
      <c r="E876" s="3"/>
      <c r="F876" s="38"/>
      <c r="G876" s="38"/>
      <c r="H876" s="38"/>
      <c r="I876" s="38"/>
      <c r="J876" s="12">
        <f>(C876*(1+'Aanneemsom-W'!$C$16))+(D876*(1+'Aanneemsom-W'!$D$16))+(E876*(1+'Aanneemsom-W'!$E$16))</f>
        <v>0</v>
      </c>
      <c r="L876" s="1">
        <f>IF($A$26="73 N.v.t.",1,IF(C876="",0,1))</f>
        <v>0</v>
      </c>
      <c r="M876" s="1">
        <f>IF($A$26="73 N.v.t.",1,IF(D876="",0,1))</f>
        <v>0</v>
      </c>
      <c r="N876" s="1">
        <f>IF($A$26="73 N.v.t.",1,IF(E876="",0,1))</f>
        <v>0</v>
      </c>
      <c r="P876" s="1">
        <f>SUM(L876:O876)</f>
        <v>0</v>
      </c>
    </row>
    <row r="877" spans="1:16" hidden="1">
      <c r="A877" s="1" t="str">
        <f>$A$27</f>
        <v>74 Vaste sanitaire vrz.</v>
      </c>
      <c r="B877" s="109" t="str">
        <f t="shared" si="51"/>
        <v/>
      </c>
      <c r="C877" s="3"/>
      <c r="D877" s="3"/>
      <c r="E877" s="3"/>
      <c r="F877" s="38"/>
      <c r="G877" s="38"/>
      <c r="H877" s="38"/>
      <c r="I877" s="38"/>
      <c r="J877" s="12">
        <f>(C877*(1+'Aanneemsom-W'!$C$16))+(D877*(1+'Aanneemsom-W'!$D$16))+(E877*(1+'Aanneemsom-W'!$E$16))</f>
        <v>0</v>
      </c>
      <c r="L877" s="1">
        <f>IF($A$27="74 N.v.t.",1,IF(C877="",0,1))</f>
        <v>0</v>
      </c>
      <c r="M877" s="1">
        <f>IF($A$27="74 N.v.t.",1,IF(D877="",0,1))</f>
        <v>0</v>
      </c>
      <c r="N877" s="1">
        <f>IF($A$27="74 N.v.t.",1,IF(E877="",0,1))</f>
        <v>0</v>
      </c>
      <c r="P877" s="1">
        <f>SUM(L877:O877)</f>
        <v>0</v>
      </c>
    </row>
    <row r="878" spans="1:16" hidden="1">
      <c r="A878" s="1" t="str">
        <f>$A$28</f>
        <v>75 Vaste onderh.vrz.</v>
      </c>
      <c r="B878" s="109" t="str">
        <f>IF(C878+D878+E878=0,"",J878/$I$856)</f>
        <v/>
      </c>
      <c r="C878" s="3"/>
      <c r="D878" s="3"/>
      <c r="E878" s="3"/>
      <c r="F878" s="38"/>
      <c r="G878" s="38"/>
      <c r="H878" s="38"/>
      <c r="I878" s="38"/>
      <c r="J878" s="12">
        <f>(C878*(1+'Aanneemsom-W'!$C$16))+(D878*(1+'Aanneemsom-W'!$D$16))+(E878*(1+'Aanneemsom-W'!$E$16))</f>
        <v>0</v>
      </c>
      <c r="L878" s="1">
        <f>IF($A$28="75 N.v.t.",1,IF(C878="",0,1))</f>
        <v>0</v>
      </c>
      <c r="M878" s="1">
        <f>IF($A$28="75 N.v.t.",1,IF(D878="",0,1))</f>
        <v>0</v>
      </c>
      <c r="N878" s="1">
        <f>IF($A$28="75 N.v.t.",1,IF(E878="",0,1))</f>
        <v>0</v>
      </c>
      <c r="P878" s="1">
        <f>SUM(L878:O878)</f>
        <v>0</v>
      </c>
    </row>
    <row r="879" spans="1:16" ht="12" hidden="1" thickBot="1">
      <c r="A879" s="1" t="str">
        <f>$A$29</f>
        <v>90 Terrein</v>
      </c>
      <c r="B879" s="109" t="str">
        <f t="shared" si="51"/>
        <v/>
      </c>
      <c r="C879" s="3"/>
      <c r="D879" s="3"/>
      <c r="E879" s="3"/>
      <c r="F879" s="38"/>
      <c r="G879" s="38"/>
      <c r="H879" s="38"/>
      <c r="I879" s="38"/>
      <c r="J879" s="12">
        <f>(C879*(1+'Aanneemsom-W'!$C$16))+(D879*(1+'Aanneemsom-W'!$D$16))+(E879*(1+'Aanneemsom-W'!$E$16))</f>
        <v>0</v>
      </c>
      <c r="L879" s="1">
        <f>IF($A$29="90 N.v.t.",1,IF(C879="",0,1))</f>
        <v>0</v>
      </c>
      <c r="M879" s="1">
        <f>IF($A$29="90 N.v.t.",1,IF(D879="",0,1))</f>
        <v>0</v>
      </c>
      <c r="N879" s="1">
        <f>IF($A$29="90 N.v.t.",1,IF(E879="",0,1))</f>
        <v>0</v>
      </c>
      <c r="P879" s="1">
        <f>SUM(L879:O879)</f>
        <v>0</v>
      </c>
    </row>
    <row r="880" spans="1:16" ht="13.5" hidden="1" thickBot="1">
      <c r="B880" s="59" t="s">
        <v>6</v>
      </c>
      <c r="C880" s="15">
        <f>SUM(C866:C879)</f>
        <v>0</v>
      </c>
      <c r="D880" s="15">
        <f>SUM(D866:D879)</f>
        <v>0</v>
      </c>
      <c r="E880" s="15">
        <f>SUM(E866:E879)</f>
        <v>0</v>
      </c>
      <c r="J880" s="13">
        <f>SUM(J865:J879)</f>
        <v>0</v>
      </c>
      <c r="O880" s="20" t="s">
        <v>27</v>
      </c>
      <c r="P880" s="1">
        <f>SUM(P865:P879)+P857</f>
        <v>4</v>
      </c>
    </row>
    <row r="881" spans="1:17" hidden="1">
      <c r="B881" s="59" t="s">
        <v>22</v>
      </c>
      <c r="C881" s="60" t="e">
        <f>C880/SUM(C880:E880)</f>
        <v>#DIV/0!</v>
      </c>
      <c r="D881" s="60" t="e">
        <f>D880/SUM(C880:E880)</f>
        <v>#DIV/0!</v>
      </c>
      <c r="E881" s="60" t="e">
        <f>E880/SUM(C880:E880)</f>
        <v>#DIV/0!</v>
      </c>
    </row>
    <row r="882" spans="1:17" hidden="1">
      <c r="C882" s="73"/>
      <c r="D882" s="73"/>
      <c r="E882" s="73"/>
    </row>
    <row r="883" spans="1:17" hidden="1">
      <c r="A883" s="5" t="str">
        <f>$A$67</f>
        <v>* "Loon", "Materiaal" en "Werk-derden" inclusief toeslagen. Let op: Alle bedragen datum prijspeil.</v>
      </c>
      <c r="C883" s="73"/>
      <c r="D883" s="73"/>
      <c r="E883" s="73"/>
      <c r="J883" s="5" t="str">
        <f>$J$67</f>
        <v>Paraaf Inschrijver:</v>
      </c>
    </row>
    <row r="884" spans="1:17" hidden="1">
      <c r="A884" s="5" t="str">
        <f>$A$68</f>
        <v>Opmerking: Niet gebruikte velden invullen met 0. Negatieve getallen of tekst is niet toegestaan.</v>
      </c>
      <c r="J884" s="76" t="str">
        <f>IF(P880=47,"","Let op: niet alle velden zijn ingevuld!")</f>
        <v>Let op: niet alle velden zijn ingevuld!</v>
      </c>
    </row>
    <row r="885" spans="1:17" ht="15.75" hidden="1">
      <c r="A885" s="4" t="str">
        <f>'Aanneemsom-W'!$A$1</f>
        <v>W-installatie</v>
      </c>
      <c r="B885" s="4" t="str">
        <f>'Aanneemsom-W'!$B$1</f>
        <v>Inschrijfbiljet onderhoud</v>
      </c>
      <c r="C885" s="2"/>
      <c r="D885" s="2"/>
      <c r="E885" s="2"/>
      <c r="F885" s="2"/>
      <c r="G885" s="2"/>
      <c r="H885" s="2"/>
      <c r="I885" s="2"/>
      <c r="J885" s="2"/>
    </row>
    <row r="886" spans="1:17" hidden="1">
      <c r="A886" s="20" t="str">
        <f>'Aanneemsom-W'!$A$2</f>
        <v>Perceel:</v>
      </c>
      <c r="B886" s="21" t="str">
        <f>Leeswijzer!$B$2</f>
        <v>W1</v>
      </c>
      <c r="C886" s="2"/>
      <c r="D886" s="2"/>
      <c r="E886" s="2"/>
      <c r="I886" s="22" t="str">
        <f>'Aanneemsom-W'!$F$2</f>
        <v>Documentnummer:</v>
      </c>
      <c r="J886" s="70" t="str">
        <f>Leeswijzer!$G$2</f>
        <v>xxx-GC1-IBW W1C1</v>
      </c>
    </row>
    <row r="887" spans="1:17" hidden="1">
      <c r="A887" s="20" t="str">
        <f>'Aanneemsom-W'!$A$3</f>
        <v>Opdrachtgever:</v>
      </c>
      <c r="B887" s="106" t="str">
        <f>Leeswijzer!$B$3</f>
        <v>Solido</v>
      </c>
      <c r="C887" s="2"/>
      <c r="D887" s="2"/>
      <c r="E887" s="2"/>
      <c r="I887" s="22" t="str">
        <f>'Aanneemsom-W'!$F$3</f>
        <v>Bestek:</v>
      </c>
      <c r="J887" s="2" t="str">
        <f>Leeswijzer!$G$3</f>
        <v>2506-FB-OHCAEW</v>
      </c>
    </row>
    <row r="888" spans="1:17" hidden="1">
      <c r="A888" s="20" t="str">
        <f>'Aanneemsom-W'!$A$4</f>
        <v>Betreft:</v>
      </c>
      <c r="B888" s="106" t="str">
        <f>Leeswijzer!$B$4</f>
        <v>Onderhoudscontract W-installatie</v>
      </c>
      <c r="C888" s="2"/>
      <c r="D888" s="2"/>
      <c r="E888" s="2"/>
      <c r="I888" s="20" t="s">
        <v>65</v>
      </c>
      <c r="J888" s="163">
        <f>'Aanneemsom-W'!$E$39</f>
        <v>0</v>
      </c>
    </row>
    <row r="889" spans="1:17" hidden="1">
      <c r="A889" s="20" t="str">
        <f>'Aanneemsom-W'!$A$5</f>
        <v>Blad:</v>
      </c>
      <c r="B889" s="1" t="str">
        <f>IF(F890="","Specificatieblad ongeldig; NIET invullen!","Specificatieblad locatie")</f>
        <v>Specificatieblad ongeldig; NIET invullen!</v>
      </c>
      <c r="E889" s="62" t="str">
        <f>$E$5</f>
        <v>C1</v>
      </c>
      <c r="F889" s="23" t="str">
        <f>$F$5</f>
        <v>MER1-2</v>
      </c>
      <c r="G889" s="2"/>
      <c r="H889" s="2"/>
      <c r="I889" s="2"/>
    </row>
    <row r="890" spans="1:17" hidden="1">
      <c r="A890" s="20"/>
      <c r="B890" s="70"/>
      <c r="E890" s="77" t="s">
        <v>4</v>
      </c>
      <c r="F890" s="114"/>
      <c r="G890" s="2"/>
      <c r="H890" s="22" t="s">
        <v>43</v>
      </c>
      <c r="I890" s="70">
        <f>IF(I893=0,I891,I893)</f>
        <v>0</v>
      </c>
      <c r="Q890" s="1">
        <f>IF(F890="",0,1)</f>
        <v>0</v>
      </c>
    </row>
    <row r="891" spans="1:17" hidden="1">
      <c r="A891" s="20"/>
      <c r="B891" s="91"/>
      <c r="E891" s="68" t="s">
        <v>21</v>
      </c>
      <c r="F891" s="115"/>
      <c r="G891" s="2"/>
      <c r="H891" s="22" t="s">
        <v>28</v>
      </c>
      <c r="I891" s="116"/>
      <c r="J891" s="106" t="s">
        <v>47</v>
      </c>
      <c r="P891" s="1">
        <f>IF(I891="",0,1)</f>
        <v>0</v>
      </c>
    </row>
    <row r="892" spans="1:17" hidden="1">
      <c r="A892" s="20"/>
      <c r="E892" s="68"/>
      <c r="G892" s="2"/>
      <c r="H892" s="20" t="s">
        <v>48</v>
      </c>
      <c r="I892" s="116"/>
    </row>
    <row r="893" spans="1:17" hidden="1">
      <c r="A893" s="39" t="s">
        <v>33</v>
      </c>
      <c r="B893" s="113">
        <f>'Aanneemsom-W'!$B$8</f>
        <v>0</v>
      </c>
      <c r="E893" s="68"/>
      <c r="G893" s="2"/>
      <c r="H893" s="22" t="s">
        <v>49</v>
      </c>
      <c r="I893" s="116"/>
      <c r="J893" s="111">
        <f>IF(I892+I893=0,0,(I893-I892)/I892)</f>
        <v>0</v>
      </c>
    </row>
    <row r="894" spans="1:17" hidden="1">
      <c r="A894" s="20" t="s">
        <v>96</v>
      </c>
      <c r="B894" s="149"/>
      <c r="C894" s="2"/>
      <c r="D894" s="2"/>
      <c r="E894" s="2"/>
      <c r="F894" s="2"/>
      <c r="G894" s="2"/>
      <c r="H894" s="2"/>
      <c r="I894" s="2"/>
      <c r="J894" s="117" t="str">
        <f>IF(J893=0,"","Controleer kengetallen op inschrijfwaarde. Pas zo nodig de bedragen Loon, Materiaal en Werk-derden aan met het wijzigingspercentage.")</f>
        <v/>
      </c>
    </row>
    <row r="895" spans="1:17" hidden="1">
      <c r="C895" s="64"/>
      <c r="D895" s="65"/>
      <c r="E895" s="65"/>
      <c r="F895" s="67" t="s">
        <v>24</v>
      </c>
      <c r="G895" s="65"/>
      <c r="H895" s="65"/>
      <c r="I895" s="65"/>
      <c r="J895" s="66"/>
    </row>
    <row r="896" spans="1:17" hidden="1">
      <c r="C896" s="49"/>
      <c r="D896" s="50" t="str">
        <f>$D$12</f>
        <v>Preventief en</v>
      </c>
      <c r="E896" s="51"/>
      <c r="F896" s="52"/>
      <c r="G896" s="50" t="str">
        <f>IF($G$12="","",$G$12)</f>
        <v>Geen stelposten</v>
      </c>
      <c r="H896" s="53"/>
      <c r="I896" s="18"/>
      <c r="J896" s="40" t="str">
        <f>$J$12</f>
        <v>Prijspeil</v>
      </c>
    </row>
    <row r="897" spans="1:16" hidden="1">
      <c r="C897" s="16"/>
      <c r="D897" s="17" t="str">
        <f>$D$13</f>
        <v>curatief onderhoud</v>
      </c>
      <c r="E897" s="54"/>
      <c r="F897" s="55"/>
      <c r="G897" s="17"/>
      <c r="H897" s="56"/>
      <c r="I897" s="19"/>
      <c r="J897" s="48">
        <f>$J$13</f>
        <v>45839</v>
      </c>
    </row>
    <row r="898" spans="1:16" ht="22.5" hidden="1">
      <c r="A898" s="57" t="s">
        <v>45</v>
      </c>
      <c r="B898" s="58" t="str">
        <f>$B$48</f>
        <v>Kengetal-W
locatie (€/m²)</v>
      </c>
      <c r="C898" s="11" t="s">
        <v>63</v>
      </c>
      <c r="D898" s="11" t="s">
        <v>64</v>
      </c>
      <c r="E898" s="11" t="s">
        <v>239</v>
      </c>
      <c r="F898" s="11" t="str">
        <f>IF($F$14="","",$F$14)</f>
        <v/>
      </c>
      <c r="G898" s="11" t="str">
        <f>IF($G$14="","",$G$14)</f>
        <v/>
      </c>
      <c r="H898" s="11" t="str">
        <f>IF($H$14="","",$H$14)</f>
        <v/>
      </c>
      <c r="I898" s="11" t="str">
        <f>IF($I$14="","",$I$14)</f>
        <v/>
      </c>
      <c r="J898" s="11" t="s">
        <v>57</v>
      </c>
      <c r="L898" s="1" t="s">
        <v>26</v>
      </c>
    </row>
    <row r="899" spans="1:16" hidden="1">
      <c r="A899" s="37" t="str">
        <f>$A$15</f>
        <v>Stelposten n.v.t.</v>
      </c>
      <c r="B899" s="71"/>
      <c r="C899" s="72"/>
      <c r="D899" s="72"/>
      <c r="E899" s="72"/>
      <c r="F899" s="3"/>
      <c r="G899" s="3"/>
      <c r="H899" s="3"/>
      <c r="I899" s="3"/>
      <c r="J899" s="144">
        <f>(F899*(1+'Aanneemsom-W'!$F$16))+(G899*(1+'Aanneemsom-W'!$F$16))+(H899*(1+'Aanneemsom-W'!$F$16))+(I899*(1+'Aanneemsom-W'!$F$16))</f>
        <v>0</v>
      </c>
      <c r="L899" s="1">
        <f>IF(F898="",1,IF(F899="",0,1))</f>
        <v>1</v>
      </c>
      <c r="M899" s="1">
        <f>IF(G898="",1,IF(G899="",0,1))</f>
        <v>1</v>
      </c>
      <c r="N899" s="1">
        <f>IF(H898="",1,IF(H899="",0,1))</f>
        <v>1</v>
      </c>
      <c r="O899" s="1">
        <f>IF(I898="",1,IF(I899="",0,1))</f>
        <v>1</v>
      </c>
      <c r="P899" s="1">
        <f>SUM(L899:O899)</f>
        <v>4</v>
      </c>
    </row>
    <row r="900" spans="1:16" hidden="1">
      <c r="A900" s="1" t="str">
        <f>$A$16</f>
        <v>51 Gereserveerd</v>
      </c>
      <c r="B900" s="109" t="str">
        <f>IF(C900+D900+E900=0,"",J900/$I$890)</f>
        <v/>
      </c>
      <c r="C900" s="3"/>
      <c r="D900" s="3"/>
      <c r="E900" s="3"/>
      <c r="F900" s="38"/>
      <c r="G900" s="38"/>
      <c r="H900" s="38"/>
      <c r="I900" s="38"/>
      <c r="J900" s="12">
        <f>(C900*(1+'Aanneemsom-W'!$C$16))+(D900*(1+'Aanneemsom-W'!$D$16))+(E900*(1+'Aanneemsom-W'!$E$16))</f>
        <v>0</v>
      </c>
      <c r="L900" s="1">
        <f>IF($A$16="51 N.v.t.",1,IF(C900="",0,1))</f>
        <v>0</v>
      </c>
      <c r="M900" s="1">
        <f>IF($A$16="51 N.v.t.",1,IF(D900="",0,1))</f>
        <v>0</v>
      </c>
      <c r="N900" s="1">
        <f>IF($A$16="51 N.v.t.",1,IF(E900="",0,1))</f>
        <v>0</v>
      </c>
      <c r="P900" s="1">
        <f t="shared" ref="P900:P908" si="52">SUM(L900:O900)</f>
        <v>0</v>
      </c>
    </row>
    <row r="901" spans="1:16" hidden="1">
      <c r="A901" s="1" t="str">
        <f>$A$17</f>
        <v>52 Afvoeren</v>
      </c>
      <c r="B901" s="109" t="str">
        <f t="shared" ref="B901:B913" si="53">IF(C901+D901+E901=0,"",J901/$I$890)</f>
        <v/>
      </c>
      <c r="C901" s="3"/>
      <c r="D901" s="3"/>
      <c r="E901" s="3"/>
      <c r="F901" s="38"/>
      <c r="G901" s="38"/>
      <c r="H901" s="38"/>
      <c r="I901" s="38"/>
      <c r="J901" s="12">
        <f>(C901*(1+'Aanneemsom-W'!$C$16))+(D901*(1+'Aanneemsom-W'!$D$16))+(E901*(1+'Aanneemsom-W'!$E$16))</f>
        <v>0</v>
      </c>
      <c r="L901" s="1">
        <f>IF($A$17="52 N.v.t.",1,IF(C901="",0,1))</f>
        <v>0</v>
      </c>
      <c r="M901" s="1">
        <f>IF($A$17="52 N.v.t.",1,IF(D901="",0,1))</f>
        <v>0</v>
      </c>
      <c r="N901" s="1">
        <f>IF($A$17="52 N.v.t.",1,IF(E901="",0,1))</f>
        <v>0</v>
      </c>
      <c r="P901" s="1">
        <f t="shared" si="52"/>
        <v>0</v>
      </c>
    </row>
    <row r="902" spans="1:16" hidden="1">
      <c r="A902" s="1" t="str">
        <f>$A$18</f>
        <v>53 Waterinstallaties</v>
      </c>
      <c r="B902" s="109" t="str">
        <f t="shared" si="53"/>
        <v/>
      </c>
      <c r="C902" s="3"/>
      <c r="D902" s="3"/>
      <c r="E902" s="3"/>
      <c r="F902" s="38"/>
      <c r="G902" s="38"/>
      <c r="H902" s="38"/>
      <c r="I902" s="38"/>
      <c r="J902" s="12">
        <f>(C902*(1+'Aanneemsom-W'!$C$16))+(D902*(1+'Aanneemsom-W'!$D$16))+(E902*(1+'Aanneemsom-W'!$E$16))</f>
        <v>0</v>
      </c>
      <c r="L902" s="1">
        <f>IF($A$18="53 N.v.t.",1,IF(C902="",0,1))</f>
        <v>0</v>
      </c>
      <c r="M902" s="1">
        <f>IF($A$18="53 N.v.t.",1,IF(D902="",0,1))</f>
        <v>0</v>
      </c>
      <c r="N902" s="1">
        <f>IF($A$18="53 N.v.t.",1,IF(E902="",0,1))</f>
        <v>0</v>
      </c>
      <c r="P902" s="1">
        <f t="shared" si="52"/>
        <v>0</v>
      </c>
    </row>
    <row r="903" spans="1:16" hidden="1">
      <c r="A903" s="1" t="str">
        <f>$A$19</f>
        <v>54 Gassen</v>
      </c>
      <c r="B903" s="109" t="str">
        <f t="shared" si="53"/>
        <v/>
      </c>
      <c r="C903" s="3"/>
      <c r="D903" s="3"/>
      <c r="E903" s="3"/>
      <c r="F903" s="38"/>
      <c r="G903" s="38"/>
      <c r="H903" s="38"/>
      <c r="I903" s="38"/>
      <c r="J903" s="12">
        <f>(C903*(1+'Aanneemsom-W'!$C$16))+(D903*(1+'Aanneemsom-W'!$D$16))+(E903*(1+'Aanneemsom-W'!$E$16))</f>
        <v>0</v>
      </c>
      <c r="L903" s="1">
        <f>IF($A$19="54 N.v.t.",1,IF(C903="",0,1))</f>
        <v>0</v>
      </c>
      <c r="M903" s="1">
        <f>IF($A$19="54 N.v.t.",1,IF(D903="",0,1))</f>
        <v>0</v>
      </c>
      <c r="N903" s="1">
        <f>IF($A$19="54 N.v.t.",1,IF(E903="",0,1))</f>
        <v>0</v>
      </c>
      <c r="P903" s="1">
        <f t="shared" si="52"/>
        <v>0</v>
      </c>
    </row>
    <row r="904" spans="1:16" hidden="1">
      <c r="A904" s="1" t="str">
        <f>$A$20</f>
        <v>55 Koeling</v>
      </c>
      <c r="B904" s="109" t="str">
        <f t="shared" si="53"/>
        <v/>
      </c>
      <c r="C904" s="3"/>
      <c r="D904" s="3"/>
      <c r="E904" s="3"/>
      <c r="F904" s="38"/>
      <c r="G904" s="38"/>
      <c r="H904" s="38"/>
      <c r="I904" s="38"/>
      <c r="J904" s="12">
        <f>(C904*(1+'Aanneemsom-W'!$C$16))+(D904*(1+'Aanneemsom-W'!$D$16))+(E904*(1+'Aanneemsom-W'!$E$16))</f>
        <v>0</v>
      </c>
      <c r="L904" s="1">
        <f>IF($A$20="55 N.v.t.",1,IF(C904="",0,1))</f>
        <v>0</v>
      </c>
      <c r="M904" s="1">
        <f>IF($A$20="55 N.v.t.",1,IF(D904="",0,1))</f>
        <v>0</v>
      </c>
      <c r="N904" s="1">
        <f>IF($A$20="55 N.v.t.",1,IF(E904="",0,1))</f>
        <v>0</v>
      </c>
      <c r="P904" s="1">
        <f t="shared" si="52"/>
        <v>0</v>
      </c>
    </row>
    <row r="905" spans="1:16" hidden="1">
      <c r="A905" s="1" t="str">
        <f>$A$21</f>
        <v>56 Verwarming</v>
      </c>
      <c r="B905" s="109" t="str">
        <f t="shared" si="53"/>
        <v/>
      </c>
      <c r="C905" s="3"/>
      <c r="D905" s="3"/>
      <c r="E905" s="3"/>
      <c r="F905" s="38"/>
      <c r="G905" s="38"/>
      <c r="H905" s="38"/>
      <c r="I905" s="38"/>
      <c r="J905" s="12">
        <f>(C905*(1+'Aanneemsom-W'!$C$16))+(D905*(1+'Aanneemsom-W'!$D$16))+(E905*(1+'Aanneemsom-W'!$E$16))</f>
        <v>0</v>
      </c>
      <c r="L905" s="1">
        <f>IF($A$21="56 N.v.t.",1,IF(C905="",0,1))</f>
        <v>0</v>
      </c>
      <c r="M905" s="1">
        <f>IF($A$21="56 N.v.t.",1,IF(D905="",0,1))</f>
        <v>0</v>
      </c>
      <c r="N905" s="1">
        <f>IF($A$21="56 N.v.t.",1,IF(E905="",0,1))</f>
        <v>0</v>
      </c>
      <c r="P905" s="1">
        <f t="shared" si="52"/>
        <v>0</v>
      </c>
    </row>
    <row r="906" spans="1:16" hidden="1">
      <c r="A906" s="1" t="str">
        <f>$A$22</f>
        <v>57 Luchtbehandeling</v>
      </c>
      <c r="B906" s="109" t="str">
        <f t="shared" si="53"/>
        <v/>
      </c>
      <c r="C906" s="3"/>
      <c r="D906" s="3"/>
      <c r="E906" s="3"/>
      <c r="F906" s="38"/>
      <c r="G906" s="92" t="str">
        <f>IF(F890="","Ingevulde informatie wordt genegeerd.","")</f>
        <v>Ingevulde informatie wordt genegeerd.</v>
      </c>
      <c r="H906" s="38"/>
      <c r="I906" s="38"/>
      <c r="J906" s="12">
        <f>(C906*(1+'Aanneemsom-W'!$C$16))+(D906*(1+'Aanneemsom-W'!$D$16))+(E906*(1+'Aanneemsom-W'!$E$16))</f>
        <v>0</v>
      </c>
      <c r="L906" s="1">
        <f>IF($A$22="57 N.v.t.",1,IF(C906="",0,1))</f>
        <v>0</v>
      </c>
      <c r="M906" s="1">
        <f>IF($A$22="57 N.v.t.",1,IF(D906="",0,1))</f>
        <v>0</v>
      </c>
      <c r="N906" s="1">
        <f>IF($A$22="57 N.v.t.",1,IF(E906="",0,1))</f>
        <v>0</v>
      </c>
      <c r="P906" s="1">
        <f t="shared" si="52"/>
        <v>0</v>
      </c>
    </row>
    <row r="907" spans="1:16" hidden="1">
      <c r="A907" s="1" t="str">
        <f>$A$23</f>
        <v>58 M&amp;R-installaties</v>
      </c>
      <c r="B907" s="109" t="str">
        <f t="shared" si="53"/>
        <v/>
      </c>
      <c r="C907" s="3"/>
      <c r="D907" s="3"/>
      <c r="E907" s="3"/>
      <c r="F907" s="38"/>
      <c r="G907" s="38"/>
      <c r="H907" s="38"/>
      <c r="I907" s="38"/>
      <c r="J907" s="12">
        <f>(C907*(1+'Aanneemsom-W'!$C$16))+(D907*(1+'Aanneemsom-W'!$D$16))+(E907*(1+'Aanneemsom-W'!$E$16))</f>
        <v>0</v>
      </c>
      <c r="L907" s="1">
        <f>IF($A$23="58 N.v.t.",1,IF(C907="",0,1))</f>
        <v>0</v>
      </c>
      <c r="M907" s="1">
        <f>IF($A$23="58 N.v.t.",1,IF(D907="",0,1))</f>
        <v>0</v>
      </c>
      <c r="N907" s="1">
        <f>IF($A$23="58 N.v.t.",1,IF(E907="",0,1))</f>
        <v>0</v>
      </c>
      <c r="P907" s="1">
        <f t="shared" si="52"/>
        <v>0</v>
      </c>
    </row>
    <row r="908" spans="1:16" hidden="1">
      <c r="A908" s="1" t="str">
        <f>$A$24</f>
        <v>59 Brandveiligheid</v>
      </c>
      <c r="B908" s="109" t="str">
        <f t="shared" si="53"/>
        <v/>
      </c>
      <c r="C908" s="3"/>
      <c r="D908" s="3"/>
      <c r="E908" s="3"/>
      <c r="F908" s="38"/>
      <c r="G908" s="38"/>
      <c r="H908" s="38"/>
      <c r="I908" s="38"/>
      <c r="J908" s="12">
        <f>(C908*(1+'Aanneemsom-W'!$C$16))+(D908*(1+'Aanneemsom-W'!$D$16))+(E908*(1+'Aanneemsom-W'!$E$16))</f>
        <v>0</v>
      </c>
      <c r="L908" s="1">
        <f>IF($A$24="65 N.v.t.",1,IF(C908="",0,1))</f>
        <v>0</v>
      </c>
      <c r="M908" s="1">
        <f>IF($A$24="65 N.v.t.",1,IF(D908="",0,1))</f>
        <v>0</v>
      </c>
      <c r="N908" s="1">
        <f>IF($A$24="65 N.v.t.",1,IF(E908="",0,1))</f>
        <v>0</v>
      </c>
      <c r="P908" s="1">
        <f t="shared" si="52"/>
        <v>0</v>
      </c>
    </row>
    <row r="909" spans="1:16" hidden="1">
      <c r="A909" s="1" t="str">
        <f>$A$25</f>
        <v>67 Gebouwmanag.</v>
      </c>
      <c r="B909" s="109" t="str">
        <f t="shared" si="53"/>
        <v/>
      </c>
      <c r="C909" s="3"/>
      <c r="D909" s="3"/>
      <c r="E909" s="3"/>
      <c r="F909" s="38"/>
      <c r="G909" s="38"/>
      <c r="H909" s="38"/>
      <c r="I909" s="38"/>
      <c r="J909" s="12">
        <f>(C909*(1+'Aanneemsom-W'!$C$16))+(D909*(1+'Aanneemsom-W'!$D$16))+(E909*(1+'Aanneemsom-W'!$E$16))</f>
        <v>0</v>
      </c>
      <c r="L909" s="1">
        <f>IF($A$25="67 N.v.t.",1,IF(C909="",0,1))</f>
        <v>0</v>
      </c>
      <c r="M909" s="1">
        <f>IF($A$25="67 N.v.t.",1,IF(D909="",0,1))</f>
        <v>0</v>
      </c>
      <c r="N909" s="1">
        <f>IF($A$25="67 N.v.t.",1,IF(E909="",0,1))</f>
        <v>0</v>
      </c>
      <c r="P909" s="1">
        <f>SUM(L909:O909)</f>
        <v>0</v>
      </c>
    </row>
    <row r="910" spans="1:16" hidden="1">
      <c r="A910" s="1" t="str">
        <f>$A$26</f>
        <v>73 Vaste keuken vrz.</v>
      </c>
      <c r="B910" s="109" t="str">
        <f>IF(C910+D910+E910=0,"",J910/$I$890)</f>
        <v/>
      </c>
      <c r="C910" s="3"/>
      <c r="D910" s="3"/>
      <c r="E910" s="3"/>
      <c r="F910" s="38"/>
      <c r="G910" s="38"/>
      <c r="H910" s="38"/>
      <c r="I910" s="38"/>
      <c r="J910" s="12">
        <f>(C910*(1+'Aanneemsom-W'!$C$16))+(D910*(1+'Aanneemsom-W'!$D$16))+(E910*(1+'Aanneemsom-W'!$E$16))</f>
        <v>0</v>
      </c>
      <c r="L910" s="1">
        <f>IF($A$26="73 N.v.t.",1,IF(C910="",0,1))</f>
        <v>0</v>
      </c>
      <c r="M910" s="1">
        <f>IF($A$26="73 N.v.t.",1,IF(D910="",0,1))</f>
        <v>0</v>
      </c>
      <c r="N910" s="1">
        <f>IF($A$26="73 N.v.t.",1,IF(E910="",0,1))</f>
        <v>0</v>
      </c>
      <c r="P910" s="1">
        <f>SUM(L910:O910)</f>
        <v>0</v>
      </c>
    </row>
    <row r="911" spans="1:16" hidden="1">
      <c r="A911" s="1" t="str">
        <f>$A$27</f>
        <v>74 Vaste sanitaire vrz.</v>
      </c>
      <c r="B911" s="109" t="str">
        <f t="shared" si="53"/>
        <v/>
      </c>
      <c r="C911" s="3"/>
      <c r="D911" s="3"/>
      <c r="E911" s="3"/>
      <c r="F911" s="38"/>
      <c r="G911" s="38"/>
      <c r="H911" s="38"/>
      <c r="I911" s="38"/>
      <c r="J911" s="12">
        <f>(C911*(1+'Aanneemsom-W'!$C$16))+(D911*(1+'Aanneemsom-W'!$D$16))+(E911*(1+'Aanneemsom-W'!$E$16))</f>
        <v>0</v>
      </c>
      <c r="L911" s="1">
        <f>IF($A$27="74 N.v.t.",1,IF(C911="",0,1))</f>
        <v>0</v>
      </c>
      <c r="M911" s="1">
        <f>IF($A$27="74 N.v.t.",1,IF(D911="",0,1))</f>
        <v>0</v>
      </c>
      <c r="N911" s="1">
        <f>IF($A$27="74 N.v.t.",1,IF(E911="",0,1))</f>
        <v>0</v>
      </c>
      <c r="P911" s="1">
        <f>SUM(L911:O911)</f>
        <v>0</v>
      </c>
    </row>
    <row r="912" spans="1:16" hidden="1">
      <c r="A912" s="1" t="str">
        <f>$A$28</f>
        <v>75 Vaste onderh.vrz.</v>
      </c>
      <c r="B912" s="109" t="str">
        <f>IF(C912+D912+E912=0,"",J912/$I$890)</f>
        <v/>
      </c>
      <c r="C912" s="3"/>
      <c r="D912" s="3"/>
      <c r="E912" s="3"/>
      <c r="F912" s="38"/>
      <c r="G912" s="38"/>
      <c r="H912" s="38"/>
      <c r="I912" s="38"/>
      <c r="J912" s="12">
        <f>(C912*(1+'Aanneemsom-W'!$C$16))+(D912*(1+'Aanneemsom-W'!$D$16))+(E912*(1+'Aanneemsom-W'!$E$16))</f>
        <v>0</v>
      </c>
      <c r="L912" s="1">
        <f>IF($A$28="75 N.v.t.",1,IF(C912="",0,1))</f>
        <v>0</v>
      </c>
      <c r="M912" s="1">
        <f>IF($A$28="75 N.v.t.",1,IF(D912="",0,1))</f>
        <v>0</v>
      </c>
      <c r="N912" s="1">
        <f>IF($A$28="75 N.v.t.",1,IF(E912="",0,1))</f>
        <v>0</v>
      </c>
      <c r="P912" s="1">
        <f>SUM(L912:O912)</f>
        <v>0</v>
      </c>
    </row>
    <row r="913" spans="1:17" ht="12" hidden="1" thickBot="1">
      <c r="A913" s="1" t="str">
        <f>$A$29</f>
        <v>90 Terrein</v>
      </c>
      <c r="B913" s="109" t="str">
        <f t="shared" si="53"/>
        <v/>
      </c>
      <c r="C913" s="3"/>
      <c r="D913" s="3"/>
      <c r="E913" s="3"/>
      <c r="F913" s="38"/>
      <c r="G913" s="38"/>
      <c r="H913" s="38"/>
      <c r="I913" s="38"/>
      <c r="J913" s="12">
        <f>(C913*(1+'Aanneemsom-W'!$C$16))+(D913*(1+'Aanneemsom-W'!$D$16))+(E913*(1+'Aanneemsom-W'!$E$16))</f>
        <v>0</v>
      </c>
      <c r="L913" s="1">
        <f>IF($A$29="90 N.v.t.",1,IF(C913="",0,1))</f>
        <v>0</v>
      </c>
      <c r="M913" s="1">
        <f>IF($A$29="90 N.v.t.",1,IF(D913="",0,1))</f>
        <v>0</v>
      </c>
      <c r="N913" s="1">
        <f>IF($A$29="90 N.v.t.",1,IF(E913="",0,1))</f>
        <v>0</v>
      </c>
      <c r="P913" s="1">
        <f>SUM(L913:O913)</f>
        <v>0</v>
      </c>
    </row>
    <row r="914" spans="1:17" ht="13.5" hidden="1" thickBot="1">
      <c r="B914" s="59" t="s">
        <v>6</v>
      </c>
      <c r="C914" s="15">
        <f>SUM(C900:C913)</f>
        <v>0</v>
      </c>
      <c r="D914" s="15">
        <f>SUM(D900:D913)</f>
        <v>0</v>
      </c>
      <c r="E914" s="15">
        <f>SUM(E900:E913)</f>
        <v>0</v>
      </c>
      <c r="J914" s="13">
        <f>SUM(J899:J913)</f>
        <v>0</v>
      </c>
      <c r="O914" s="20" t="s">
        <v>27</v>
      </c>
      <c r="P914" s="1">
        <f>SUM(P899:P913)+P891</f>
        <v>4</v>
      </c>
    </row>
    <row r="915" spans="1:17" hidden="1">
      <c r="B915" s="59" t="s">
        <v>22</v>
      </c>
      <c r="C915" s="60" t="e">
        <f>C914/SUM(C914:E914)</f>
        <v>#DIV/0!</v>
      </c>
      <c r="D915" s="60" t="e">
        <f>D914/SUM(C914:E914)</f>
        <v>#DIV/0!</v>
      </c>
      <c r="E915" s="60" t="e">
        <f>E914/SUM(C914:E914)</f>
        <v>#DIV/0!</v>
      </c>
    </row>
    <row r="916" spans="1:17" hidden="1">
      <c r="C916" s="73"/>
      <c r="D916" s="73"/>
      <c r="E916" s="73"/>
    </row>
    <row r="917" spans="1:17" hidden="1">
      <c r="A917" s="5" t="str">
        <f>$A$67</f>
        <v>* "Loon", "Materiaal" en "Werk-derden" inclusief toeslagen. Let op: Alle bedragen datum prijspeil.</v>
      </c>
      <c r="C917" s="73"/>
      <c r="D917" s="73"/>
      <c r="E917" s="73"/>
      <c r="J917" s="5" t="str">
        <f>$J$67</f>
        <v>Paraaf Inschrijver:</v>
      </c>
    </row>
    <row r="918" spans="1:17" hidden="1">
      <c r="A918" s="5" t="str">
        <f>$A$68</f>
        <v>Opmerking: Niet gebruikte velden invullen met 0. Negatieve getallen of tekst is niet toegestaan.</v>
      </c>
      <c r="J918" s="76" t="str">
        <f>IF(P914=47,"","Let op: niet alle velden zijn ingevuld!")</f>
        <v>Let op: niet alle velden zijn ingevuld!</v>
      </c>
    </row>
    <row r="919" spans="1:17" ht="15.75" hidden="1">
      <c r="A919" s="4" t="str">
        <f>'Aanneemsom-W'!$A$1</f>
        <v>W-installatie</v>
      </c>
      <c r="B919" s="4" t="str">
        <f>'Aanneemsom-W'!$B$1</f>
        <v>Inschrijfbiljet onderhoud</v>
      </c>
      <c r="C919" s="2"/>
      <c r="D919" s="2"/>
      <c r="E919" s="2"/>
      <c r="F919" s="2"/>
      <c r="G919" s="2"/>
      <c r="H919" s="2"/>
      <c r="I919" s="2"/>
      <c r="J919" s="2"/>
    </row>
    <row r="920" spans="1:17" hidden="1">
      <c r="A920" s="20" t="str">
        <f>'Aanneemsom-W'!$A$2</f>
        <v>Perceel:</v>
      </c>
      <c r="B920" s="21" t="str">
        <f>Leeswijzer!$B$2</f>
        <v>W1</v>
      </c>
      <c r="C920" s="2"/>
      <c r="D920" s="2"/>
      <c r="E920" s="2"/>
      <c r="I920" s="22" t="str">
        <f>'Aanneemsom-W'!$F$2</f>
        <v>Documentnummer:</v>
      </c>
      <c r="J920" s="70" t="str">
        <f>Leeswijzer!$G$2</f>
        <v>xxx-GC1-IBW W1C1</v>
      </c>
    </row>
    <row r="921" spans="1:17" hidden="1">
      <c r="A921" s="20" t="str">
        <f>'Aanneemsom-W'!$A$3</f>
        <v>Opdrachtgever:</v>
      </c>
      <c r="B921" s="106" t="str">
        <f>Leeswijzer!$B$3</f>
        <v>Solido</v>
      </c>
      <c r="C921" s="2"/>
      <c r="D921" s="2"/>
      <c r="E921" s="2"/>
      <c r="I921" s="22" t="str">
        <f>'Aanneemsom-W'!$F$3</f>
        <v>Bestek:</v>
      </c>
      <c r="J921" s="2" t="str">
        <f>Leeswijzer!$G$3</f>
        <v>2506-FB-OHCAEW</v>
      </c>
    </row>
    <row r="922" spans="1:17" hidden="1">
      <c r="A922" s="20" t="str">
        <f>'Aanneemsom-W'!$A$4</f>
        <v>Betreft:</v>
      </c>
      <c r="B922" s="106" t="str">
        <f>Leeswijzer!$B$4</f>
        <v>Onderhoudscontract W-installatie</v>
      </c>
      <c r="C922" s="2"/>
      <c r="D922" s="2"/>
      <c r="E922" s="2"/>
      <c r="I922" s="20" t="s">
        <v>65</v>
      </c>
      <c r="J922" s="163">
        <f>'Aanneemsom-W'!$E$39</f>
        <v>0</v>
      </c>
    </row>
    <row r="923" spans="1:17" hidden="1">
      <c r="A923" s="20" t="str">
        <f>'Aanneemsom-W'!$A$5</f>
        <v>Blad:</v>
      </c>
      <c r="B923" s="1" t="str">
        <f>IF(F924="","Specificatieblad ongeldig; NIET invullen!","Specificatieblad locatie")</f>
        <v>Specificatieblad ongeldig; NIET invullen!</v>
      </c>
      <c r="E923" s="62" t="str">
        <f>$E$5</f>
        <v>C1</v>
      </c>
      <c r="F923" s="23" t="str">
        <f>$F$5</f>
        <v>MER1-2</v>
      </c>
      <c r="G923" s="2"/>
      <c r="H923" s="2"/>
      <c r="I923" s="2"/>
    </row>
    <row r="924" spans="1:17" hidden="1">
      <c r="A924" s="20"/>
      <c r="B924" s="70"/>
      <c r="E924" s="77" t="s">
        <v>4</v>
      </c>
      <c r="F924" s="114"/>
      <c r="G924" s="2"/>
      <c r="H924" s="22" t="s">
        <v>43</v>
      </c>
      <c r="I924" s="70">
        <f>IF(I927=0,I925,I927)</f>
        <v>0</v>
      </c>
      <c r="Q924" s="1">
        <f>IF(F924="",0,1)</f>
        <v>0</v>
      </c>
    </row>
    <row r="925" spans="1:17" hidden="1">
      <c r="A925" s="20"/>
      <c r="B925" s="91"/>
      <c r="E925" s="68" t="s">
        <v>21</v>
      </c>
      <c r="F925" s="115"/>
      <c r="G925" s="2"/>
      <c r="H925" s="22" t="s">
        <v>28</v>
      </c>
      <c r="I925" s="116"/>
      <c r="J925" s="106" t="s">
        <v>47</v>
      </c>
      <c r="P925" s="1">
        <f>IF(I925="",0,1)</f>
        <v>0</v>
      </c>
    </row>
    <row r="926" spans="1:17" hidden="1">
      <c r="A926" s="20"/>
      <c r="E926" s="68"/>
      <c r="G926" s="2"/>
      <c r="H926" s="20" t="s">
        <v>48</v>
      </c>
      <c r="I926" s="116"/>
    </row>
    <row r="927" spans="1:17" hidden="1">
      <c r="A927" s="39" t="s">
        <v>33</v>
      </c>
      <c r="B927" s="113">
        <f>'Aanneemsom-W'!$B$8</f>
        <v>0</v>
      </c>
      <c r="E927" s="68"/>
      <c r="G927" s="2"/>
      <c r="H927" s="22" t="s">
        <v>49</v>
      </c>
      <c r="I927" s="116"/>
      <c r="J927" s="111">
        <f>IF(I926+I927=0,0,(I927-I926)/I926)</f>
        <v>0</v>
      </c>
    </row>
    <row r="928" spans="1:17" hidden="1">
      <c r="A928" s="20" t="s">
        <v>96</v>
      </c>
      <c r="B928" s="149"/>
      <c r="C928" s="2"/>
      <c r="D928" s="2"/>
      <c r="E928" s="2"/>
      <c r="F928" s="2"/>
      <c r="G928" s="2"/>
      <c r="H928" s="2"/>
      <c r="I928" s="2"/>
      <c r="J928" s="117" t="str">
        <f>IF(J927=0,"","Controleer kengetallen op inschrijfwaarde. Pas zo nodig de bedragen Loon, Materiaal en Werk-derden aan met het wijzigingspercentage.")</f>
        <v/>
      </c>
    </row>
    <row r="929" spans="1:16" hidden="1">
      <c r="C929" s="64"/>
      <c r="D929" s="65"/>
      <c r="E929" s="65"/>
      <c r="F929" s="67" t="s">
        <v>24</v>
      </c>
      <c r="G929" s="65"/>
      <c r="H929" s="65"/>
      <c r="I929" s="65"/>
      <c r="J929" s="66"/>
    </row>
    <row r="930" spans="1:16" hidden="1">
      <c r="C930" s="49"/>
      <c r="D930" s="50" t="str">
        <f>$D$12</f>
        <v>Preventief en</v>
      </c>
      <c r="E930" s="51"/>
      <c r="F930" s="52"/>
      <c r="G930" s="50" t="str">
        <f>IF($G$12="","",$G$12)</f>
        <v>Geen stelposten</v>
      </c>
      <c r="H930" s="53"/>
      <c r="I930" s="18"/>
      <c r="J930" s="40" t="str">
        <f>$J$12</f>
        <v>Prijspeil</v>
      </c>
    </row>
    <row r="931" spans="1:16" hidden="1">
      <c r="C931" s="16"/>
      <c r="D931" s="17" t="str">
        <f>$D$13</f>
        <v>curatief onderhoud</v>
      </c>
      <c r="E931" s="54"/>
      <c r="F931" s="55"/>
      <c r="G931" s="17"/>
      <c r="H931" s="56"/>
      <c r="I931" s="19"/>
      <c r="J931" s="48">
        <f>$J$13</f>
        <v>45839</v>
      </c>
    </row>
    <row r="932" spans="1:16" ht="22.5" hidden="1">
      <c r="A932" s="57" t="s">
        <v>45</v>
      </c>
      <c r="B932" s="58" t="str">
        <f>$B$48</f>
        <v>Kengetal-W
locatie (€/m²)</v>
      </c>
      <c r="C932" s="11" t="s">
        <v>63</v>
      </c>
      <c r="D932" s="11" t="s">
        <v>64</v>
      </c>
      <c r="E932" s="11" t="s">
        <v>239</v>
      </c>
      <c r="F932" s="11" t="str">
        <f>IF($F$14="","",$F$14)</f>
        <v/>
      </c>
      <c r="G932" s="11" t="str">
        <f>IF($G$14="","",$G$14)</f>
        <v/>
      </c>
      <c r="H932" s="11" t="str">
        <f>IF($H$14="","",$H$14)</f>
        <v/>
      </c>
      <c r="I932" s="11" t="str">
        <f>IF($I$14="","",$I$14)</f>
        <v/>
      </c>
      <c r="J932" s="11" t="s">
        <v>57</v>
      </c>
      <c r="L932" s="1" t="s">
        <v>26</v>
      </c>
    </row>
    <row r="933" spans="1:16" hidden="1">
      <c r="A933" s="37" t="str">
        <f>$A$15</f>
        <v>Stelposten n.v.t.</v>
      </c>
      <c r="B933" s="71"/>
      <c r="C933" s="72"/>
      <c r="D933" s="72"/>
      <c r="E933" s="72"/>
      <c r="F933" s="3"/>
      <c r="G933" s="3"/>
      <c r="H933" s="3"/>
      <c r="I933" s="3"/>
      <c r="J933" s="144">
        <f>(F933*(1+'Aanneemsom-W'!$F$16))+(G933*(1+'Aanneemsom-W'!$F$16))+(H933*(1+'Aanneemsom-W'!$F$16))+(I933*(1+'Aanneemsom-W'!$F$16))</f>
        <v>0</v>
      </c>
      <c r="L933" s="1">
        <f>IF(F932="",1,IF(F933="",0,1))</f>
        <v>1</v>
      </c>
      <c r="M933" s="1">
        <f>IF(G932="",1,IF(G933="",0,1))</f>
        <v>1</v>
      </c>
      <c r="N933" s="1">
        <f>IF(H932="",1,IF(H933="",0,1))</f>
        <v>1</v>
      </c>
      <c r="O933" s="1">
        <f>IF(I932="",1,IF(I933="",0,1))</f>
        <v>1</v>
      </c>
      <c r="P933" s="1">
        <f>SUM(L933:O933)</f>
        <v>4</v>
      </c>
    </row>
    <row r="934" spans="1:16" hidden="1">
      <c r="A934" s="1" t="str">
        <f>$A$16</f>
        <v>51 Gereserveerd</v>
      </c>
      <c r="B934" s="109" t="str">
        <f>IF(C934+D934+E934=0,"",J934/$I$924)</f>
        <v/>
      </c>
      <c r="C934" s="3"/>
      <c r="D934" s="3"/>
      <c r="E934" s="3"/>
      <c r="F934" s="38"/>
      <c r="G934" s="38"/>
      <c r="H934" s="38"/>
      <c r="I934" s="38"/>
      <c r="J934" s="12">
        <f>(C934*(1+'Aanneemsom-W'!$C$16))+(D934*(1+'Aanneemsom-W'!$D$16))+(E934*(1+'Aanneemsom-W'!$E$16))</f>
        <v>0</v>
      </c>
      <c r="L934" s="1">
        <f>IF($A$16="51 N.v.t.",1,IF(C934="",0,1))</f>
        <v>0</v>
      </c>
      <c r="M934" s="1">
        <f>IF($A$16="51 N.v.t.",1,IF(D934="",0,1))</f>
        <v>0</v>
      </c>
      <c r="N934" s="1">
        <f>IF($A$16="51 N.v.t.",1,IF(E934="",0,1))</f>
        <v>0</v>
      </c>
      <c r="P934" s="1">
        <f t="shared" ref="P934:P942" si="54">SUM(L934:O934)</f>
        <v>0</v>
      </c>
    </row>
    <row r="935" spans="1:16" hidden="1">
      <c r="A935" s="1" t="str">
        <f>$A$17</f>
        <v>52 Afvoeren</v>
      </c>
      <c r="B935" s="109" t="str">
        <f t="shared" ref="B935:B947" si="55">IF(C935+D935+E935=0,"",J935/$I$924)</f>
        <v/>
      </c>
      <c r="C935" s="3"/>
      <c r="D935" s="3"/>
      <c r="E935" s="3"/>
      <c r="F935" s="38"/>
      <c r="G935" s="38"/>
      <c r="H935" s="38"/>
      <c r="I935" s="38"/>
      <c r="J935" s="12">
        <f>(C935*(1+'Aanneemsom-W'!$C$16))+(D935*(1+'Aanneemsom-W'!$D$16))+(E935*(1+'Aanneemsom-W'!$E$16))</f>
        <v>0</v>
      </c>
      <c r="L935" s="1">
        <f>IF($A$17="52 N.v.t.",1,IF(C935="",0,1))</f>
        <v>0</v>
      </c>
      <c r="M935" s="1">
        <f>IF($A$17="52 N.v.t.",1,IF(D935="",0,1))</f>
        <v>0</v>
      </c>
      <c r="N935" s="1">
        <f>IF($A$17="52 N.v.t.",1,IF(E935="",0,1))</f>
        <v>0</v>
      </c>
      <c r="P935" s="1">
        <f t="shared" si="54"/>
        <v>0</v>
      </c>
    </row>
    <row r="936" spans="1:16" hidden="1">
      <c r="A936" s="1" t="str">
        <f>$A$18</f>
        <v>53 Waterinstallaties</v>
      </c>
      <c r="B936" s="109" t="str">
        <f t="shared" si="55"/>
        <v/>
      </c>
      <c r="C936" s="3"/>
      <c r="D936" s="3"/>
      <c r="E936" s="3"/>
      <c r="F936" s="38"/>
      <c r="G936" s="38"/>
      <c r="H936" s="38"/>
      <c r="I936" s="38"/>
      <c r="J936" s="12">
        <f>(C936*(1+'Aanneemsom-W'!$C$16))+(D936*(1+'Aanneemsom-W'!$D$16))+(E936*(1+'Aanneemsom-W'!$E$16))</f>
        <v>0</v>
      </c>
      <c r="L936" s="1">
        <f>IF($A$18="53 N.v.t.",1,IF(C936="",0,1))</f>
        <v>0</v>
      </c>
      <c r="M936" s="1">
        <f>IF($A$18="53 N.v.t.",1,IF(D936="",0,1))</f>
        <v>0</v>
      </c>
      <c r="N936" s="1">
        <f>IF($A$18="53 N.v.t.",1,IF(E936="",0,1))</f>
        <v>0</v>
      </c>
      <c r="P936" s="1">
        <f t="shared" si="54"/>
        <v>0</v>
      </c>
    </row>
    <row r="937" spans="1:16" hidden="1">
      <c r="A937" s="1" t="str">
        <f>$A$19</f>
        <v>54 Gassen</v>
      </c>
      <c r="B937" s="109" t="str">
        <f t="shared" si="55"/>
        <v/>
      </c>
      <c r="C937" s="3"/>
      <c r="D937" s="3"/>
      <c r="E937" s="3"/>
      <c r="F937" s="38"/>
      <c r="G937" s="38"/>
      <c r="H937" s="38"/>
      <c r="I937" s="38"/>
      <c r="J937" s="12">
        <f>(C937*(1+'Aanneemsom-W'!$C$16))+(D937*(1+'Aanneemsom-W'!$D$16))+(E937*(1+'Aanneemsom-W'!$E$16))</f>
        <v>0</v>
      </c>
      <c r="L937" s="1">
        <f>IF($A$19="54 N.v.t.",1,IF(C937="",0,1))</f>
        <v>0</v>
      </c>
      <c r="M937" s="1">
        <f>IF($A$19="54 N.v.t.",1,IF(D937="",0,1))</f>
        <v>0</v>
      </c>
      <c r="N937" s="1">
        <f>IF($A$19="54 N.v.t.",1,IF(E937="",0,1))</f>
        <v>0</v>
      </c>
      <c r="P937" s="1">
        <f t="shared" si="54"/>
        <v>0</v>
      </c>
    </row>
    <row r="938" spans="1:16" hidden="1">
      <c r="A938" s="1" t="str">
        <f>$A$20</f>
        <v>55 Koeling</v>
      </c>
      <c r="B938" s="109" t="str">
        <f t="shared" si="55"/>
        <v/>
      </c>
      <c r="C938" s="3"/>
      <c r="D938" s="3"/>
      <c r="E938" s="3"/>
      <c r="F938" s="38"/>
      <c r="G938" s="38"/>
      <c r="H938" s="38"/>
      <c r="I938" s="38"/>
      <c r="J938" s="12">
        <f>(C938*(1+'Aanneemsom-W'!$C$16))+(D938*(1+'Aanneemsom-W'!$D$16))+(E938*(1+'Aanneemsom-W'!$E$16))</f>
        <v>0</v>
      </c>
      <c r="L938" s="1">
        <f>IF($A$20="55 N.v.t.",1,IF(C938="",0,1))</f>
        <v>0</v>
      </c>
      <c r="M938" s="1">
        <f>IF($A$20="55 N.v.t.",1,IF(D938="",0,1))</f>
        <v>0</v>
      </c>
      <c r="N938" s="1">
        <f>IF($A$20="55 N.v.t.",1,IF(E938="",0,1))</f>
        <v>0</v>
      </c>
      <c r="P938" s="1">
        <f t="shared" si="54"/>
        <v>0</v>
      </c>
    </row>
    <row r="939" spans="1:16" hidden="1">
      <c r="A939" s="1" t="str">
        <f>$A$21</f>
        <v>56 Verwarming</v>
      </c>
      <c r="B939" s="109" t="str">
        <f t="shared" si="55"/>
        <v/>
      </c>
      <c r="C939" s="3"/>
      <c r="D939" s="3"/>
      <c r="E939" s="3"/>
      <c r="F939" s="38"/>
      <c r="G939" s="38"/>
      <c r="H939" s="38"/>
      <c r="I939" s="38"/>
      <c r="J939" s="12">
        <f>(C939*(1+'Aanneemsom-W'!$C$16))+(D939*(1+'Aanneemsom-W'!$D$16))+(E939*(1+'Aanneemsom-W'!$E$16))</f>
        <v>0</v>
      </c>
      <c r="L939" s="1">
        <f>IF($A$21="56 N.v.t.",1,IF(C939="",0,1))</f>
        <v>0</v>
      </c>
      <c r="M939" s="1">
        <f>IF($A$21="56 N.v.t.",1,IF(D939="",0,1))</f>
        <v>0</v>
      </c>
      <c r="N939" s="1">
        <f>IF($A$21="56 N.v.t.",1,IF(E939="",0,1))</f>
        <v>0</v>
      </c>
      <c r="P939" s="1">
        <f t="shared" si="54"/>
        <v>0</v>
      </c>
    </row>
    <row r="940" spans="1:16" hidden="1">
      <c r="A940" s="1" t="str">
        <f>$A$22</f>
        <v>57 Luchtbehandeling</v>
      </c>
      <c r="B940" s="109" t="str">
        <f t="shared" si="55"/>
        <v/>
      </c>
      <c r="C940" s="3"/>
      <c r="D940" s="3"/>
      <c r="E940" s="3"/>
      <c r="F940" s="38"/>
      <c r="G940" s="92" t="str">
        <f>IF(F924="","Ingevulde informatie wordt genegeerd.","")</f>
        <v>Ingevulde informatie wordt genegeerd.</v>
      </c>
      <c r="H940" s="38"/>
      <c r="I940" s="38"/>
      <c r="J940" s="12">
        <f>(C940*(1+'Aanneemsom-W'!$C$16))+(D940*(1+'Aanneemsom-W'!$D$16))+(E940*(1+'Aanneemsom-W'!$E$16))</f>
        <v>0</v>
      </c>
      <c r="L940" s="1">
        <f>IF($A$22="57 N.v.t.",1,IF(C940="",0,1))</f>
        <v>0</v>
      </c>
      <c r="M940" s="1">
        <f>IF($A$22="57 N.v.t.",1,IF(D940="",0,1))</f>
        <v>0</v>
      </c>
      <c r="N940" s="1">
        <f>IF($A$22="57 N.v.t.",1,IF(E940="",0,1))</f>
        <v>0</v>
      </c>
      <c r="P940" s="1">
        <f t="shared" si="54"/>
        <v>0</v>
      </c>
    </row>
    <row r="941" spans="1:16" hidden="1">
      <c r="A941" s="1" t="str">
        <f>$A$23</f>
        <v>58 M&amp;R-installaties</v>
      </c>
      <c r="B941" s="109" t="str">
        <f t="shared" si="55"/>
        <v/>
      </c>
      <c r="C941" s="3"/>
      <c r="D941" s="3"/>
      <c r="E941" s="3"/>
      <c r="F941" s="38"/>
      <c r="G941" s="38"/>
      <c r="H941" s="38"/>
      <c r="I941" s="38"/>
      <c r="J941" s="12">
        <f>(C941*(1+'Aanneemsom-W'!$C$16))+(D941*(1+'Aanneemsom-W'!$D$16))+(E941*(1+'Aanneemsom-W'!$E$16))</f>
        <v>0</v>
      </c>
      <c r="L941" s="1">
        <f>IF($A$23="58 N.v.t.",1,IF(C941="",0,1))</f>
        <v>0</v>
      </c>
      <c r="M941" s="1">
        <f>IF($A$23="58 N.v.t.",1,IF(D941="",0,1))</f>
        <v>0</v>
      </c>
      <c r="N941" s="1">
        <f>IF($A$23="58 N.v.t.",1,IF(E941="",0,1))</f>
        <v>0</v>
      </c>
      <c r="P941" s="1">
        <f t="shared" si="54"/>
        <v>0</v>
      </c>
    </row>
    <row r="942" spans="1:16" hidden="1">
      <c r="A942" s="1" t="str">
        <f>$A$24</f>
        <v>59 Brandveiligheid</v>
      </c>
      <c r="B942" s="109" t="str">
        <f t="shared" si="55"/>
        <v/>
      </c>
      <c r="C942" s="3"/>
      <c r="D942" s="3"/>
      <c r="E942" s="3"/>
      <c r="F942" s="38"/>
      <c r="G942" s="38"/>
      <c r="H942" s="38"/>
      <c r="I942" s="38"/>
      <c r="J942" s="12">
        <f>(C942*(1+'Aanneemsom-W'!$C$16))+(D942*(1+'Aanneemsom-W'!$D$16))+(E942*(1+'Aanneemsom-W'!$E$16))</f>
        <v>0</v>
      </c>
      <c r="L942" s="1">
        <f>IF($A$24="65 N.v.t.",1,IF(C942="",0,1))</f>
        <v>0</v>
      </c>
      <c r="M942" s="1">
        <f>IF($A$24="65 N.v.t.",1,IF(D942="",0,1))</f>
        <v>0</v>
      </c>
      <c r="N942" s="1">
        <f>IF($A$24="65 N.v.t.",1,IF(E942="",0,1))</f>
        <v>0</v>
      </c>
      <c r="P942" s="1">
        <f t="shared" si="54"/>
        <v>0</v>
      </c>
    </row>
    <row r="943" spans="1:16" hidden="1">
      <c r="A943" s="1" t="str">
        <f>$A$25</f>
        <v>67 Gebouwmanag.</v>
      </c>
      <c r="B943" s="109" t="str">
        <f t="shared" si="55"/>
        <v/>
      </c>
      <c r="C943" s="3"/>
      <c r="D943" s="3"/>
      <c r="E943" s="3"/>
      <c r="F943" s="38"/>
      <c r="G943" s="38"/>
      <c r="H943" s="38"/>
      <c r="I943" s="38"/>
      <c r="J943" s="12">
        <f>(C943*(1+'Aanneemsom-W'!$C$16))+(D943*(1+'Aanneemsom-W'!$D$16))+(E943*(1+'Aanneemsom-W'!$E$16))</f>
        <v>0</v>
      </c>
      <c r="L943" s="1">
        <f>IF($A$25="67 N.v.t.",1,IF(C943="",0,1))</f>
        <v>0</v>
      </c>
      <c r="M943" s="1">
        <f>IF($A$25="67 N.v.t.",1,IF(D943="",0,1))</f>
        <v>0</v>
      </c>
      <c r="N943" s="1">
        <f>IF($A$25="67 N.v.t.",1,IF(E943="",0,1))</f>
        <v>0</v>
      </c>
      <c r="P943" s="1">
        <f>SUM(L943:O943)</f>
        <v>0</v>
      </c>
    </row>
    <row r="944" spans="1:16" hidden="1">
      <c r="A944" s="1" t="str">
        <f>$A$26</f>
        <v>73 Vaste keuken vrz.</v>
      </c>
      <c r="B944" s="109" t="str">
        <f>IF(C944+D944+E944=0,"",J944/$I$924)</f>
        <v/>
      </c>
      <c r="C944" s="3"/>
      <c r="D944" s="3"/>
      <c r="E944" s="3"/>
      <c r="F944" s="38"/>
      <c r="G944" s="38"/>
      <c r="H944" s="38"/>
      <c r="I944" s="38"/>
      <c r="J944" s="12">
        <f>(C944*(1+'Aanneemsom-W'!$C$16))+(D944*(1+'Aanneemsom-W'!$D$16))+(E944*(1+'Aanneemsom-W'!$E$16))</f>
        <v>0</v>
      </c>
      <c r="L944" s="1">
        <f>IF($A$26="73 N.v.t.",1,IF(C944="",0,1))</f>
        <v>0</v>
      </c>
      <c r="M944" s="1">
        <f>IF($A$26="73 N.v.t.",1,IF(D944="",0,1))</f>
        <v>0</v>
      </c>
      <c r="N944" s="1">
        <f>IF($A$26="73 N.v.t.",1,IF(E944="",0,1))</f>
        <v>0</v>
      </c>
      <c r="P944" s="1">
        <f>SUM(L944:O944)</f>
        <v>0</v>
      </c>
    </row>
    <row r="945" spans="1:17" hidden="1">
      <c r="A945" s="1" t="str">
        <f>$A$27</f>
        <v>74 Vaste sanitaire vrz.</v>
      </c>
      <c r="B945" s="109" t="str">
        <f t="shared" si="55"/>
        <v/>
      </c>
      <c r="C945" s="3"/>
      <c r="D945" s="3"/>
      <c r="E945" s="3"/>
      <c r="F945" s="38"/>
      <c r="G945" s="38"/>
      <c r="H945" s="38"/>
      <c r="I945" s="38"/>
      <c r="J945" s="12">
        <f>(C945*(1+'Aanneemsom-W'!$C$16))+(D945*(1+'Aanneemsom-W'!$D$16))+(E945*(1+'Aanneemsom-W'!$E$16))</f>
        <v>0</v>
      </c>
      <c r="L945" s="1">
        <f>IF($A$27="74 N.v.t.",1,IF(C945="",0,1))</f>
        <v>0</v>
      </c>
      <c r="M945" s="1">
        <f>IF($A$27="74 N.v.t.",1,IF(D945="",0,1))</f>
        <v>0</v>
      </c>
      <c r="N945" s="1">
        <f>IF($A$27="74 N.v.t.",1,IF(E945="",0,1))</f>
        <v>0</v>
      </c>
      <c r="P945" s="1">
        <f>SUM(L945:O945)</f>
        <v>0</v>
      </c>
    </row>
    <row r="946" spans="1:17" hidden="1">
      <c r="A946" s="1" t="str">
        <f>$A$28</f>
        <v>75 Vaste onderh.vrz.</v>
      </c>
      <c r="B946" s="109" t="str">
        <f>IF(C946+D946+E946=0,"",J946/$I$924)</f>
        <v/>
      </c>
      <c r="C946" s="3"/>
      <c r="D946" s="3"/>
      <c r="E946" s="3"/>
      <c r="F946" s="38"/>
      <c r="G946" s="38"/>
      <c r="H946" s="38"/>
      <c r="I946" s="38"/>
      <c r="J946" s="12">
        <f>(C946*(1+'Aanneemsom-W'!$C$16))+(D946*(1+'Aanneemsom-W'!$D$16))+(E946*(1+'Aanneemsom-W'!$E$16))</f>
        <v>0</v>
      </c>
      <c r="L946" s="1">
        <f>IF($A$28="75 N.v.t.",1,IF(C946="",0,1))</f>
        <v>0</v>
      </c>
      <c r="M946" s="1">
        <f>IF($A$28="75 N.v.t.",1,IF(D946="",0,1))</f>
        <v>0</v>
      </c>
      <c r="N946" s="1">
        <f>IF($A$28="75 N.v.t.",1,IF(E946="",0,1))</f>
        <v>0</v>
      </c>
      <c r="P946" s="1">
        <f>SUM(L946:O946)</f>
        <v>0</v>
      </c>
    </row>
    <row r="947" spans="1:17" ht="12" hidden="1" thickBot="1">
      <c r="A947" s="1" t="str">
        <f>$A$29</f>
        <v>90 Terrein</v>
      </c>
      <c r="B947" s="109" t="str">
        <f t="shared" si="55"/>
        <v/>
      </c>
      <c r="C947" s="3"/>
      <c r="D947" s="3"/>
      <c r="E947" s="3"/>
      <c r="F947" s="38"/>
      <c r="G947" s="38"/>
      <c r="H947" s="38"/>
      <c r="I947" s="38"/>
      <c r="J947" s="12">
        <f>(C947*(1+'Aanneemsom-W'!$C$16))+(D947*(1+'Aanneemsom-W'!$D$16))+(E947*(1+'Aanneemsom-W'!$E$16))</f>
        <v>0</v>
      </c>
      <c r="L947" s="1">
        <f>IF($A$29="90 N.v.t.",1,IF(C947="",0,1))</f>
        <v>0</v>
      </c>
      <c r="M947" s="1">
        <f>IF($A$29="90 N.v.t.",1,IF(D947="",0,1))</f>
        <v>0</v>
      </c>
      <c r="N947" s="1">
        <f>IF($A$29="90 N.v.t.",1,IF(E947="",0,1))</f>
        <v>0</v>
      </c>
      <c r="P947" s="1">
        <f>SUM(L947:O947)</f>
        <v>0</v>
      </c>
    </row>
    <row r="948" spans="1:17" ht="13.5" hidden="1" thickBot="1">
      <c r="B948" s="59" t="s">
        <v>6</v>
      </c>
      <c r="C948" s="15">
        <f>SUM(C934:C947)</f>
        <v>0</v>
      </c>
      <c r="D948" s="15">
        <f>SUM(D934:D947)</f>
        <v>0</v>
      </c>
      <c r="E948" s="15">
        <f>SUM(E934:E947)</f>
        <v>0</v>
      </c>
      <c r="J948" s="13">
        <f>SUM(J933:J947)</f>
        <v>0</v>
      </c>
      <c r="O948" s="20" t="s">
        <v>27</v>
      </c>
      <c r="P948" s="1">
        <f>SUM(P933:P947)+P925</f>
        <v>4</v>
      </c>
    </row>
    <row r="949" spans="1:17" hidden="1">
      <c r="B949" s="59" t="s">
        <v>22</v>
      </c>
      <c r="C949" s="60" t="e">
        <f>C948/SUM(C948:E948)</f>
        <v>#DIV/0!</v>
      </c>
      <c r="D949" s="60" t="e">
        <f>D948/SUM(C948:E948)</f>
        <v>#DIV/0!</v>
      </c>
      <c r="E949" s="60" t="e">
        <f>E948/SUM(C948:E948)</f>
        <v>#DIV/0!</v>
      </c>
    </row>
    <row r="950" spans="1:17" hidden="1">
      <c r="C950" s="73"/>
      <c r="D950" s="73"/>
      <c r="E950" s="73"/>
    </row>
    <row r="951" spans="1:17" hidden="1">
      <c r="A951" s="5" t="str">
        <f>$A$67</f>
        <v>* "Loon", "Materiaal" en "Werk-derden" inclusief toeslagen. Let op: Alle bedragen datum prijspeil.</v>
      </c>
      <c r="C951" s="73"/>
      <c r="D951" s="73"/>
      <c r="E951" s="73"/>
      <c r="J951" s="5" t="str">
        <f>$J$67</f>
        <v>Paraaf Inschrijver:</v>
      </c>
    </row>
    <row r="952" spans="1:17" hidden="1">
      <c r="A952" s="5" t="str">
        <f>$A$68</f>
        <v>Opmerking: Niet gebruikte velden invullen met 0. Negatieve getallen of tekst is niet toegestaan.</v>
      </c>
      <c r="J952" s="76" t="str">
        <f>IF(P948=47,"","Let op: niet alle velden zijn ingevuld!")</f>
        <v>Let op: niet alle velden zijn ingevuld!</v>
      </c>
    </row>
    <row r="953" spans="1:17" ht="15.75" hidden="1">
      <c r="A953" s="4" t="str">
        <f>'Aanneemsom-W'!$A$1</f>
        <v>W-installatie</v>
      </c>
      <c r="B953" s="4" t="str">
        <f>'Aanneemsom-W'!$B$1</f>
        <v>Inschrijfbiljet onderhoud</v>
      </c>
      <c r="C953" s="2"/>
      <c r="D953" s="2"/>
      <c r="E953" s="2"/>
      <c r="F953" s="2"/>
      <c r="G953" s="2"/>
      <c r="H953" s="2"/>
      <c r="I953" s="2"/>
      <c r="J953" s="2"/>
    </row>
    <row r="954" spans="1:17" hidden="1">
      <c r="A954" s="20" t="str">
        <f>'Aanneemsom-W'!$A$2</f>
        <v>Perceel:</v>
      </c>
      <c r="B954" s="21" t="str">
        <f>Leeswijzer!$B$2</f>
        <v>W1</v>
      </c>
      <c r="C954" s="2"/>
      <c r="D954" s="2"/>
      <c r="E954" s="2"/>
      <c r="I954" s="22" t="str">
        <f>'Aanneemsom-W'!$F$2</f>
        <v>Documentnummer:</v>
      </c>
      <c r="J954" s="70" t="str">
        <f>Leeswijzer!$G$2</f>
        <v>xxx-GC1-IBW W1C1</v>
      </c>
    </row>
    <row r="955" spans="1:17" hidden="1">
      <c r="A955" s="20" t="str">
        <f>'Aanneemsom-W'!$A$3</f>
        <v>Opdrachtgever:</v>
      </c>
      <c r="B955" s="106" t="str">
        <f>Leeswijzer!$B$3</f>
        <v>Solido</v>
      </c>
      <c r="C955" s="2"/>
      <c r="D955" s="2"/>
      <c r="E955" s="2"/>
      <c r="I955" s="22" t="str">
        <f>'Aanneemsom-W'!$F$3</f>
        <v>Bestek:</v>
      </c>
      <c r="J955" s="2" t="str">
        <f>Leeswijzer!$G$3</f>
        <v>2506-FB-OHCAEW</v>
      </c>
    </row>
    <row r="956" spans="1:17" hidden="1">
      <c r="A956" s="20" t="str">
        <f>'Aanneemsom-W'!$A$4</f>
        <v>Betreft:</v>
      </c>
      <c r="B956" s="106" t="str">
        <f>Leeswijzer!$B$4</f>
        <v>Onderhoudscontract W-installatie</v>
      </c>
      <c r="C956" s="2"/>
      <c r="D956" s="2"/>
      <c r="E956" s="2"/>
      <c r="I956" s="20" t="s">
        <v>65</v>
      </c>
      <c r="J956" s="163">
        <f>'Aanneemsom-W'!$E$39</f>
        <v>0</v>
      </c>
    </row>
    <row r="957" spans="1:17" hidden="1">
      <c r="A957" s="20" t="str">
        <f>'Aanneemsom-W'!$A$5</f>
        <v>Blad:</v>
      </c>
      <c r="B957" s="1" t="str">
        <f>IF(F958="","Specificatieblad ongeldig; NIET invullen!","Specificatieblad locatie")</f>
        <v>Specificatieblad ongeldig; NIET invullen!</v>
      </c>
      <c r="E957" s="62" t="str">
        <f>$E$5</f>
        <v>C1</v>
      </c>
      <c r="F957" s="23" t="str">
        <f>$F$5</f>
        <v>MER1-2</v>
      </c>
      <c r="G957" s="2"/>
      <c r="H957" s="2"/>
      <c r="I957" s="2"/>
    </row>
    <row r="958" spans="1:17" hidden="1">
      <c r="A958" s="20"/>
      <c r="B958" s="70"/>
      <c r="E958" s="77" t="s">
        <v>4</v>
      </c>
      <c r="F958" s="114"/>
      <c r="G958" s="2"/>
      <c r="H958" s="22" t="s">
        <v>43</v>
      </c>
      <c r="I958" s="70">
        <f>IF(I961=0,I959,I961)</f>
        <v>0</v>
      </c>
      <c r="Q958" s="1">
        <f>IF(F958="",0,1)</f>
        <v>0</v>
      </c>
    </row>
    <row r="959" spans="1:17" hidden="1">
      <c r="A959" s="20"/>
      <c r="B959" s="91"/>
      <c r="E959" s="68" t="s">
        <v>21</v>
      </c>
      <c r="F959" s="115"/>
      <c r="G959" s="2"/>
      <c r="H959" s="22" t="s">
        <v>28</v>
      </c>
      <c r="I959" s="116"/>
      <c r="J959" s="106" t="s">
        <v>47</v>
      </c>
      <c r="P959" s="1">
        <f>IF(I959="",0,1)</f>
        <v>0</v>
      </c>
    </row>
    <row r="960" spans="1:17" hidden="1">
      <c r="A960" s="20"/>
      <c r="E960" s="68"/>
      <c r="G960" s="2"/>
      <c r="H960" s="20" t="s">
        <v>48</v>
      </c>
      <c r="I960" s="116"/>
    </row>
    <row r="961" spans="1:16" hidden="1">
      <c r="A961" s="39" t="s">
        <v>33</v>
      </c>
      <c r="B961" s="113">
        <f>'Aanneemsom-W'!$B$8</f>
        <v>0</v>
      </c>
      <c r="E961" s="68"/>
      <c r="G961" s="2"/>
      <c r="H961" s="22" t="s">
        <v>49</v>
      </c>
      <c r="I961" s="116"/>
      <c r="J961" s="111">
        <f>IF(I960+I961=0,0,(I961-I960)/I960)</f>
        <v>0</v>
      </c>
    </row>
    <row r="962" spans="1:16" hidden="1">
      <c r="A962" s="20" t="s">
        <v>96</v>
      </c>
      <c r="B962" s="149"/>
      <c r="C962" s="2"/>
      <c r="D962" s="2"/>
      <c r="E962" s="2"/>
      <c r="F962" s="2"/>
      <c r="G962" s="2"/>
      <c r="H962" s="2"/>
      <c r="I962" s="2"/>
      <c r="J962" s="117" t="str">
        <f>IF(J961=0,"","Controleer kengetallen op inschrijfwaarde. Pas zo nodig de bedragen Loon, Materiaal en Werk-derden aan met het wijzigingspercentage.")</f>
        <v/>
      </c>
    </row>
    <row r="963" spans="1:16" hidden="1">
      <c r="C963" s="64"/>
      <c r="D963" s="65"/>
      <c r="E963" s="65"/>
      <c r="F963" s="67" t="s">
        <v>24</v>
      </c>
      <c r="G963" s="65"/>
      <c r="H963" s="65"/>
      <c r="I963" s="65"/>
      <c r="J963" s="66"/>
    </row>
    <row r="964" spans="1:16" hidden="1">
      <c r="C964" s="49"/>
      <c r="D964" s="50" t="str">
        <f>$D$12</f>
        <v>Preventief en</v>
      </c>
      <c r="E964" s="51"/>
      <c r="F964" s="52"/>
      <c r="G964" s="50" t="str">
        <f>IF($G$12="","",$G$12)</f>
        <v>Geen stelposten</v>
      </c>
      <c r="H964" s="53"/>
      <c r="I964" s="18"/>
      <c r="J964" s="40" t="str">
        <f>$J$12</f>
        <v>Prijspeil</v>
      </c>
    </row>
    <row r="965" spans="1:16" hidden="1">
      <c r="C965" s="16"/>
      <c r="D965" s="17" t="str">
        <f>$D$13</f>
        <v>curatief onderhoud</v>
      </c>
      <c r="E965" s="54"/>
      <c r="F965" s="55"/>
      <c r="G965" s="17"/>
      <c r="H965" s="56"/>
      <c r="I965" s="19"/>
      <c r="J965" s="48">
        <f>$J$13</f>
        <v>45839</v>
      </c>
    </row>
    <row r="966" spans="1:16" ht="22.5" hidden="1">
      <c r="A966" s="57" t="s">
        <v>45</v>
      </c>
      <c r="B966" s="58" t="str">
        <f>$B$48</f>
        <v>Kengetal-W
locatie (€/m²)</v>
      </c>
      <c r="C966" s="11" t="s">
        <v>63</v>
      </c>
      <c r="D966" s="11" t="s">
        <v>64</v>
      </c>
      <c r="E966" s="11" t="s">
        <v>239</v>
      </c>
      <c r="F966" s="11" t="str">
        <f>IF($F$14="","",$F$14)</f>
        <v/>
      </c>
      <c r="G966" s="11" t="str">
        <f>IF($G$14="","",$G$14)</f>
        <v/>
      </c>
      <c r="H966" s="11" t="str">
        <f>IF($H$14="","",$H$14)</f>
        <v/>
      </c>
      <c r="I966" s="11" t="str">
        <f>IF($I$14="","",$I$14)</f>
        <v/>
      </c>
      <c r="J966" s="11" t="s">
        <v>57</v>
      </c>
      <c r="L966" s="1" t="s">
        <v>26</v>
      </c>
    </row>
    <row r="967" spans="1:16" hidden="1">
      <c r="A967" s="37" t="str">
        <f>$A$15</f>
        <v>Stelposten n.v.t.</v>
      </c>
      <c r="B967" s="71"/>
      <c r="C967" s="72"/>
      <c r="D967" s="72"/>
      <c r="E967" s="72"/>
      <c r="F967" s="3"/>
      <c r="G967" s="3"/>
      <c r="H967" s="3"/>
      <c r="I967" s="3"/>
      <c r="J967" s="144">
        <f>(F967*(1+'Aanneemsom-W'!$F$16))+(G967*(1+'Aanneemsom-W'!$F$16))+(H967*(1+'Aanneemsom-W'!$F$16))+(I967*(1+'Aanneemsom-W'!$F$16))</f>
        <v>0</v>
      </c>
      <c r="L967" s="1">
        <f>IF(F966="",1,IF(F967="",0,1))</f>
        <v>1</v>
      </c>
      <c r="M967" s="1">
        <f>IF(G966="",1,IF(G967="",0,1))</f>
        <v>1</v>
      </c>
      <c r="N967" s="1">
        <f>IF(H966="",1,IF(H967="",0,1))</f>
        <v>1</v>
      </c>
      <c r="O967" s="1">
        <f>IF(I966="",1,IF(I967="",0,1))</f>
        <v>1</v>
      </c>
      <c r="P967" s="1">
        <f>SUM(L967:O967)</f>
        <v>4</v>
      </c>
    </row>
    <row r="968" spans="1:16" hidden="1">
      <c r="A968" s="1" t="str">
        <f>$A$16</f>
        <v>51 Gereserveerd</v>
      </c>
      <c r="B968" s="109" t="str">
        <f>IF(C968+D968+E968=0,"",J968/$I$958)</f>
        <v/>
      </c>
      <c r="C968" s="3"/>
      <c r="D968" s="3"/>
      <c r="E968" s="3"/>
      <c r="F968" s="38"/>
      <c r="G968" s="38"/>
      <c r="H968" s="38"/>
      <c r="I968" s="38"/>
      <c r="J968" s="12">
        <f>(C968*(1+'Aanneemsom-W'!$C$16))+(D968*(1+'Aanneemsom-W'!$D$16))+(E968*(1+'Aanneemsom-W'!$E$16))</f>
        <v>0</v>
      </c>
      <c r="L968" s="1">
        <f>IF($A$16="51 N.v.t.",1,IF(C968="",0,1))</f>
        <v>0</v>
      </c>
      <c r="M968" s="1">
        <f>IF($A$16="51 N.v.t.",1,IF(D968="",0,1))</f>
        <v>0</v>
      </c>
      <c r="N968" s="1">
        <f>IF($A$16="51 N.v.t.",1,IF(E968="",0,1))</f>
        <v>0</v>
      </c>
      <c r="P968" s="1">
        <f t="shared" ref="P968:P976" si="56">SUM(L968:O968)</f>
        <v>0</v>
      </c>
    </row>
    <row r="969" spans="1:16" hidden="1">
      <c r="A969" s="1" t="str">
        <f>$A$17</f>
        <v>52 Afvoeren</v>
      </c>
      <c r="B969" s="109" t="str">
        <f t="shared" ref="B969:B981" si="57">IF(C969+D969+E969=0,"",J969/$I$958)</f>
        <v/>
      </c>
      <c r="C969" s="3"/>
      <c r="D969" s="3"/>
      <c r="E969" s="3"/>
      <c r="F969" s="38"/>
      <c r="G969" s="38"/>
      <c r="H969" s="38"/>
      <c r="I969" s="38"/>
      <c r="J969" s="12">
        <f>(C969*(1+'Aanneemsom-W'!$C$16))+(D969*(1+'Aanneemsom-W'!$D$16))+(E969*(1+'Aanneemsom-W'!$E$16))</f>
        <v>0</v>
      </c>
      <c r="L969" s="1">
        <f>IF($A$17="52 N.v.t.",1,IF(C969="",0,1))</f>
        <v>0</v>
      </c>
      <c r="M969" s="1">
        <f>IF($A$17="52 N.v.t.",1,IF(D969="",0,1))</f>
        <v>0</v>
      </c>
      <c r="N969" s="1">
        <f>IF($A$17="52 N.v.t.",1,IF(E969="",0,1))</f>
        <v>0</v>
      </c>
      <c r="P969" s="1">
        <f t="shared" si="56"/>
        <v>0</v>
      </c>
    </row>
    <row r="970" spans="1:16" hidden="1">
      <c r="A970" s="1" t="str">
        <f>$A$18</f>
        <v>53 Waterinstallaties</v>
      </c>
      <c r="B970" s="109" t="str">
        <f t="shared" si="57"/>
        <v/>
      </c>
      <c r="C970" s="3"/>
      <c r="D970" s="3"/>
      <c r="E970" s="3"/>
      <c r="F970" s="38"/>
      <c r="G970" s="38"/>
      <c r="H970" s="38"/>
      <c r="I970" s="38"/>
      <c r="J970" s="12">
        <f>(C970*(1+'Aanneemsom-W'!$C$16))+(D970*(1+'Aanneemsom-W'!$D$16))+(E970*(1+'Aanneemsom-W'!$E$16))</f>
        <v>0</v>
      </c>
      <c r="L970" s="1">
        <f>IF($A$18="53 N.v.t.",1,IF(C970="",0,1))</f>
        <v>0</v>
      </c>
      <c r="M970" s="1">
        <f>IF($A$18="53 N.v.t.",1,IF(D970="",0,1))</f>
        <v>0</v>
      </c>
      <c r="N970" s="1">
        <f>IF($A$18="53 N.v.t.",1,IF(E970="",0,1))</f>
        <v>0</v>
      </c>
      <c r="P970" s="1">
        <f t="shared" si="56"/>
        <v>0</v>
      </c>
    </row>
    <row r="971" spans="1:16" hidden="1">
      <c r="A971" s="1" t="str">
        <f>$A$19</f>
        <v>54 Gassen</v>
      </c>
      <c r="B971" s="109" t="str">
        <f t="shared" si="57"/>
        <v/>
      </c>
      <c r="C971" s="3"/>
      <c r="D971" s="3"/>
      <c r="E971" s="3"/>
      <c r="F971" s="38"/>
      <c r="G971" s="38"/>
      <c r="H971" s="38"/>
      <c r="I971" s="38"/>
      <c r="J971" s="12">
        <f>(C971*(1+'Aanneemsom-W'!$C$16))+(D971*(1+'Aanneemsom-W'!$D$16))+(E971*(1+'Aanneemsom-W'!$E$16))</f>
        <v>0</v>
      </c>
      <c r="L971" s="1">
        <f>IF($A$19="54 N.v.t.",1,IF(C971="",0,1))</f>
        <v>0</v>
      </c>
      <c r="M971" s="1">
        <f>IF($A$19="54 N.v.t.",1,IF(D971="",0,1))</f>
        <v>0</v>
      </c>
      <c r="N971" s="1">
        <f>IF($A$19="54 N.v.t.",1,IF(E971="",0,1))</f>
        <v>0</v>
      </c>
      <c r="P971" s="1">
        <f t="shared" si="56"/>
        <v>0</v>
      </c>
    </row>
    <row r="972" spans="1:16" hidden="1">
      <c r="A972" s="1" t="str">
        <f>$A$20</f>
        <v>55 Koeling</v>
      </c>
      <c r="B972" s="109" t="str">
        <f t="shared" si="57"/>
        <v/>
      </c>
      <c r="C972" s="3"/>
      <c r="D972" s="3"/>
      <c r="E972" s="3"/>
      <c r="F972" s="38"/>
      <c r="G972" s="38"/>
      <c r="H972" s="38"/>
      <c r="I972" s="38"/>
      <c r="J972" s="12">
        <f>(C972*(1+'Aanneemsom-W'!$C$16))+(D972*(1+'Aanneemsom-W'!$D$16))+(E972*(1+'Aanneemsom-W'!$E$16))</f>
        <v>0</v>
      </c>
      <c r="L972" s="1">
        <f>IF($A$20="55 N.v.t.",1,IF(C972="",0,1))</f>
        <v>0</v>
      </c>
      <c r="M972" s="1">
        <f>IF($A$20="55 N.v.t.",1,IF(D972="",0,1))</f>
        <v>0</v>
      </c>
      <c r="N972" s="1">
        <f>IF($A$20="55 N.v.t.",1,IF(E972="",0,1))</f>
        <v>0</v>
      </c>
      <c r="P972" s="1">
        <f t="shared" si="56"/>
        <v>0</v>
      </c>
    </row>
    <row r="973" spans="1:16" hidden="1">
      <c r="A973" s="1" t="str">
        <f>$A$21</f>
        <v>56 Verwarming</v>
      </c>
      <c r="B973" s="109" t="str">
        <f t="shared" si="57"/>
        <v/>
      </c>
      <c r="C973" s="3"/>
      <c r="D973" s="3"/>
      <c r="E973" s="3"/>
      <c r="F973" s="38"/>
      <c r="G973" s="38"/>
      <c r="H973" s="38"/>
      <c r="I973" s="38"/>
      <c r="J973" s="12">
        <f>(C973*(1+'Aanneemsom-W'!$C$16))+(D973*(1+'Aanneemsom-W'!$D$16))+(E973*(1+'Aanneemsom-W'!$E$16))</f>
        <v>0</v>
      </c>
      <c r="L973" s="1">
        <f>IF($A$21="56 N.v.t.",1,IF(C973="",0,1))</f>
        <v>0</v>
      </c>
      <c r="M973" s="1">
        <f>IF($A$21="56 N.v.t.",1,IF(D973="",0,1))</f>
        <v>0</v>
      </c>
      <c r="N973" s="1">
        <f>IF($A$21="56 N.v.t.",1,IF(E973="",0,1))</f>
        <v>0</v>
      </c>
      <c r="P973" s="1">
        <f t="shared" si="56"/>
        <v>0</v>
      </c>
    </row>
    <row r="974" spans="1:16" hidden="1">
      <c r="A974" s="1" t="str">
        <f>$A$22</f>
        <v>57 Luchtbehandeling</v>
      </c>
      <c r="B974" s="109" t="str">
        <f t="shared" si="57"/>
        <v/>
      </c>
      <c r="C974" s="3"/>
      <c r="D974" s="3"/>
      <c r="E974" s="3"/>
      <c r="F974" s="38"/>
      <c r="G974" s="92" t="str">
        <f>IF(F958="","Ingevulde informatie wordt genegeerd.","")</f>
        <v>Ingevulde informatie wordt genegeerd.</v>
      </c>
      <c r="H974" s="38"/>
      <c r="I974" s="38"/>
      <c r="J974" s="12">
        <f>(C974*(1+'Aanneemsom-W'!$C$16))+(D974*(1+'Aanneemsom-W'!$D$16))+(E974*(1+'Aanneemsom-W'!$E$16))</f>
        <v>0</v>
      </c>
      <c r="L974" s="1">
        <f>IF($A$22="57 N.v.t.",1,IF(C974="",0,1))</f>
        <v>0</v>
      </c>
      <c r="M974" s="1">
        <f>IF($A$22="57 N.v.t.",1,IF(D974="",0,1))</f>
        <v>0</v>
      </c>
      <c r="N974" s="1">
        <f>IF($A$22="57 N.v.t.",1,IF(E974="",0,1))</f>
        <v>0</v>
      </c>
      <c r="P974" s="1">
        <f t="shared" si="56"/>
        <v>0</v>
      </c>
    </row>
    <row r="975" spans="1:16" hidden="1">
      <c r="A975" s="1" t="str">
        <f>$A$23</f>
        <v>58 M&amp;R-installaties</v>
      </c>
      <c r="B975" s="109" t="str">
        <f t="shared" si="57"/>
        <v/>
      </c>
      <c r="C975" s="3"/>
      <c r="D975" s="3"/>
      <c r="E975" s="3"/>
      <c r="F975" s="38"/>
      <c r="G975" s="38"/>
      <c r="H975" s="38"/>
      <c r="I975" s="38"/>
      <c r="J975" s="12">
        <f>(C975*(1+'Aanneemsom-W'!$C$16))+(D975*(1+'Aanneemsom-W'!$D$16))+(E975*(1+'Aanneemsom-W'!$E$16))</f>
        <v>0</v>
      </c>
      <c r="L975" s="1">
        <f>IF($A$23="58 N.v.t.",1,IF(C975="",0,1))</f>
        <v>0</v>
      </c>
      <c r="M975" s="1">
        <f>IF($A$23="58 N.v.t.",1,IF(D975="",0,1))</f>
        <v>0</v>
      </c>
      <c r="N975" s="1">
        <f>IF($A$23="58 N.v.t.",1,IF(E975="",0,1))</f>
        <v>0</v>
      </c>
      <c r="P975" s="1">
        <f t="shared" si="56"/>
        <v>0</v>
      </c>
    </row>
    <row r="976" spans="1:16" hidden="1">
      <c r="A976" s="1" t="str">
        <f>$A$24</f>
        <v>59 Brandveiligheid</v>
      </c>
      <c r="B976" s="109" t="str">
        <f t="shared" si="57"/>
        <v/>
      </c>
      <c r="C976" s="3"/>
      <c r="D976" s="3"/>
      <c r="E976" s="3"/>
      <c r="F976" s="38"/>
      <c r="G976" s="38"/>
      <c r="H976" s="38"/>
      <c r="I976" s="38"/>
      <c r="J976" s="12">
        <f>(C976*(1+'Aanneemsom-W'!$C$16))+(D976*(1+'Aanneemsom-W'!$D$16))+(E976*(1+'Aanneemsom-W'!$E$16))</f>
        <v>0</v>
      </c>
      <c r="L976" s="1">
        <f>IF($A$24="65 N.v.t.",1,IF(C976="",0,1))</f>
        <v>0</v>
      </c>
      <c r="M976" s="1">
        <f>IF($A$24="65 N.v.t.",1,IF(D976="",0,1))</f>
        <v>0</v>
      </c>
      <c r="N976" s="1">
        <f>IF($A$24="65 N.v.t.",1,IF(E976="",0,1))</f>
        <v>0</v>
      </c>
      <c r="P976" s="1">
        <f t="shared" si="56"/>
        <v>0</v>
      </c>
    </row>
    <row r="977" spans="1:17" hidden="1">
      <c r="A977" s="1" t="str">
        <f>$A$25</f>
        <v>67 Gebouwmanag.</v>
      </c>
      <c r="B977" s="109" t="str">
        <f t="shared" si="57"/>
        <v/>
      </c>
      <c r="C977" s="3"/>
      <c r="D977" s="3"/>
      <c r="E977" s="3"/>
      <c r="F977" s="38"/>
      <c r="G977" s="38"/>
      <c r="H977" s="38"/>
      <c r="I977" s="38"/>
      <c r="J977" s="12">
        <f>(C977*(1+'Aanneemsom-W'!$C$16))+(D977*(1+'Aanneemsom-W'!$D$16))+(E977*(1+'Aanneemsom-W'!$E$16))</f>
        <v>0</v>
      </c>
      <c r="L977" s="1">
        <f>IF($A$25="67 N.v.t.",1,IF(C977="",0,1))</f>
        <v>0</v>
      </c>
      <c r="M977" s="1">
        <f>IF($A$25="67 N.v.t.",1,IF(D977="",0,1))</f>
        <v>0</v>
      </c>
      <c r="N977" s="1">
        <f>IF($A$25="67 N.v.t.",1,IF(E977="",0,1))</f>
        <v>0</v>
      </c>
      <c r="P977" s="1">
        <f>SUM(L977:O977)</f>
        <v>0</v>
      </c>
    </row>
    <row r="978" spans="1:17" hidden="1">
      <c r="A978" s="1" t="str">
        <f>$A$26</f>
        <v>73 Vaste keuken vrz.</v>
      </c>
      <c r="B978" s="109" t="str">
        <f>IF(C978+D978+E978=0,"",J978/$I$958)</f>
        <v/>
      </c>
      <c r="C978" s="3"/>
      <c r="D978" s="3"/>
      <c r="E978" s="3"/>
      <c r="F978" s="38"/>
      <c r="G978" s="38"/>
      <c r="H978" s="38"/>
      <c r="I978" s="38"/>
      <c r="J978" s="12">
        <f>(C978*(1+'Aanneemsom-W'!$C$16))+(D978*(1+'Aanneemsom-W'!$D$16))+(E978*(1+'Aanneemsom-W'!$E$16))</f>
        <v>0</v>
      </c>
      <c r="L978" s="1">
        <f>IF($A$26="73 N.v.t.",1,IF(C978="",0,1))</f>
        <v>0</v>
      </c>
      <c r="M978" s="1">
        <f>IF($A$26="73 N.v.t.",1,IF(D978="",0,1))</f>
        <v>0</v>
      </c>
      <c r="N978" s="1">
        <f>IF($A$26="73 N.v.t.",1,IF(E978="",0,1))</f>
        <v>0</v>
      </c>
      <c r="P978" s="1">
        <f>SUM(L978:O978)</f>
        <v>0</v>
      </c>
    </row>
    <row r="979" spans="1:17" hidden="1">
      <c r="A979" s="1" t="str">
        <f>$A$27</f>
        <v>74 Vaste sanitaire vrz.</v>
      </c>
      <c r="B979" s="109" t="str">
        <f t="shared" si="57"/>
        <v/>
      </c>
      <c r="C979" s="3"/>
      <c r="D979" s="3"/>
      <c r="E979" s="3"/>
      <c r="F979" s="38"/>
      <c r="G979" s="38"/>
      <c r="H979" s="38"/>
      <c r="I979" s="38"/>
      <c r="J979" s="12">
        <f>(C979*(1+'Aanneemsom-W'!$C$16))+(D979*(1+'Aanneemsom-W'!$D$16))+(E979*(1+'Aanneemsom-W'!$E$16))</f>
        <v>0</v>
      </c>
      <c r="L979" s="1">
        <f>IF($A$27="74 N.v.t.",1,IF(C979="",0,1))</f>
        <v>0</v>
      </c>
      <c r="M979" s="1">
        <f>IF($A$27="74 N.v.t.",1,IF(D979="",0,1))</f>
        <v>0</v>
      </c>
      <c r="N979" s="1">
        <f>IF($A$27="74 N.v.t.",1,IF(E979="",0,1))</f>
        <v>0</v>
      </c>
      <c r="P979" s="1">
        <f>SUM(L979:O979)</f>
        <v>0</v>
      </c>
    </row>
    <row r="980" spans="1:17" hidden="1">
      <c r="A980" s="1" t="str">
        <f>$A$28</f>
        <v>75 Vaste onderh.vrz.</v>
      </c>
      <c r="B980" s="109" t="str">
        <f>IF(C980+D980+E980=0,"",J980/$I$958)</f>
        <v/>
      </c>
      <c r="C980" s="3"/>
      <c r="D980" s="3"/>
      <c r="E980" s="3"/>
      <c r="F980" s="38"/>
      <c r="G980" s="38"/>
      <c r="H980" s="38"/>
      <c r="I980" s="38"/>
      <c r="J980" s="12">
        <f>(C980*(1+'Aanneemsom-W'!$C$16))+(D980*(1+'Aanneemsom-W'!$D$16))+(E980*(1+'Aanneemsom-W'!$E$16))</f>
        <v>0</v>
      </c>
      <c r="L980" s="1">
        <f>IF($A$28="75 N.v.t.",1,IF(C980="",0,1))</f>
        <v>0</v>
      </c>
      <c r="M980" s="1">
        <f>IF($A$28="75 N.v.t.",1,IF(D980="",0,1))</f>
        <v>0</v>
      </c>
      <c r="N980" s="1">
        <f>IF($A$28="75 N.v.t.",1,IF(E980="",0,1))</f>
        <v>0</v>
      </c>
      <c r="P980" s="1">
        <f>SUM(L980:O980)</f>
        <v>0</v>
      </c>
    </row>
    <row r="981" spans="1:17" ht="12" hidden="1" thickBot="1">
      <c r="A981" s="1" t="str">
        <f>$A$29</f>
        <v>90 Terrein</v>
      </c>
      <c r="B981" s="109" t="str">
        <f t="shared" si="57"/>
        <v/>
      </c>
      <c r="C981" s="3"/>
      <c r="D981" s="3"/>
      <c r="E981" s="3"/>
      <c r="F981" s="38"/>
      <c r="G981" s="38"/>
      <c r="H981" s="38"/>
      <c r="I981" s="38"/>
      <c r="J981" s="12">
        <f>(C981*(1+'Aanneemsom-W'!$C$16))+(D981*(1+'Aanneemsom-W'!$D$16))+(E981*(1+'Aanneemsom-W'!$E$16))</f>
        <v>0</v>
      </c>
      <c r="L981" s="1">
        <f>IF($A$29="90 N.v.t.",1,IF(C981="",0,1))</f>
        <v>0</v>
      </c>
      <c r="M981" s="1">
        <f>IF($A$29="90 N.v.t.",1,IF(D981="",0,1))</f>
        <v>0</v>
      </c>
      <c r="N981" s="1">
        <f>IF($A$29="90 N.v.t.",1,IF(E981="",0,1))</f>
        <v>0</v>
      </c>
      <c r="P981" s="1">
        <f>SUM(L981:O981)</f>
        <v>0</v>
      </c>
    </row>
    <row r="982" spans="1:17" ht="13.5" hidden="1" thickBot="1">
      <c r="B982" s="59" t="s">
        <v>6</v>
      </c>
      <c r="C982" s="15">
        <f>SUM(C968:C981)</f>
        <v>0</v>
      </c>
      <c r="D982" s="15">
        <f>SUM(D968:D981)</f>
        <v>0</v>
      </c>
      <c r="E982" s="15">
        <f>SUM(E968:E981)</f>
        <v>0</v>
      </c>
      <c r="J982" s="13">
        <f>SUM(J967:J981)</f>
        <v>0</v>
      </c>
      <c r="O982" s="20" t="s">
        <v>27</v>
      </c>
      <c r="P982" s="1">
        <f>SUM(P967:P981)+P959</f>
        <v>4</v>
      </c>
    </row>
    <row r="983" spans="1:17" hidden="1">
      <c r="B983" s="59" t="s">
        <v>22</v>
      </c>
      <c r="C983" s="60" t="e">
        <f>C982/SUM(C982:E982)</f>
        <v>#DIV/0!</v>
      </c>
      <c r="D983" s="60" t="e">
        <f>D982/SUM(C982:E982)</f>
        <v>#DIV/0!</v>
      </c>
      <c r="E983" s="60" t="e">
        <f>E982/SUM(C982:E982)</f>
        <v>#DIV/0!</v>
      </c>
    </row>
    <row r="984" spans="1:17" hidden="1">
      <c r="C984" s="73"/>
      <c r="D984" s="73"/>
      <c r="E984" s="73"/>
    </row>
    <row r="985" spans="1:17" hidden="1">
      <c r="A985" s="5" t="str">
        <f>$A$67</f>
        <v>* "Loon", "Materiaal" en "Werk-derden" inclusief toeslagen. Let op: Alle bedragen datum prijspeil.</v>
      </c>
      <c r="C985" s="73"/>
      <c r="D985" s="73"/>
      <c r="E985" s="73"/>
      <c r="J985" s="5" t="str">
        <f>$J$67</f>
        <v>Paraaf Inschrijver:</v>
      </c>
    </row>
    <row r="986" spans="1:17" hidden="1">
      <c r="A986" s="5" t="str">
        <f>$A$68</f>
        <v>Opmerking: Niet gebruikte velden invullen met 0. Negatieve getallen of tekst is niet toegestaan.</v>
      </c>
      <c r="J986" s="76" t="str">
        <f>IF(P982=47,"","Let op: niet alle velden zijn ingevuld!")</f>
        <v>Let op: niet alle velden zijn ingevuld!</v>
      </c>
    </row>
    <row r="987" spans="1:17" ht="15.75" hidden="1">
      <c r="A987" s="4" t="str">
        <f>'Aanneemsom-W'!$A$1</f>
        <v>W-installatie</v>
      </c>
      <c r="B987" s="4" t="str">
        <f>'Aanneemsom-W'!$B$1</f>
        <v>Inschrijfbiljet onderhoud</v>
      </c>
      <c r="C987" s="2"/>
      <c r="D987" s="2"/>
      <c r="E987" s="2"/>
      <c r="F987" s="2"/>
      <c r="G987" s="2"/>
      <c r="H987" s="2"/>
      <c r="I987" s="2"/>
      <c r="J987" s="2"/>
    </row>
    <row r="988" spans="1:17" hidden="1">
      <c r="A988" s="20" t="str">
        <f>'Aanneemsom-W'!$A$2</f>
        <v>Perceel:</v>
      </c>
      <c r="B988" s="21" t="str">
        <f>Leeswijzer!$B$2</f>
        <v>W1</v>
      </c>
      <c r="C988" s="2"/>
      <c r="D988" s="2"/>
      <c r="E988" s="2"/>
      <c r="I988" s="22" t="str">
        <f>'Aanneemsom-W'!$F$2</f>
        <v>Documentnummer:</v>
      </c>
      <c r="J988" s="70" t="str">
        <f>Leeswijzer!$G$2</f>
        <v>xxx-GC1-IBW W1C1</v>
      </c>
    </row>
    <row r="989" spans="1:17" hidden="1">
      <c r="A989" s="20" t="str">
        <f>'Aanneemsom-W'!$A$3</f>
        <v>Opdrachtgever:</v>
      </c>
      <c r="B989" s="106" t="str">
        <f>Leeswijzer!$B$3</f>
        <v>Solido</v>
      </c>
      <c r="C989" s="2"/>
      <c r="D989" s="2"/>
      <c r="E989" s="2"/>
      <c r="I989" s="22" t="str">
        <f>'Aanneemsom-W'!$F$3</f>
        <v>Bestek:</v>
      </c>
      <c r="J989" s="2" t="str">
        <f>Leeswijzer!$G$3</f>
        <v>2506-FB-OHCAEW</v>
      </c>
    </row>
    <row r="990" spans="1:17" hidden="1">
      <c r="A990" s="20" t="str">
        <f>'Aanneemsom-W'!$A$4</f>
        <v>Betreft:</v>
      </c>
      <c r="B990" s="106" t="str">
        <f>Leeswijzer!$B$4</f>
        <v>Onderhoudscontract W-installatie</v>
      </c>
      <c r="C990" s="2"/>
      <c r="D990" s="2"/>
      <c r="E990" s="2"/>
      <c r="I990" s="20" t="s">
        <v>65</v>
      </c>
      <c r="J990" s="163">
        <f>'Aanneemsom-W'!$E$39</f>
        <v>0</v>
      </c>
    </row>
    <row r="991" spans="1:17" hidden="1">
      <c r="A991" s="20" t="str">
        <f>'Aanneemsom-W'!$A$5</f>
        <v>Blad:</v>
      </c>
      <c r="B991" s="1" t="str">
        <f>IF(F992="","Specificatieblad ongeldig; NIET invullen!","Specificatieblad locatie")</f>
        <v>Specificatieblad ongeldig; NIET invullen!</v>
      </c>
      <c r="E991" s="62" t="str">
        <f>$E$5</f>
        <v>C1</v>
      </c>
      <c r="F991" s="23" t="str">
        <f>$F$5</f>
        <v>MER1-2</v>
      </c>
      <c r="G991" s="2"/>
      <c r="H991" s="2"/>
      <c r="I991" s="2"/>
    </row>
    <row r="992" spans="1:17" hidden="1">
      <c r="A992" s="20"/>
      <c r="B992" s="70"/>
      <c r="E992" s="77" t="s">
        <v>4</v>
      </c>
      <c r="F992" s="114"/>
      <c r="G992" s="2"/>
      <c r="H992" s="22" t="s">
        <v>43</v>
      </c>
      <c r="I992" s="70">
        <f>IF(I995=0,I993,I995)</f>
        <v>0</v>
      </c>
      <c r="Q992" s="1">
        <f>IF(F992="",0,1)</f>
        <v>0</v>
      </c>
    </row>
    <row r="993" spans="1:16" hidden="1">
      <c r="A993" s="20"/>
      <c r="B993" s="91"/>
      <c r="E993" s="68" t="s">
        <v>21</v>
      </c>
      <c r="F993" s="115"/>
      <c r="G993" s="2"/>
      <c r="H993" s="22" t="s">
        <v>28</v>
      </c>
      <c r="I993" s="116"/>
      <c r="J993" s="106" t="s">
        <v>47</v>
      </c>
      <c r="P993" s="1">
        <f>IF(I993="",0,1)</f>
        <v>0</v>
      </c>
    </row>
    <row r="994" spans="1:16" hidden="1">
      <c r="A994" s="20"/>
      <c r="E994" s="68"/>
      <c r="G994" s="2"/>
      <c r="H994" s="20" t="s">
        <v>48</v>
      </c>
      <c r="I994" s="116"/>
    </row>
    <row r="995" spans="1:16" hidden="1">
      <c r="A995" s="39" t="s">
        <v>33</v>
      </c>
      <c r="B995" s="113">
        <f>'Aanneemsom-W'!$B$8</f>
        <v>0</v>
      </c>
      <c r="E995" s="68"/>
      <c r="G995" s="2"/>
      <c r="H995" s="22" t="s">
        <v>49</v>
      </c>
      <c r="I995" s="116"/>
      <c r="J995" s="111">
        <f>IF(I994+I995=0,0,(I995-I994)/I994)</f>
        <v>0</v>
      </c>
    </row>
    <row r="996" spans="1:16" hidden="1">
      <c r="A996" s="20" t="s">
        <v>96</v>
      </c>
      <c r="B996" s="149"/>
      <c r="C996" s="2"/>
      <c r="D996" s="2"/>
      <c r="E996" s="2"/>
      <c r="F996" s="2"/>
      <c r="G996" s="2"/>
      <c r="H996" s="2"/>
      <c r="I996" s="2"/>
      <c r="J996" s="117" t="str">
        <f>IF(J995=0,"","Controleer kengetallen op inschrijfwaarde. Pas zo nodig de bedragen Loon, Materiaal en Werk-derden aan met het wijzigingspercentage.")</f>
        <v/>
      </c>
    </row>
    <row r="997" spans="1:16" hidden="1">
      <c r="C997" s="64"/>
      <c r="D997" s="65"/>
      <c r="E997" s="65"/>
      <c r="F997" s="67" t="s">
        <v>24</v>
      </c>
      <c r="G997" s="65"/>
      <c r="H997" s="65"/>
      <c r="I997" s="65"/>
      <c r="J997" s="66"/>
    </row>
    <row r="998" spans="1:16" hidden="1">
      <c r="C998" s="49"/>
      <c r="D998" s="50" t="str">
        <f>$D$12</f>
        <v>Preventief en</v>
      </c>
      <c r="E998" s="51"/>
      <c r="F998" s="52"/>
      <c r="G998" s="50" t="str">
        <f>IF($G$12="","",$G$12)</f>
        <v>Geen stelposten</v>
      </c>
      <c r="H998" s="53"/>
      <c r="I998" s="18"/>
      <c r="J998" s="40" t="str">
        <f>$J$12</f>
        <v>Prijspeil</v>
      </c>
    </row>
    <row r="999" spans="1:16" hidden="1">
      <c r="C999" s="16"/>
      <c r="D999" s="17" t="str">
        <f>$D$13</f>
        <v>curatief onderhoud</v>
      </c>
      <c r="E999" s="54"/>
      <c r="F999" s="55"/>
      <c r="G999" s="17"/>
      <c r="H999" s="56"/>
      <c r="I999" s="19"/>
      <c r="J999" s="48">
        <f>$J$13</f>
        <v>45839</v>
      </c>
    </row>
    <row r="1000" spans="1:16" ht="22.5" hidden="1">
      <c r="A1000" s="57" t="s">
        <v>45</v>
      </c>
      <c r="B1000" s="58" t="str">
        <f>$B$48</f>
        <v>Kengetal-W
locatie (€/m²)</v>
      </c>
      <c r="C1000" s="11" t="s">
        <v>63</v>
      </c>
      <c r="D1000" s="11" t="s">
        <v>64</v>
      </c>
      <c r="E1000" s="11" t="s">
        <v>239</v>
      </c>
      <c r="F1000" s="11" t="str">
        <f>IF($F$14="","",$F$14)</f>
        <v/>
      </c>
      <c r="G1000" s="11" t="str">
        <f>IF($G$14="","",$G$14)</f>
        <v/>
      </c>
      <c r="H1000" s="11" t="str">
        <f>IF($H$14="","",$H$14)</f>
        <v/>
      </c>
      <c r="I1000" s="11" t="str">
        <f>IF($I$14="","",$I$14)</f>
        <v/>
      </c>
      <c r="J1000" s="11" t="s">
        <v>57</v>
      </c>
      <c r="L1000" s="1" t="s">
        <v>26</v>
      </c>
    </row>
    <row r="1001" spans="1:16" hidden="1">
      <c r="A1001" s="37" t="str">
        <f>$A$15</f>
        <v>Stelposten n.v.t.</v>
      </c>
      <c r="B1001" s="71"/>
      <c r="C1001" s="72"/>
      <c r="D1001" s="72"/>
      <c r="E1001" s="72"/>
      <c r="F1001" s="3"/>
      <c r="G1001" s="3"/>
      <c r="H1001" s="3"/>
      <c r="I1001" s="3"/>
      <c r="J1001" s="144">
        <f>(F1001*(1+'Aanneemsom-W'!$F$16))+(G1001*(1+'Aanneemsom-W'!$F$16))+(H1001*(1+'Aanneemsom-W'!$F$16))+(I1001*(1+'Aanneemsom-W'!$F$16))</f>
        <v>0</v>
      </c>
      <c r="L1001" s="1">
        <f>IF(F1000="",1,IF(F1001="",0,1))</f>
        <v>1</v>
      </c>
      <c r="M1001" s="1">
        <f>IF(G1000="",1,IF(G1001="",0,1))</f>
        <v>1</v>
      </c>
      <c r="N1001" s="1">
        <f>IF(H1000="",1,IF(H1001="",0,1))</f>
        <v>1</v>
      </c>
      <c r="O1001" s="1">
        <f>IF(I1000="",1,IF(I1001="",0,1))</f>
        <v>1</v>
      </c>
      <c r="P1001" s="1">
        <f>SUM(L1001:O1001)</f>
        <v>4</v>
      </c>
    </row>
    <row r="1002" spans="1:16" hidden="1">
      <c r="A1002" s="1" t="str">
        <f>$A$16</f>
        <v>51 Gereserveerd</v>
      </c>
      <c r="B1002" s="109" t="str">
        <f>IF(C1002+D1002+E1002=0,"",J1002/$I$992)</f>
        <v/>
      </c>
      <c r="C1002" s="3"/>
      <c r="D1002" s="3"/>
      <c r="E1002" s="3"/>
      <c r="F1002" s="38"/>
      <c r="G1002" s="38"/>
      <c r="H1002" s="38"/>
      <c r="I1002" s="38"/>
      <c r="J1002" s="12">
        <f>(C1002*(1+'Aanneemsom-W'!$C$16))+(D1002*(1+'Aanneemsom-W'!$D$16))+(E1002*(1+'Aanneemsom-W'!$E$16))</f>
        <v>0</v>
      </c>
      <c r="L1002" s="1">
        <f>IF($A$16="51 N.v.t.",1,IF(C1002="",0,1))</f>
        <v>0</v>
      </c>
      <c r="M1002" s="1">
        <f>IF($A$16="51 N.v.t.",1,IF(D1002="",0,1))</f>
        <v>0</v>
      </c>
      <c r="N1002" s="1">
        <f>IF($A$16="51 N.v.t.",1,IF(E1002="",0,1))</f>
        <v>0</v>
      </c>
      <c r="P1002" s="1">
        <f t="shared" ref="P1002:P1010" si="58">SUM(L1002:O1002)</f>
        <v>0</v>
      </c>
    </row>
    <row r="1003" spans="1:16" hidden="1">
      <c r="A1003" s="1" t="str">
        <f>$A$17</f>
        <v>52 Afvoeren</v>
      </c>
      <c r="B1003" s="109" t="str">
        <f t="shared" ref="B1003:B1015" si="59">IF(C1003+D1003+E1003=0,"",J1003/$I$992)</f>
        <v/>
      </c>
      <c r="C1003" s="3"/>
      <c r="D1003" s="3"/>
      <c r="E1003" s="3"/>
      <c r="F1003" s="38"/>
      <c r="G1003" s="38"/>
      <c r="H1003" s="38"/>
      <c r="I1003" s="38"/>
      <c r="J1003" s="12">
        <f>(C1003*(1+'Aanneemsom-W'!$C$16))+(D1003*(1+'Aanneemsom-W'!$D$16))+(E1003*(1+'Aanneemsom-W'!$E$16))</f>
        <v>0</v>
      </c>
      <c r="L1003" s="1">
        <f>IF($A$17="52 N.v.t.",1,IF(C1003="",0,1))</f>
        <v>0</v>
      </c>
      <c r="M1003" s="1">
        <f>IF($A$17="52 N.v.t.",1,IF(D1003="",0,1))</f>
        <v>0</v>
      </c>
      <c r="N1003" s="1">
        <f>IF($A$17="52 N.v.t.",1,IF(E1003="",0,1))</f>
        <v>0</v>
      </c>
      <c r="P1003" s="1">
        <f t="shared" si="58"/>
        <v>0</v>
      </c>
    </row>
    <row r="1004" spans="1:16" hidden="1">
      <c r="A1004" s="1" t="str">
        <f>$A$18</f>
        <v>53 Waterinstallaties</v>
      </c>
      <c r="B1004" s="109" t="str">
        <f t="shared" si="59"/>
        <v/>
      </c>
      <c r="C1004" s="3"/>
      <c r="D1004" s="3"/>
      <c r="E1004" s="3"/>
      <c r="F1004" s="38"/>
      <c r="G1004" s="38"/>
      <c r="H1004" s="38"/>
      <c r="I1004" s="38"/>
      <c r="J1004" s="12">
        <f>(C1004*(1+'Aanneemsom-W'!$C$16))+(D1004*(1+'Aanneemsom-W'!$D$16))+(E1004*(1+'Aanneemsom-W'!$E$16))</f>
        <v>0</v>
      </c>
      <c r="L1004" s="1">
        <f>IF($A$18="53 N.v.t.",1,IF(C1004="",0,1))</f>
        <v>0</v>
      </c>
      <c r="M1004" s="1">
        <f>IF($A$18="53 N.v.t.",1,IF(D1004="",0,1))</f>
        <v>0</v>
      </c>
      <c r="N1004" s="1">
        <f>IF($A$18="53 N.v.t.",1,IF(E1004="",0,1))</f>
        <v>0</v>
      </c>
      <c r="P1004" s="1">
        <f t="shared" si="58"/>
        <v>0</v>
      </c>
    </row>
    <row r="1005" spans="1:16" hidden="1">
      <c r="A1005" s="1" t="str">
        <f>$A$19</f>
        <v>54 Gassen</v>
      </c>
      <c r="B1005" s="109" t="str">
        <f t="shared" si="59"/>
        <v/>
      </c>
      <c r="C1005" s="3"/>
      <c r="D1005" s="3"/>
      <c r="E1005" s="3"/>
      <c r="F1005" s="38"/>
      <c r="G1005" s="38"/>
      <c r="H1005" s="38"/>
      <c r="I1005" s="38"/>
      <c r="J1005" s="12">
        <f>(C1005*(1+'Aanneemsom-W'!$C$16))+(D1005*(1+'Aanneemsom-W'!$D$16))+(E1005*(1+'Aanneemsom-W'!$E$16))</f>
        <v>0</v>
      </c>
      <c r="L1005" s="1">
        <f>IF($A$19="54 N.v.t.",1,IF(C1005="",0,1))</f>
        <v>0</v>
      </c>
      <c r="M1005" s="1">
        <f>IF($A$19="54 N.v.t.",1,IF(D1005="",0,1))</f>
        <v>0</v>
      </c>
      <c r="N1005" s="1">
        <f>IF($A$19="54 N.v.t.",1,IF(E1005="",0,1))</f>
        <v>0</v>
      </c>
      <c r="P1005" s="1">
        <f t="shared" si="58"/>
        <v>0</v>
      </c>
    </row>
    <row r="1006" spans="1:16" hidden="1">
      <c r="A1006" s="1" t="str">
        <f>$A$20</f>
        <v>55 Koeling</v>
      </c>
      <c r="B1006" s="109" t="str">
        <f t="shared" si="59"/>
        <v/>
      </c>
      <c r="C1006" s="3"/>
      <c r="D1006" s="3"/>
      <c r="E1006" s="3"/>
      <c r="F1006" s="38"/>
      <c r="G1006" s="38"/>
      <c r="H1006" s="38"/>
      <c r="I1006" s="38"/>
      <c r="J1006" s="12">
        <f>(C1006*(1+'Aanneemsom-W'!$C$16))+(D1006*(1+'Aanneemsom-W'!$D$16))+(E1006*(1+'Aanneemsom-W'!$E$16))</f>
        <v>0</v>
      </c>
      <c r="L1006" s="1">
        <f>IF($A$20="55 N.v.t.",1,IF(C1006="",0,1))</f>
        <v>0</v>
      </c>
      <c r="M1006" s="1">
        <f>IF($A$20="55 N.v.t.",1,IF(D1006="",0,1))</f>
        <v>0</v>
      </c>
      <c r="N1006" s="1">
        <f>IF($A$20="55 N.v.t.",1,IF(E1006="",0,1))</f>
        <v>0</v>
      </c>
      <c r="P1006" s="1">
        <f t="shared" si="58"/>
        <v>0</v>
      </c>
    </row>
    <row r="1007" spans="1:16" hidden="1">
      <c r="A1007" s="1" t="str">
        <f>$A$21</f>
        <v>56 Verwarming</v>
      </c>
      <c r="B1007" s="109" t="str">
        <f t="shared" si="59"/>
        <v/>
      </c>
      <c r="C1007" s="3"/>
      <c r="D1007" s="3"/>
      <c r="E1007" s="3"/>
      <c r="F1007" s="38"/>
      <c r="G1007" s="38"/>
      <c r="H1007" s="38"/>
      <c r="I1007" s="38"/>
      <c r="J1007" s="12">
        <f>(C1007*(1+'Aanneemsom-W'!$C$16))+(D1007*(1+'Aanneemsom-W'!$D$16))+(E1007*(1+'Aanneemsom-W'!$E$16))</f>
        <v>0</v>
      </c>
      <c r="L1007" s="1">
        <f>IF($A$21="56 N.v.t.",1,IF(C1007="",0,1))</f>
        <v>0</v>
      </c>
      <c r="M1007" s="1">
        <f>IF($A$21="56 N.v.t.",1,IF(D1007="",0,1))</f>
        <v>0</v>
      </c>
      <c r="N1007" s="1">
        <f>IF($A$21="56 N.v.t.",1,IF(E1007="",0,1))</f>
        <v>0</v>
      </c>
      <c r="P1007" s="1">
        <f t="shared" si="58"/>
        <v>0</v>
      </c>
    </row>
    <row r="1008" spans="1:16" hidden="1">
      <c r="A1008" s="1" t="str">
        <f>$A$22</f>
        <v>57 Luchtbehandeling</v>
      </c>
      <c r="B1008" s="109" t="str">
        <f t="shared" si="59"/>
        <v/>
      </c>
      <c r="C1008" s="3"/>
      <c r="D1008" s="3"/>
      <c r="E1008" s="3"/>
      <c r="F1008" s="38"/>
      <c r="G1008" s="92" t="str">
        <f>IF(F992="","Ingevulde informatie wordt genegeerd.","")</f>
        <v>Ingevulde informatie wordt genegeerd.</v>
      </c>
      <c r="H1008" s="38"/>
      <c r="I1008" s="38"/>
      <c r="J1008" s="12">
        <f>(C1008*(1+'Aanneemsom-W'!$C$16))+(D1008*(1+'Aanneemsom-W'!$D$16))+(E1008*(1+'Aanneemsom-W'!$E$16))</f>
        <v>0</v>
      </c>
      <c r="L1008" s="1">
        <f>IF($A$22="57 N.v.t.",1,IF(C1008="",0,1))</f>
        <v>0</v>
      </c>
      <c r="M1008" s="1">
        <f>IF($A$22="57 N.v.t.",1,IF(D1008="",0,1))</f>
        <v>0</v>
      </c>
      <c r="N1008" s="1">
        <f>IF($A$22="57 N.v.t.",1,IF(E1008="",0,1))</f>
        <v>0</v>
      </c>
      <c r="P1008" s="1">
        <f t="shared" si="58"/>
        <v>0</v>
      </c>
    </row>
    <row r="1009" spans="1:16" hidden="1">
      <c r="A1009" s="1" t="str">
        <f>$A$23</f>
        <v>58 M&amp;R-installaties</v>
      </c>
      <c r="B1009" s="109" t="str">
        <f t="shared" si="59"/>
        <v/>
      </c>
      <c r="C1009" s="3"/>
      <c r="D1009" s="3"/>
      <c r="E1009" s="3"/>
      <c r="F1009" s="38"/>
      <c r="G1009" s="38"/>
      <c r="H1009" s="38"/>
      <c r="I1009" s="38"/>
      <c r="J1009" s="12">
        <f>(C1009*(1+'Aanneemsom-W'!$C$16))+(D1009*(1+'Aanneemsom-W'!$D$16))+(E1009*(1+'Aanneemsom-W'!$E$16))</f>
        <v>0</v>
      </c>
      <c r="L1009" s="1">
        <f>IF($A$23="58 N.v.t.",1,IF(C1009="",0,1))</f>
        <v>0</v>
      </c>
      <c r="M1009" s="1">
        <f>IF($A$23="58 N.v.t.",1,IF(D1009="",0,1))</f>
        <v>0</v>
      </c>
      <c r="N1009" s="1">
        <f>IF($A$23="58 N.v.t.",1,IF(E1009="",0,1))</f>
        <v>0</v>
      </c>
      <c r="P1009" s="1">
        <f t="shared" si="58"/>
        <v>0</v>
      </c>
    </row>
    <row r="1010" spans="1:16" hidden="1">
      <c r="A1010" s="1" t="str">
        <f>$A$24</f>
        <v>59 Brandveiligheid</v>
      </c>
      <c r="B1010" s="109" t="str">
        <f t="shared" si="59"/>
        <v/>
      </c>
      <c r="C1010" s="3"/>
      <c r="D1010" s="3"/>
      <c r="E1010" s="3"/>
      <c r="F1010" s="38"/>
      <c r="G1010" s="38"/>
      <c r="H1010" s="38"/>
      <c r="I1010" s="38"/>
      <c r="J1010" s="12">
        <f>(C1010*(1+'Aanneemsom-W'!$C$16))+(D1010*(1+'Aanneemsom-W'!$D$16))+(E1010*(1+'Aanneemsom-W'!$E$16))</f>
        <v>0</v>
      </c>
      <c r="L1010" s="1">
        <f>IF($A$24="65 N.v.t.",1,IF(C1010="",0,1))</f>
        <v>0</v>
      </c>
      <c r="M1010" s="1">
        <f>IF($A$24="65 N.v.t.",1,IF(D1010="",0,1))</f>
        <v>0</v>
      </c>
      <c r="N1010" s="1">
        <f>IF($A$24="65 N.v.t.",1,IF(E1010="",0,1))</f>
        <v>0</v>
      </c>
      <c r="P1010" s="1">
        <f t="shared" si="58"/>
        <v>0</v>
      </c>
    </row>
    <row r="1011" spans="1:16" hidden="1">
      <c r="A1011" s="1" t="str">
        <f>$A$25</f>
        <v>67 Gebouwmanag.</v>
      </c>
      <c r="B1011" s="109" t="str">
        <f t="shared" si="59"/>
        <v/>
      </c>
      <c r="C1011" s="3"/>
      <c r="D1011" s="3"/>
      <c r="E1011" s="3"/>
      <c r="F1011" s="38"/>
      <c r="G1011" s="38"/>
      <c r="H1011" s="38"/>
      <c r="I1011" s="38"/>
      <c r="J1011" s="12">
        <f>(C1011*(1+'Aanneemsom-W'!$C$16))+(D1011*(1+'Aanneemsom-W'!$D$16))+(E1011*(1+'Aanneemsom-W'!$E$16))</f>
        <v>0</v>
      </c>
      <c r="L1011" s="1">
        <f>IF($A$25="67 N.v.t.",1,IF(C1011="",0,1))</f>
        <v>0</v>
      </c>
      <c r="M1011" s="1">
        <f>IF($A$25="67 N.v.t.",1,IF(D1011="",0,1))</f>
        <v>0</v>
      </c>
      <c r="N1011" s="1">
        <f>IF($A$25="67 N.v.t.",1,IF(E1011="",0,1))</f>
        <v>0</v>
      </c>
      <c r="P1011" s="1">
        <f>SUM(L1011:O1011)</f>
        <v>0</v>
      </c>
    </row>
    <row r="1012" spans="1:16" hidden="1">
      <c r="A1012" s="1" t="str">
        <f>$A$26</f>
        <v>73 Vaste keuken vrz.</v>
      </c>
      <c r="B1012" s="109" t="str">
        <f>IF(C1012+D1012+E1012=0,"",J1012/$I$992)</f>
        <v/>
      </c>
      <c r="C1012" s="3"/>
      <c r="D1012" s="3"/>
      <c r="E1012" s="3"/>
      <c r="F1012" s="38"/>
      <c r="G1012" s="38"/>
      <c r="H1012" s="38"/>
      <c r="I1012" s="38"/>
      <c r="J1012" s="12">
        <f>(C1012*(1+'Aanneemsom-W'!$C$16))+(D1012*(1+'Aanneemsom-W'!$D$16))+(E1012*(1+'Aanneemsom-W'!$E$16))</f>
        <v>0</v>
      </c>
      <c r="L1012" s="1">
        <f>IF($A$26="73 N.v.t.",1,IF(C1012="",0,1))</f>
        <v>0</v>
      </c>
      <c r="M1012" s="1">
        <f>IF($A$26="73 N.v.t.",1,IF(D1012="",0,1))</f>
        <v>0</v>
      </c>
      <c r="N1012" s="1">
        <f>IF($A$26="73 N.v.t.",1,IF(E1012="",0,1))</f>
        <v>0</v>
      </c>
      <c r="P1012" s="1">
        <f>SUM(L1012:O1012)</f>
        <v>0</v>
      </c>
    </row>
    <row r="1013" spans="1:16" hidden="1">
      <c r="A1013" s="1" t="str">
        <f>$A$27</f>
        <v>74 Vaste sanitaire vrz.</v>
      </c>
      <c r="B1013" s="109" t="str">
        <f t="shared" si="59"/>
        <v/>
      </c>
      <c r="C1013" s="3"/>
      <c r="D1013" s="3"/>
      <c r="E1013" s="3"/>
      <c r="F1013" s="38"/>
      <c r="G1013" s="38"/>
      <c r="H1013" s="38"/>
      <c r="I1013" s="38"/>
      <c r="J1013" s="12">
        <f>(C1013*(1+'Aanneemsom-W'!$C$16))+(D1013*(1+'Aanneemsom-W'!$D$16))+(E1013*(1+'Aanneemsom-W'!$E$16))</f>
        <v>0</v>
      </c>
      <c r="L1013" s="1">
        <f>IF($A$27="74 N.v.t.",1,IF(C1013="",0,1))</f>
        <v>0</v>
      </c>
      <c r="M1013" s="1">
        <f>IF($A$27="74 N.v.t.",1,IF(D1013="",0,1))</f>
        <v>0</v>
      </c>
      <c r="N1013" s="1">
        <f>IF($A$27="74 N.v.t.",1,IF(E1013="",0,1))</f>
        <v>0</v>
      </c>
      <c r="P1013" s="1">
        <f>SUM(L1013:O1013)</f>
        <v>0</v>
      </c>
    </row>
    <row r="1014" spans="1:16" hidden="1">
      <c r="A1014" s="1" t="str">
        <f>$A$28</f>
        <v>75 Vaste onderh.vrz.</v>
      </c>
      <c r="B1014" s="109" t="str">
        <f>IF(C1014+D1014+E1014=0,"",J1014/$I$992)</f>
        <v/>
      </c>
      <c r="C1014" s="3"/>
      <c r="D1014" s="3"/>
      <c r="E1014" s="3"/>
      <c r="F1014" s="38"/>
      <c r="G1014" s="38"/>
      <c r="H1014" s="38"/>
      <c r="I1014" s="38"/>
      <c r="J1014" s="12">
        <f>(C1014*(1+'Aanneemsom-W'!$C$16))+(D1014*(1+'Aanneemsom-W'!$D$16))+(E1014*(1+'Aanneemsom-W'!$E$16))</f>
        <v>0</v>
      </c>
      <c r="L1014" s="1">
        <f>IF($A$28="75 N.v.t.",1,IF(C1014="",0,1))</f>
        <v>0</v>
      </c>
      <c r="M1014" s="1">
        <f>IF($A$28="75 N.v.t.",1,IF(D1014="",0,1))</f>
        <v>0</v>
      </c>
      <c r="N1014" s="1">
        <f>IF($A$28="75 N.v.t.",1,IF(E1014="",0,1))</f>
        <v>0</v>
      </c>
      <c r="P1014" s="1">
        <f>SUM(L1014:O1014)</f>
        <v>0</v>
      </c>
    </row>
    <row r="1015" spans="1:16" ht="12" hidden="1" thickBot="1">
      <c r="A1015" s="1" t="str">
        <f>$A$29</f>
        <v>90 Terrein</v>
      </c>
      <c r="B1015" s="109" t="str">
        <f t="shared" si="59"/>
        <v/>
      </c>
      <c r="C1015" s="3"/>
      <c r="D1015" s="3"/>
      <c r="E1015" s="3"/>
      <c r="F1015" s="38"/>
      <c r="G1015" s="38"/>
      <c r="H1015" s="38"/>
      <c r="I1015" s="38"/>
      <c r="J1015" s="12">
        <f>(C1015*(1+'Aanneemsom-W'!$C$16))+(D1015*(1+'Aanneemsom-W'!$D$16))+(E1015*(1+'Aanneemsom-W'!$E$16))</f>
        <v>0</v>
      </c>
      <c r="L1015" s="1">
        <f>IF($A$29="90 N.v.t.",1,IF(C1015="",0,1))</f>
        <v>0</v>
      </c>
      <c r="M1015" s="1">
        <f>IF($A$29="90 N.v.t.",1,IF(D1015="",0,1))</f>
        <v>0</v>
      </c>
      <c r="N1015" s="1">
        <f>IF($A$29="90 N.v.t.",1,IF(E1015="",0,1))</f>
        <v>0</v>
      </c>
      <c r="P1015" s="1">
        <f>SUM(L1015:O1015)</f>
        <v>0</v>
      </c>
    </row>
    <row r="1016" spans="1:16" ht="13.5" hidden="1" thickBot="1">
      <c r="B1016" s="59" t="s">
        <v>6</v>
      </c>
      <c r="C1016" s="15">
        <f>SUM(C1002:C1015)</f>
        <v>0</v>
      </c>
      <c r="D1016" s="15">
        <f>SUM(D1002:D1015)</f>
        <v>0</v>
      </c>
      <c r="E1016" s="15">
        <f>SUM(E1002:E1015)</f>
        <v>0</v>
      </c>
      <c r="J1016" s="13">
        <f>SUM(J1001:J1015)</f>
        <v>0</v>
      </c>
      <c r="O1016" s="20" t="s">
        <v>27</v>
      </c>
      <c r="P1016" s="1">
        <f>SUM(P1001:P1015)+P993</f>
        <v>4</v>
      </c>
    </row>
    <row r="1017" spans="1:16" hidden="1">
      <c r="B1017" s="59" t="s">
        <v>22</v>
      </c>
      <c r="C1017" s="60" t="e">
        <f>C1016/SUM(C1016:E1016)</f>
        <v>#DIV/0!</v>
      </c>
      <c r="D1017" s="60" t="e">
        <f>D1016/SUM(C1016:E1016)</f>
        <v>#DIV/0!</v>
      </c>
      <c r="E1017" s="60" t="e">
        <f>E1016/SUM(C1016:E1016)</f>
        <v>#DIV/0!</v>
      </c>
    </row>
    <row r="1018" spans="1:16" hidden="1">
      <c r="C1018" s="73"/>
      <c r="D1018" s="73"/>
      <c r="E1018" s="73"/>
    </row>
    <row r="1019" spans="1:16" hidden="1">
      <c r="A1019" s="5" t="str">
        <f>$A$67</f>
        <v>* "Loon", "Materiaal" en "Werk-derden" inclusief toeslagen. Let op: Alle bedragen datum prijspeil.</v>
      </c>
      <c r="C1019" s="73"/>
      <c r="D1019" s="73"/>
      <c r="E1019" s="73"/>
      <c r="J1019" s="5" t="str">
        <f>$J$67</f>
        <v>Paraaf Inschrijver:</v>
      </c>
    </row>
    <row r="1020" spans="1:16" hidden="1">
      <c r="A1020" s="5" t="str">
        <f>$A$68</f>
        <v>Opmerking: Niet gebruikte velden invullen met 0. Negatieve getallen of tekst is niet toegestaan.</v>
      </c>
      <c r="J1020" s="76" t="str">
        <f>IF(P1016=47,"","Let op: niet alle velden zijn ingevuld!")</f>
        <v>Let op: niet alle velden zijn ingevuld!</v>
      </c>
    </row>
    <row r="1021" spans="1:16" ht="15.75" hidden="1">
      <c r="A1021" s="4" t="str">
        <f>'Aanneemsom-W'!$A$1</f>
        <v>W-installatie</v>
      </c>
      <c r="B1021" s="4" t="str">
        <f>'Aanneemsom-W'!$B$1</f>
        <v>Inschrijfbiljet onderhoud</v>
      </c>
      <c r="C1021" s="2"/>
      <c r="D1021" s="2"/>
      <c r="E1021" s="2"/>
      <c r="F1021" s="2"/>
      <c r="G1021" s="2"/>
      <c r="H1021" s="2"/>
      <c r="I1021" s="2"/>
      <c r="J1021" s="2"/>
    </row>
    <row r="1022" spans="1:16" hidden="1">
      <c r="A1022" s="20" t="str">
        <f>'Aanneemsom-W'!$A$2</f>
        <v>Perceel:</v>
      </c>
      <c r="B1022" s="21" t="str">
        <f>Leeswijzer!$B$2</f>
        <v>W1</v>
      </c>
      <c r="C1022" s="2"/>
      <c r="D1022" s="2"/>
      <c r="E1022" s="2"/>
      <c r="I1022" s="22" t="str">
        <f>'Aanneemsom-W'!$F$2</f>
        <v>Documentnummer:</v>
      </c>
      <c r="J1022" s="70" t="str">
        <f>Leeswijzer!$G$2</f>
        <v>xxx-GC1-IBW W1C1</v>
      </c>
    </row>
    <row r="1023" spans="1:16" hidden="1">
      <c r="A1023" s="20" t="str">
        <f>'Aanneemsom-W'!$A$3</f>
        <v>Opdrachtgever:</v>
      </c>
      <c r="B1023" s="106" t="str">
        <f>Leeswijzer!$B$3</f>
        <v>Solido</v>
      </c>
      <c r="C1023" s="2"/>
      <c r="D1023" s="2"/>
      <c r="E1023" s="2"/>
      <c r="I1023" s="22" t="str">
        <f>'Aanneemsom-W'!$F$3</f>
        <v>Bestek:</v>
      </c>
      <c r="J1023" s="2" t="str">
        <f>Leeswijzer!$G$3</f>
        <v>2506-FB-OHCAEW</v>
      </c>
    </row>
    <row r="1024" spans="1:16" hidden="1">
      <c r="A1024" s="20" t="str">
        <f>'Aanneemsom-W'!$A$4</f>
        <v>Betreft:</v>
      </c>
      <c r="B1024" s="106" t="str">
        <f>Leeswijzer!$B$4</f>
        <v>Onderhoudscontract W-installatie</v>
      </c>
      <c r="C1024" s="2"/>
      <c r="D1024" s="2"/>
      <c r="E1024" s="2"/>
      <c r="I1024" s="20" t="s">
        <v>65</v>
      </c>
      <c r="J1024" s="163">
        <f>'Aanneemsom-W'!$E$39</f>
        <v>0</v>
      </c>
    </row>
    <row r="1025" spans="1:17" hidden="1">
      <c r="A1025" s="20" t="str">
        <f>'Aanneemsom-W'!$A$5</f>
        <v>Blad:</v>
      </c>
      <c r="B1025" s="1" t="str">
        <f>IF(F1026="","Specificatieblad ongeldig; NIET invullen!","Specificatieblad locatie")</f>
        <v>Specificatieblad ongeldig; NIET invullen!</v>
      </c>
      <c r="E1025" s="62" t="str">
        <f>$E$5</f>
        <v>C1</v>
      </c>
      <c r="F1025" s="23" t="str">
        <f>$F$5</f>
        <v>MER1-2</v>
      </c>
      <c r="G1025" s="2"/>
      <c r="H1025" s="2"/>
      <c r="I1025" s="2"/>
    </row>
    <row r="1026" spans="1:17" hidden="1">
      <c r="A1026" s="20"/>
      <c r="B1026" s="70"/>
      <c r="E1026" s="77" t="s">
        <v>4</v>
      </c>
      <c r="F1026" s="114"/>
      <c r="G1026" s="2"/>
      <c r="H1026" s="22" t="s">
        <v>43</v>
      </c>
      <c r="I1026" s="70">
        <f>IF(I1029=0,I1027,I1029)</f>
        <v>0</v>
      </c>
      <c r="Q1026" s="1">
        <f>IF(F1026="",0,1)</f>
        <v>0</v>
      </c>
    </row>
    <row r="1027" spans="1:17" hidden="1">
      <c r="A1027" s="20"/>
      <c r="B1027" s="91"/>
      <c r="E1027" s="68" t="s">
        <v>21</v>
      </c>
      <c r="F1027" s="115"/>
      <c r="G1027" s="2"/>
      <c r="H1027" s="22" t="s">
        <v>28</v>
      </c>
      <c r="I1027" s="116"/>
      <c r="J1027" s="106" t="s">
        <v>47</v>
      </c>
      <c r="P1027" s="1">
        <f>IF(I1027="",0,1)</f>
        <v>0</v>
      </c>
    </row>
    <row r="1028" spans="1:17" hidden="1">
      <c r="A1028" s="20"/>
      <c r="E1028" s="68"/>
      <c r="G1028" s="2"/>
      <c r="H1028" s="20" t="s">
        <v>48</v>
      </c>
      <c r="I1028" s="116"/>
    </row>
    <row r="1029" spans="1:17" hidden="1">
      <c r="A1029" s="39" t="s">
        <v>33</v>
      </c>
      <c r="B1029" s="113">
        <f>'Aanneemsom-W'!$B$8</f>
        <v>0</v>
      </c>
      <c r="E1029" s="68"/>
      <c r="G1029" s="2"/>
      <c r="H1029" s="22" t="s">
        <v>49</v>
      </c>
      <c r="I1029" s="116"/>
      <c r="J1029" s="111">
        <f>IF(I1028+I1029=0,0,(I1029-I1028)/I1028)</f>
        <v>0</v>
      </c>
    </row>
    <row r="1030" spans="1:17" hidden="1">
      <c r="A1030" s="20" t="s">
        <v>96</v>
      </c>
      <c r="B1030" s="149"/>
      <c r="C1030" s="2"/>
      <c r="D1030" s="2"/>
      <c r="E1030" s="2"/>
      <c r="F1030" s="2"/>
      <c r="G1030" s="2"/>
      <c r="H1030" s="2"/>
      <c r="I1030" s="2"/>
      <c r="J1030" s="117" t="str">
        <f>IF(J1029=0,"","Controleer kengetallen op inschrijfwaarde. Pas zo nodig de bedragen Loon, Materiaal en Werk-derden aan met het wijzigingspercentage.")</f>
        <v/>
      </c>
    </row>
    <row r="1031" spans="1:17" hidden="1">
      <c r="C1031" s="64"/>
      <c r="D1031" s="65"/>
      <c r="E1031" s="65"/>
      <c r="F1031" s="67" t="s">
        <v>24</v>
      </c>
      <c r="G1031" s="65"/>
      <c r="H1031" s="65"/>
      <c r="I1031" s="65"/>
      <c r="J1031" s="66"/>
    </row>
    <row r="1032" spans="1:17" hidden="1">
      <c r="C1032" s="49"/>
      <c r="D1032" s="50" t="str">
        <f>$D$12</f>
        <v>Preventief en</v>
      </c>
      <c r="E1032" s="51"/>
      <c r="F1032" s="52"/>
      <c r="G1032" s="50" t="str">
        <f>IF($G$12="","",$G$12)</f>
        <v>Geen stelposten</v>
      </c>
      <c r="H1032" s="53"/>
      <c r="I1032" s="18"/>
      <c r="J1032" s="40" t="str">
        <f>$J$12</f>
        <v>Prijspeil</v>
      </c>
    </row>
    <row r="1033" spans="1:17" hidden="1">
      <c r="C1033" s="16"/>
      <c r="D1033" s="17" t="str">
        <f>$D$13</f>
        <v>curatief onderhoud</v>
      </c>
      <c r="E1033" s="54"/>
      <c r="F1033" s="55"/>
      <c r="G1033" s="17"/>
      <c r="H1033" s="56"/>
      <c r="I1033" s="19"/>
      <c r="J1033" s="48">
        <f>$J$13</f>
        <v>45839</v>
      </c>
    </row>
    <row r="1034" spans="1:17" ht="22.5" hidden="1">
      <c r="A1034" s="57" t="s">
        <v>45</v>
      </c>
      <c r="B1034" s="58" t="str">
        <f>$B$48</f>
        <v>Kengetal-W
locatie (€/m²)</v>
      </c>
      <c r="C1034" s="11" t="s">
        <v>63</v>
      </c>
      <c r="D1034" s="11" t="s">
        <v>64</v>
      </c>
      <c r="E1034" s="11" t="s">
        <v>239</v>
      </c>
      <c r="F1034" s="11" t="str">
        <f>IF($F$14="","",$F$14)</f>
        <v/>
      </c>
      <c r="G1034" s="11" t="str">
        <f>IF($G$14="","",$G$14)</f>
        <v/>
      </c>
      <c r="H1034" s="11" t="str">
        <f>IF($H$14="","",$H$14)</f>
        <v/>
      </c>
      <c r="I1034" s="11" t="str">
        <f>IF($I$14="","",$I$14)</f>
        <v/>
      </c>
      <c r="J1034" s="11" t="s">
        <v>57</v>
      </c>
      <c r="L1034" s="1" t="s">
        <v>26</v>
      </c>
    </row>
    <row r="1035" spans="1:17" hidden="1">
      <c r="A1035" s="37" t="str">
        <f>$A$15</f>
        <v>Stelposten n.v.t.</v>
      </c>
      <c r="B1035" s="71"/>
      <c r="C1035" s="72"/>
      <c r="D1035" s="72"/>
      <c r="E1035" s="72"/>
      <c r="F1035" s="3"/>
      <c r="G1035" s="3"/>
      <c r="H1035" s="3"/>
      <c r="I1035" s="3"/>
      <c r="J1035" s="144">
        <f>(F1035*(1+'Aanneemsom-W'!$F$16))+(G1035*(1+'Aanneemsom-W'!$F$16))+(H1035*(1+'Aanneemsom-W'!$F$16))+(I1035*(1+'Aanneemsom-W'!$F$16))</f>
        <v>0</v>
      </c>
      <c r="L1035" s="1">
        <f>IF(F1034="",1,IF(F1035="",0,1))</f>
        <v>1</v>
      </c>
      <c r="M1035" s="1">
        <f>IF(G1034="",1,IF(G1035="",0,1))</f>
        <v>1</v>
      </c>
      <c r="N1035" s="1">
        <f>IF(H1034="",1,IF(H1035="",0,1))</f>
        <v>1</v>
      </c>
      <c r="O1035" s="1">
        <f>IF(I1034="",1,IF(I1035="",0,1))</f>
        <v>1</v>
      </c>
      <c r="P1035" s="1">
        <f>SUM(L1035:O1035)</f>
        <v>4</v>
      </c>
    </row>
    <row r="1036" spans="1:17" hidden="1">
      <c r="A1036" s="1" t="str">
        <f>$A$16</f>
        <v>51 Gereserveerd</v>
      </c>
      <c r="B1036" s="109" t="str">
        <f>IF(C1036+D1036+E1036=0,"",J1036/$I$1026)</f>
        <v/>
      </c>
      <c r="C1036" s="3"/>
      <c r="D1036" s="3"/>
      <c r="E1036" s="3"/>
      <c r="F1036" s="38"/>
      <c r="G1036" s="38"/>
      <c r="H1036" s="38"/>
      <c r="I1036" s="38"/>
      <c r="J1036" s="12">
        <f>(C1036*(1+'Aanneemsom-W'!$C$16))+(D1036*(1+'Aanneemsom-W'!$D$16))+(E1036*(1+'Aanneemsom-W'!$E$16))</f>
        <v>0</v>
      </c>
      <c r="L1036" s="1">
        <f>IF($A$16="51 N.v.t.",1,IF(C1036="",0,1))</f>
        <v>0</v>
      </c>
      <c r="M1036" s="1">
        <f>IF($A$16="51 N.v.t.",1,IF(D1036="",0,1))</f>
        <v>0</v>
      </c>
      <c r="N1036" s="1">
        <f>IF($A$16="51 N.v.t.",1,IF(E1036="",0,1))</f>
        <v>0</v>
      </c>
      <c r="P1036" s="1">
        <f t="shared" ref="P1036:P1044" si="60">SUM(L1036:O1036)</f>
        <v>0</v>
      </c>
    </row>
    <row r="1037" spans="1:17" hidden="1">
      <c r="A1037" s="1" t="str">
        <f>$A$17</f>
        <v>52 Afvoeren</v>
      </c>
      <c r="B1037" s="109" t="str">
        <f t="shared" ref="B1037:B1049" si="61">IF(C1037+D1037+E1037=0,"",J1037/$I$1026)</f>
        <v/>
      </c>
      <c r="C1037" s="3"/>
      <c r="D1037" s="3"/>
      <c r="E1037" s="3"/>
      <c r="F1037" s="38"/>
      <c r="G1037" s="38"/>
      <c r="H1037" s="38"/>
      <c r="I1037" s="38"/>
      <c r="J1037" s="12">
        <f>(C1037*(1+'Aanneemsom-W'!$C$16))+(D1037*(1+'Aanneemsom-W'!$D$16))+(E1037*(1+'Aanneemsom-W'!$E$16))</f>
        <v>0</v>
      </c>
      <c r="L1037" s="1">
        <f>IF($A$17="52 N.v.t.",1,IF(C1037="",0,1))</f>
        <v>0</v>
      </c>
      <c r="M1037" s="1">
        <f>IF($A$17="52 N.v.t.",1,IF(D1037="",0,1))</f>
        <v>0</v>
      </c>
      <c r="N1037" s="1">
        <f>IF($A$17="52 N.v.t.",1,IF(E1037="",0,1))</f>
        <v>0</v>
      </c>
      <c r="P1037" s="1">
        <f t="shared" si="60"/>
        <v>0</v>
      </c>
    </row>
    <row r="1038" spans="1:17" hidden="1">
      <c r="A1038" s="1" t="str">
        <f>$A$18</f>
        <v>53 Waterinstallaties</v>
      </c>
      <c r="B1038" s="109" t="str">
        <f t="shared" si="61"/>
        <v/>
      </c>
      <c r="C1038" s="3"/>
      <c r="D1038" s="3"/>
      <c r="E1038" s="3"/>
      <c r="F1038" s="38"/>
      <c r="G1038" s="38"/>
      <c r="H1038" s="38"/>
      <c r="I1038" s="38"/>
      <c r="J1038" s="12">
        <f>(C1038*(1+'Aanneemsom-W'!$C$16))+(D1038*(1+'Aanneemsom-W'!$D$16))+(E1038*(1+'Aanneemsom-W'!$E$16))</f>
        <v>0</v>
      </c>
      <c r="L1038" s="1">
        <f>IF($A$18="53 N.v.t.",1,IF(C1038="",0,1))</f>
        <v>0</v>
      </c>
      <c r="M1038" s="1">
        <f>IF($A$18="53 N.v.t.",1,IF(D1038="",0,1))</f>
        <v>0</v>
      </c>
      <c r="N1038" s="1">
        <f>IF($A$18="53 N.v.t.",1,IF(E1038="",0,1))</f>
        <v>0</v>
      </c>
      <c r="P1038" s="1">
        <f t="shared" si="60"/>
        <v>0</v>
      </c>
    </row>
    <row r="1039" spans="1:17" hidden="1">
      <c r="A1039" s="1" t="str">
        <f>$A$19</f>
        <v>54 Gassen</v>
      </c>
      <c r="B1039" s="109" t="str">
        <f t="shared" si="61"/>
        <v/>
      </c>
      <c r="C1039" s="3"/>
      <c r="D1039" s="3"/>
      <c r="E1039" s="3"/>
      <c r="F1039" s="38"/>
      <c r="G1039" s="38"/>
      <c r="H1039" s="38"/>
      <c r="I1039" s="38"/>
      <c r="J1039" s="12">
        <f>(C1039*(1+'Aanneemsom-W'!$C$16))+(D1039*(1+'Aanneemsom-W'!$D$16))+(E1039*(1+'Aanneemsom-W'!$E$16))</f>
        <v>0</v>
      </c>
      <c r="L1039" s="1">
        <f>IF($A$19="54 N.v.t.",1,IF(C1039="",0,1))</f>
        <v>0</v>
      </c>
      <c r="M1039" s="1">
        <f>IF($A$19="54 N.v.t.",1,IF(D1039="",0,1))</f>
        <v>0</v>
      </c>
      <c r="N1039" s="1">
        <f>IF($A$19="54 N.v.t.",1,IF(E1039="",0,1))</f>
        <v>0</v>
      </c>
      <c r="P1039" s="1">
        <f t="shared" si="60"/>
        <v>0</v>
      </c>
    </row>
    <row r="1040" spans="1:17" hidden="1">
      <c r="A1040" s="1" t="str">
        <f>$A$20</f>
        <v>55 Koeling</v>
      </c>
      <c r="B1040" s="109" t="str">
        <f t="shared" si="61"/>
        <v/>
      </c>
      <c r="C1040" s="3"/>
      <c r="D1040" s="3"/>
      <c r="E1040" s="3"/>
      <c r="F1040" s="38"/>
      <c r="G1040" s="38"/>
      <c r="H1040" s="38"/>
      <c r="I1040" s="38"/>
      <c r="J1040" s="12">
        <f>(C1040*(1+'Aanneemsom-W'!$C$16))+(D1040*(1+'Aanneemsom-W'!$D$16))+(E1040*(1+'Aanneemsom-W'!$E$16))</f>
        <v>0</v>
      </c>
      <c r="L1040" s="1">
        <f>IF($A$20="55 N.v.t.",1,IF(C1040="",0,1))</f>
        <v>0</v>
      </c>
      <c r="M1040" s="1">
        <f>IF($A$20="55 N.v.t.",1,IF(D1040="",0,1))</f>
        <v>0</v>
      </c>
      <c r="N1040" s="1">
        <f>IF($A$20="55 N.v.t.",1,IF(E1040="",0,1))</f>
        <v>0</v>
      </c>
      <c r="P1040" s="1">
        <f t="shared" si="60"/>
        <v>0</v>
      </c>
    </row>
    <row r="1041" spans="1:16" hidden="1">
      <c r="A1041" s="1" t="str">
        <f>$A$21</f>
        <v>56 Verwarming</v>
      </c>
      <c r="B1041" s="109" t="str">
        <f t="shared" si="61"/>
        <v/>
      </c>
      <c r="C1041" s="3"/>
      <c r="D1041" s="3"/>
      <c r="E1041" s="3"/>
      <c r="F1041" s="38"/>
      <c r="G1041" s="38"/>
      <c r="H1041" s="38"/>
      <c r="I1041" s="38"/>
      <c r="J1041" s="12">
        <f>(C1041*(1+'Aanneemsom-W'!$C$16))+(D1041*(1+'Aanneemsom-W'!$D$16))+(E1041*(1+'Aanneemsom-W'!$E$16))</f>
        <v>0</v>
      </c>
      <c r="L1041" s="1">
        <f>IF($A$21="56 N.v.t.",1,IF(C1041="",0,1))</f>
        <v>0</v>
      </c>
      <c r="M1041" s="1">
        <f>IF($A$21="56 N.v.t.",1,IF(D1041="",0,1))</f>
        <v>0</v>
      </c>
      <c r="N1041" s="1">
        <f>IF($A$21="56 N.v.t.",1,IF(E1041="",0,1))</f>
        <v>0</v>
      </c>
      <c r="P1041" s="1">
        <f t="shared" si="60"/>
        <v>0</v>
      </c>
    </row>
    <row r="1042" spans="1:16" hidden="1">
      <c r="A1042" s="1" t="str">
        <f>$A$22</f>
        <v>57 Luchtbehandeling</v>
      </c>
      <c r="B1042" s="109" t="str">
        <f t="shared" si="61"/>
        <v/>
      </c>
      <c r="C1042" s="3"/>
      <c r="D1042" s="3"/>
      <c r="E1042" s="3"/>
      <c r="F1042" s="38"/>
      <c r="G1042" s="92" t="str">
        <f>IF(F1026="","Ingevulde informatie wordt genegeerd.","")</f>
        <v>Ingevulde informatie wordt genegeerd.</v>
      </c>
      <c r="H1042" s="38"/>
      <c r="I1042" s="38"/>
      <c r="J1042" s="12">
        <f>(C1042*(1+'Aanneemsom-W'!$C$16))+(D1042*(1+'Aanneemsom-W'!$D$16))+(E1042*(1+'Aanneemsom-W'!$E$16))</f>
        <v>0</v>
      </c>
      <c r="L1042" s="1">
        <f>IF($A$22="57 N.v.t.",1,IF(C1042="",0,1))</f>
        <v>0</v>
      </c>
      <c r="M1042" s="1">
        <f>IF($A$22="57 N.v.t.",1,IF(D1042="",0,1))</f>
        <v>0</v>
      </c>
      <c r="N1042" s="1">
        <f>IF($A$22="57 N.v.t.",1,IF(E1042="",0,1))</f>
        <v>0</v>
      </c>
      <c r="P1042" s="1">
        <f t="shared" si="60"/>
        <v>0</v>
      </c>
    </row>
    <row r="1043" spans="1:16" hidden="1">
      <c r="A1043" s="1" t="str">
        <f>$A$23</f>
        <v>58 M&amp;R-installaties</v>
      </c>
      <c r="B1043" s="109" t="str">
        <f t="shared" si="61"/>
        <v/>
      </c>
      <c r="C1043" s="3"/>
      <c r="D1043" s="3"/>
      <c r="E1043" s="3"/>
      <c r="F1043" s="38"/>
      <c r="G1043" s="38"/>
      <c r="H1043" s="38"/>
      <c r="I1043" s="38"/>
      <c r="J1043" s="12">
        <f>(C1043*(1+'Aanneemsom-W'!$C$16))+(D1043*(1+'Aanneemsom-W'!$D$16))+(E1043*(1+'Aanneemsom-W'!$E$16))</f>
        <v>0</v>
      </c>
      <c r="L1043" s="1">
        <f>IF($A$23="58 N.v.t.",1,IF(C1043="",0,1))</f>
        <v>0</v>
      </c>
      <c r="M1043" s="1">
        <f>IF($A$23="58 N.v.t.",1,IF(D1043="",0,1))</f>
        <v>0</v>
      </c>
      <c r="N1043" s="1">
        <f>IF($A$23="58 N.v.t.",1,IF(E1043="",0,1))</f>
        <v>0</v>
      </c>
      <c r="P1043" s="1">
        <f t="shared" si="60"/>
        <v>0</v>
      </c>
    </row>
    <row r="1044" spans="1:16" hidden="1">
      <c r="A1044" s="1" t="str">
        <f>$A$24</f>
        <v>59 Brandveiligheid</v>
      </c>
      <c r="B1044" s="109" t="str">
        <f t="shared" si="61"/>
        <v/>
      </c>
      <c r="C1044" s="3"/>
      <c r="D1044" s="3"/>
      <c r="E1044" s="3"/>
      <c r="F1044" s="38"/>
      <c r="G1044" s="38"/>
      <c r="H1044" s="38"/>
      <c r="I1044" s="38"/>
      <c r="J1044" s="12">
        <f>(C1044*(1+'Aanneemsom-W'!$C$16))+(D1044*(1+'Aanneemsom-W'!$D$16))+(E1044*(1+'Aanneemsom-W'!$E$16))</f>
        <v>0</v>
      </c>
      <c r="L1044" s="1">
        <f>IF($A$24="65 N.v.t.",1,IF(C1044="",0,1))</f>
        <v>0</v>
      </c>
      <c r="M1044" s="1">
        <f>IF($A$24="65 N.v.t.",1,IF(D1044="",0,1))</f>
        <v>0</v>
      </c>
      <c r="N1044" s="1">
        <f>IF($A$24="65 N.v.t.",1,IF(E1044="",0,1))</f>
        <v>0</v>
      </c>
      <c r="P1044" s="1">
        <f t="shared" si="60"/>
        <v>0</v>
      </c>
    </row>
    <row r="1045" spans="1:16" hidden="1">
      <c r="A1045" s="1" t="str">
        <f>$A$25</f>
        <v>67 Gebouwmanag.</v>
      </c>
      <c r="B1045" s="109" t="str">
        <f t="shared" si="61"/>
        <v/>
      </c>
      <c r="C1045" s="3"/>
      <c r="D1045" s="3"/>
      <c r="E1045" s="3"/>
      <c r="F1045" s="38"/>
      <c r="G1045" s="38"/>
      <c r="H1045" s="38"/>
      <c r="I1045" s="38"/>
      <c r="J1045" s="12">
        <f>(C1045*(1+'Aanneemsom-W'!$C$16))+(D1045*(1+'Aanneemsom-W'!$D$16))+(E1045*(1+'Aanneemsom-W'!$E$16))</f>
        <v>0</v>
      </c>
      <c r="L1045" s="1">
        <f>IF($A$25="67 N.v.t.",1,IF(C1045="",0,1))</f>
        <v>0</v>
      </c>
      <c r="M1045" s="1">
        <f>IF($A$25="67 N.v.t.",1,IF(D1045="",0,1))</f>
        <v>0</v>
      </c>
      <c r="N1045" s="1">
        <f>IF($A$25="67 N.v.t.",1,IF(E1045="",0,1))</f>
        <v>0</v>
      </c>
      <c r="P1045" s="1">
        <f>SUM(L1045:O1045)</f>
        <v>0</v>
      </c>
    </row>
    <row r="1046" spans="1:16" hidden="1">
      <c r="A1046" s="1" t="str">
        <f>$A$26</f>
        <v>73 Vaste keuken vrz.</v>
      </c>
      <c r="B1046" s="109" t="str">
        <f>IF(C1046+D1046+E1046=0,"",J1046/$I$1026)</f>
        <v/>
      </c>
      <c r="C1046" s="3"/>
      <c r="D1046" s="3"/>
      <c r="E1046" s="3"/>
      <c r="F1046" s="38"/>
      <c r="G1046" s="38"/>
      <c r="H1046" s="38"/>
      <c r="I1046" s="38"/>
      <c r="J1046" s="12">
        <f>(C1046*(1+'Aanneemsom-W'!$C$16))+(D1046*(1+'Aanneemsom-W'!$D$16))+(E1046*(1+'Aanneemsom-W'!$E$16))</f>
        <v>0</v>
      </c>
      <c r="L1046" s="1">
        <f>IF($A$26="73 N.v.t.",1,IF(C1046="",0,1))</f>
        <v>0</v>
      </c>
      <c r="M1046" s="1">
        <f>IF($A$26="73 N.v.t.",1,IF(D1046="",0,1))</f>
        <v>0</v>
      </c>
      <c r="N1046" s="1">
        <f>IF($A$26="73 N.v.t.",1,IF(E1046="",0,1))</f>
        <v>0</v>
      </c>
      <c r="P1046" s="1">
        <f>SUM(L1046:O1046)</f>
        <v>0</v>
      </c>
    </row>
    <row r="1047" spans="1:16" hidden="1">
      <c r="A1047" s="1" t="str">
        <f>$A$27</f>
        <v>74 Vaste sanitaire vrz.</v>
      </c>
      <c r="B1047" s="109" t="str">
        <f t="shared" si="61"/>
        <v/>
      </c>
      <c r="C1047" s="3"/>
      <c r="D1047" s="3"/>
      <c r="E1047" s="3"/>
      <c r="F1047" s="38"/>
      <c r="G1047" s="38"/>
      <c r="H1047" s="38"/>
      <c r="I1047" s="38"/>
      <c r="J1047" s="12">
        <f>(C1047*(1+'Aanneemsom-W'!$C$16))+(D1047*(1+'Aanneemsom-W'!$D$16))+(E1047*(1+'Aanneemsom-W'!$E$16))</f>
        <v>0</v>
      </c>
      <c r="L1047" s="1">
        <f>IF($A$27="74 N.v.t.",1,IF(C1047="",0,1))</f>
        <v>0</v>
      </c>
      <c r="M1047" s="1">
        <f>IF($A$27="74 N.v.t.",1,IF(D1047="",0,1))</f>
        <v>0</v>
      </c>
      <c r="N1047" s="1">
        <f>IF($A$27="74 N.v.t.",1,IF(E1047="",0,1))</f>
        <v>0</v>
      </c>
      <c r="P1047" s="1">
        <f>SUM(L1047:O1047)</f>
        <v>0</v>
      </c>
    </row>
    <row r="1048" spans="1:16" hidden="1">
      <c r="A1048" s="1" t="str">
        <f>$A$28</f>
        <v>75 Vaste onderh.vrz.</v>
      </c>
      <c r="B1048" s="109" t="str">
        <f>IF(C1048+D1048+E1048=0,"",J1048/$I$1026)</f>
        <v/>
      </c>
      <c r="C1048" s="3"/>
      <c r="D1048" s="3"/>
      <c r="E1048" s="3"/>
      <c r="F1048" s="38"/>
      <c r="G1048" s="38"/>
      <c r="H1048" s="38"/>
      <c r="I1048" s="38"/>
      <c r="J1048" s="12">
        <f>(C1048*(1+'Aanneemsom-W'!$C$16))+(D1048*(1+'Aanneemsom-W'!$D$16))+(E1048*(1+'Aanneemsom-W'!$E$16))</f>
        <v>0</v>
      </c>
      <c r="L1048" s="1">
        <f>IF($A$28="75 N.v.t.",1,IF(C1048="",0,1))</f>
        <v>0</v>
      </c>
      <c r="M1048" s="1">
        <f>IF($A$28="75 N.v.t.",1,IF(D1048="",0,1))</f>
        <v>0</v>
      </c>
      <c r="N1048" s="1">
        <f>IF($A$28="75 N.v.t.",1,IF(E1048="",0,1))</f>
        <v>0</v>
      </c>
      <c r="P1048" s="1">
        <f>SUM(L1048:O1048)</f>
        <v>0</v>
      </c>
    </row>
    <row r="1049" spans="1:16" ht="12" hidden="1" thickBot="1">
      <c r="A1049" s="1" t="str">
        <f>$A$29</f>
        <v>90 Terrein</v>
      </c>
      <c r="B1049" s="109" t="str">
        <f t="shared" si="61"/>
        <v/>
      </c>
      <c r="C1049" s="3"/>
      <c r="D1049" s="3"/>
      <c r="E1049" s="3"/>
      <c r="F1049" s="38"/>
      <c r="G1049" s="38"/>
      <c r="H1049" s="38"/>
      <c r="I1049" s="38"/>
      <c r="J1049" s="12">
        <f>(C1049*(1+'Aanneemsom-W'!$C$16))+(D1049*(1+'Aanneemsom-W'!$D$16))+(E1049*(1+'Aanneemsom-W'!$E$16))</f>
        <v>0</v>
      </c>
      <c r="L1049" s="1">
        <f>IF($A$29="90 N.v.t.",1,IF(C1049="",0,1))</f>
        <v>0</v>
      </c>
      <c r="M1049" s="1">
        <f>IF($A$29="90 N.v.t.",1,IF(D1049="",0,1))</f>
        <v>0</v>
      </c>
      <c r="N1049" s="1">
        <f>IF($A$29="90 N.v.t.",1,IF(E1049="",0,1))</f>
        <v>0</v>
      </c>
      <c r="P1049" s="1">
        <f>SUM(L1049:O1049)</f>
        <v>0</v>
      </c>
    </row>
    <row r="1050" spans="1:16" ht="13.5" hidden="1" thickBot="1">
      <c r="B1050" s="59" t="s">
        <v>6</v>
      </c>
      <c r="C1050" s="15">
        <f>SUM(C1036:C1049)</f>
        <v>0</v>
      </c>
      <c r="D1050" s="15">
        <f>SUM(D1036:D1049)</f>
        <v>0</v>
      </c>
      <c r="E1050" s="15">
        <f>SUM(E1036:E1049)</f>
        <v>0</v>
      </c>
      <c r="J1050" s="13">
        <f>SUM(J1035:J1049)</f>
        <v>0</v>
      </c>
      <c r="O1050" s="20" t="s">
        <v>27</v>
      </c>
      <c r="P1050" s="1">
        <f>SUM(P1035:P1049)+P1027</f>
        <v>4</v>
      </c>
    </row>
    <row r="1051" spans="1:16" hidden="1">
      <c r="B1051" s="59" t="s">
        <v>22</v>
      </c>
      <c r="C1051" s="60" t="e">
        <f>C1050/SUM(C1050:E1050)</f>
        <v>#DIV/0!</v>
      </c>
      <c r="D1051" s="60" t="e">
        <f>D1050/SUM(C1050:E1050)</f>
        <v>#DIV/0!</v>
      </c>
      <c r="E1051" s="60" t="e">
        <f>E1050/SUM(C1050:E1050)</f>
        <v>#DIV/0!</v>
      </c>
    </row>
    <row r="1052" spans="1:16" hidden="1">
      <c r="C1052" s="73"/>
      <c r="D1052" s="73"/>
      <c r="E1052" s="73"/>
    </row>
    <row r="1053" spans="1:16" hidden="1">
      <c r="A1053" s="5" t="str">
        <f>$A$67</f>
        <v>* "Loon", "Materiaal" en "Werk-derden" inclusief toeslagen. Let op: Alle bedragen datum prijspeil.</v>
      </c>
      <c r="C1053" s="73"/>
      <c r="D1053" s="73"/>
      <c r="E1053" s="73"/>
      <c r="J1053" s="5" t="str">
        <f>$J$67</f>
        <v>Paraaf Inschrijver:</v>
      </c>
    </row>
    <row r="1054" spans="1:16" hidden="1">
      <c r="A1054" s="5" t="str">
        <f>$A$68</f>
        <v>Opmerking: Niet gebruikte velden invullen met 0. Negatieve getallen of tekst is niet toegestaan.</v>
      </c>
      <c r="J1054" s="76" t="str">
        <f>IF(P1050=47,"","Let op: niet alle velden zijn ingevuld!")</f>
        <v>Let op: niet alle velden zijn ingevuld!</v>
      </c>
    </row>
  </sheetData>
  <sheetProtection algorithmName="SHA-512" hashValue="NSWEk1BERwCp99FJopNHsBAWNI8rTiJETQmUTc0Wc6Cbg7EXZMuNHh29qvdEVEJl6ez683RUFbIggluLAsVfIw==" saltValue="baoIZYr2FocWsbHScVRX5A==" spinCount="100000" sheet="1" objects="1" scenarios="1" selectLockedCells="1"/>
  <phoneticPr fontId="0" type="noConversion"/>
  <conditionalFormatting sqref="B5">
    <cfRule type="expression" dxfId="582" priority="470" stopIfTrue="1">
      <formula>B5="Specificatieblad ongeldig"</formula>
    </cfRule>
  </conditionalFormatting>
  <conditionalFormatting sqref="B10">
    <cfRule type="cellIs" dxfId="581" priority="31" stopIfTrue="1" operator="notEqual">
      <formula>""</formula>
    </cfRule>
  </conditionalFormatting>
  <conditionalFormatting sqref="B39 B73 B107 B141 B175 B209 B243 B277 B311 B345 B379 B413 B447 B481 B515 B549 B583 B617 B651 B685 B719 B753 B787 B821 B855 B889 B923 B957 B991 B1025">
    <cfRule type="expression" dxfId="580" priority="469" stopIfTrue="1">
      <formula>B39="Specificatieblad ongeldig; NIET invullen!"</formula>
    </cfRule>
  </conditionalFormatting>
  <conditionalFormatting sqref="B44">
    <cfRule type="cellIs" dxfId="579" priority="30" stopIfTrue="1" operator="notEqual">
      <formula>""</formula>
    </cfRule>
  </conditionalFormatting>
  <conditionalFormatting sqref="B78">
    <cfRule type="cellIs" dxfId="578" priority="29" stopIfTrue="1" operator="notEqual">
      <formula>""</formula>
    </cfRule>
  </conditionalFormatting>
  <conditionalFormatting sqref="B112">
    <cfRule type="cellIs" dxfId="577" priority="28" stopIfTrue="1" operator="notEqual">
      <formula>""</formula>
    </cfRule>
  </conditionalFormatting>
  <conditionalFormatting sqref="B146">
    <cfRule type="cellIs" dxfId="576" priority="27" stopIfTrue="1" operator="notEqual">
      <formula>""</formula>
    </cfRule>
  </conditionalFormatting>
  <conditionalFormatting sqref="B180">
    <cfRule type="cellIs" dxfId="575" priority="26" stopIfTrue="1" operator="notEqual">
      <formula>""</formula>
    </cfRule>
  </conditionalFormatting>
  <conditionalFormatting sqref="B214">
    <cfRule type="cellIs" dxfId="574" priority="25" stopIfTrue="1" operator="notEqual">
      <formula>""</formula>
    </cfRule>
  </conditionalFormatting>
  <conditionalFormatting sqref="B248">
    <cfRule type="cellIs" dxfId="573" priority="24" stopIfTrue="1" operator="notEqual">
      <formula>""</formula>
    </cfRule>
  </conditionalFormatting>
  <conditionalFormatting sqref="B282">
    <cfRule type="cellIs" dxfId="572" priority="23" stopIfTrue="1" operator="notEqual">
      <formula>""</formula>
    </cfRule>
  </conditionalFormatting>
  <conditionalFormatting sqref="B316">
    <cfRule type="cellIs" dxfId="571" priority="22" stopIfTrue="1" operator="notEqual">
      <formula>""</formula>
    </cfRule>
  </conditionalFormatting>
  <conditionalFormatting sqref="B350">
    <cfRule type="cellIs" dxfId="570" priority="21" stopIfTrue="1" operator="notEqual">
      <formula>""</formula>
    </cfRule>
  </conditionalFormatting>
  <conditionalFormatting sqref="B384">
    <cfRule type="cellIs" dxfId="569" priority="20" stopIfTrue="1" operator="notEqual">
      <formula>""</formula>
    </cfRule>
  </conditionalFormatting>
  <conditionalFormatting sqref="B418">
    <cfRule type="cellIs" dxfId="568" priority="19" stopIfTrue="1" operator="notEqual">
      <formula>""</formula>
    </cfRule>
  </conditionalFormatting>
  <conditionalFormatting sqref="B452">
    <cfRule type="cellIs" dxfId="567" priority="18" stopIfTrue="1" operator="notEqual">
      <formula>""</formula>
    </cfRule>
  </conditionalFormatting>
  <conditionalFormatting sqref="B486">
    <cfRule type="cellIs" dxfId="566" priority="17" stopIfTrue="1" operator="notEqual">
      <formula>""</formula>
    </cfRule>
  </conditionalFormatting>
  <conditionalFormatting sqref="B520">
    <cfRule type="cellIs" dxfId="565" priority="16" stopIfTrue="1" operator="notEqual">
      <formula>""</formula>
    </cfRule>
  </conditionalFormatting>
  <conditionalFormatting sqref="B554">
    <cfRule type="cellIs" dxfId="564" priority="15" stopIfTrue="1" operator="notEqual">
      <formula>""</formula>
    </cfRule>
  </conditionalFormatting>
  <conditionalFormatting sqref="B588">
    <cfRule type="cellIs" dxfId="563" priority="14" stopIfTrue="1" operator="notEqual">
      <formula>""</formula>
    </cfRule>
  </conditionalFormatting>
  <conditionalFormatting sqref="B622">
    <cfRule type="cellIs" dxfId="562" priority="13" stopIfTrue="1" operator="notEqual">
      <formula>""</formula>
    </cfRule>
  </conditionalFormatting>
  <conditionalFormatting sqref="B656">
    <cfRule type="cellIs" dxfId="561" priority="12" stopIfTrue="1" operator="notEqual">
      <formula>""</formula>
    </cfRule>
  </conditionalFormatting>
  <conditionalFormatting sqref="B690">
    <cfRule type="cellIs" dxfId="560" priority="11" stopIfTrue="1" operator="notEqual">
      <formula>""</formula>
    </cfRule>
  </conditionalFormatting>
  <conditionalFormatting sqref="B724">
    <cfRule type="cellIs" dxfId="559" priority="10" stopIfTrue="1" operator="notEqual">
      <formula>""</formula>
    </cfRule>
  </conditionalFormatting>
  <conditionalFormatting sqref="B758">
    <cfRule type="cellIs" dxfId="558" priority="9" stopIfTrue="1" operator="notEqual">
      <formula>""</formula>
    </cfRule>
  </conditionalFormatting>
  <conditionalFormatting sqref="B792">
    <cfRule type="cellIs" dxfId="557" priority="8" stopIfTrue="1" operator="notEqual">
      <formula>""</formula>
    </cfRule>
  </conditionalFormatting>
  <conditionalFormatting sqref="B826">
    <cfRule type="cellIs" dxfId="556" priority="7" stopIfTrue="1" operator="notEqual">
      <formula>""</formula>
    </cfRule>
  </conditionalFormatting>
  <conditionalFormatting sqref="B860">
    <cfRule type="cellIs" dxfId="555" priority="6" stopIfTrue="1" operator="notEqual">
      <formula>""</formula>
    </cfRule>
  </conditionalFormatting>
  <conditionalFormatting sqref="B894">
    <cfRule type="cellIs" dxfId="554" priority="5" stopIfTrue="1" operator="notEqual">
      <formula>""</formula>
    </cfRule>
  </conditionalFormatting>
  <conditionalFormatting sqref="B928">
    <cfRule type="cellIs" dxfId="553" priority="4" stopIfTrue="1" operator="notEqual">
      <formula>""</formula>
    </cfRule>
  </conditionalFormatting>
  <conditionalFormatting sqref="B962">
    <cfRule type="cellIs" dxfId="552" priority="3" stopIfTrue="1" operator="notEqual">
      <formula>""</formula>
    </cfRule>
  </conditionalFormatting>
  <conditionalFormatting sqref="B996">
    <cfRule type="cellIs" dxfId="551" priority="2" stopIfTrue="1" operator="notEqual">
      <formula>""</formula>
    </cfRule>
  </conditionalFormatting>
  <conditionalFormatting sqref="B1030">
    <cfRule type="cellIs" dxfId="550" priority="1" stopIfTrue="1" operator="notEqual">
      <formula>""</formula>
    </cfRule>
  </conditionalFormatting>
  <conditionalFormatting sqref="C16:E29">
    <cfRule type="expression" dxfId="549" priority="402" stopIfTrue="1">
      <formula>ISTEXT(C16)</formula>
    </cfRule>
    <cfRule type="cellIs" dxfId="548" priority="400" stopIfTrue="1" operator="equal">
      <formula>""</formula>
    </cfRule>
    <cfRule type="cellIs" dxfId="547" priority="401" stopIfTrue="1" operator="lessThan">
      <formula>0</formula>
    </cfRule>
  </conditionalFormatting>
  <conditionalFormatting sqref="C50:E63">
    <cfRule type="cellIs" dxfId="546" priority="394" stopIfTrue="1" operator="equal">
      <formula>""</formula>
    </cfRule>
    <cfRule type="cellIs" dxfId="545" priority="395" stopIfTrue="1" operator="lessThan">
      <formula>0</formula>
    </cfRule>
    <cfRule type="expression" dxfId="544" priority="396" stopIfTrue="1">
      <formula>ISTEXT(C50)</formula>
    </cfRule>
  </conditionalFormatting>
  <conditionalFormatting sqref="C84:E97">
    <cfRule type="expression" dxfId="543" priority="390" stopIfTrue="1">
      <formula>ISTEXT(C84)</formula>
    </cfRule>
    <cfRule type="cellIs" dxfId="542" priority="389" stopIfTrue="1" operator="lessThan">
      <formula>0</formula>
    </cfRule>
    <cfRule type="cellIs" dxfId="541" priority="388" stopIfTrue="1" operator="equal">
      <formula>""</formula>
    </cfRule>
  </conditionalFormatting>
  <conditionalFormatting sqref="C118:E131">
    <cfRule type="cellIs" dxfId="540" priority="383" stopIfTrue="1" operator="lessThan">
      <formula>0</formula>
    </cfRule>
    <cfRule type="cellIs" dxfId="539" priority="382" stopIfTrue="1" operator="equal">
      <formula>""</formula>
    </cfRule>
    <cfRule type="expression" dxfId="538" priority="384" stopIfTrue="1">
      <formula>ISTEXT(C118)</formula>
    </cfRule>
  </conditionalFormatting>
  <conditionalFormatting sqref="C152:E165">
    <cfRule type="cellIs" dxfId="537" priority="377" stopIfTrue="1" operator="lessThan">
      <formula>0</formula>
    </cfRule>
    <cfRule type="cellIs" dxfId="536" priority="376" stopIfTrue="1" operator="equal">
      <formula>""</formula>
    </cfRule>
    <cfRule type="expression" dxfId="535" priority="378" stopIfTrue="1">
      <formula>ISTEXT(C152)</formula>
    </cfRule>
  </conditionalFormatting>
  <conditionalFormatting sqref="C186:E199">
    <cfRule type="expression" dxfId="534" priority="372" stopIfTrue="1">
      <formula>ISTEXT(C186)</formula>
    </cfRule>
    <cfRule type="cellIs" dxfId="533" priority="371" stopIfTrue="1" operator="lessThan">
      <formula>0</formula>
    </cfRule>
    <cfRule type="cellIs" dxfId="532" priority="370" stopIfTrue="1" operator="equal">
      <formula>""</formula>
    </cfRule>
  </conditionalFormatting>
  <conditionalFormatting sqref="C220:E233">
    <cfRule type="expression" dxfId="531" priority="366" stopIfTrue="1">
      <formula>ISTEXT(C220)</formula>
    </cfRule>
    <cfRule type="cellIs" dxfId="530" priority="365" stopIfTrue="1" operator="lessThan">
      <formula>0</formula>
    </cfRule>
    <cfRule type="cellIs" dxfId="529" priority="364" stopIfTrue="1" operator="equal">
      <formula>""</formula>
    </cfRule>
  </conditionalFormatting>
  <conditionalFormatting sqref="C254:E267">
    <cfRule type="cellIs" dxfId="528" priority="359" stopIfTrue="1" operator="lessThan">
      <formula>0</formula>
    </cfRule>
    <cfRule type="cellIs" dxfId="527" priority="358" stopIfTrue="1" operator="equal">
      <formula>""</formula>
    </cfRule>
    <cfRule type="expression" dxfId="526" priority="360" stopIfTrue="1">
      <formula>ISTEXT(C254)</formula>
    </cfRule>
  </conditionalFormatting>
  <conditionalFormatting sqref="C288:E301">
    <cfRule type="expression" dxfId="525" priority="354" stopIfTrue="1">
      <formula>ISTEXT(C288)</formula>
    </cfRule>
    <cfRule type="cellIs" dxfId="524" priority="353" stopIfTrue="1" operator="lessThan">
      <formula>0</formula>
    </cfRule>
    <cfRule type="cellIs" dxfId="523" priority="352" stopIfTrue="1" operator="equal">
      <formula>""</formula>
    </cfRule>
  </conditionalFormatting>
  <conditionalFormatting sqref="C322:E335">
    <cfRule type="expression" dxfId="522" priority="348" stopIfTrue="1">
      <formula>ISTEXT(C322)</formula>
    </cfRule>
    <cfRule type="cellIs" dxfId="521" priority="347" stopIfTrue="1" operator="lessThan">
      <formula>0</formula>
    </cfRule>
    <cfRule type="cellIs" dxfId="520" priority="346" stopIfTrue="1" operator="equal">
      <formula>""</formula>
    </cfRule>
  </conditionalFormatting>
  <conditionalFormatting sqref="C356:E369">
    <cfRule type="cellIs" dxfId="519" priority="341" stopIfTrue="1" operator="lessThan">
      <formula>0</formula>
    </cfRule>
    <cfRule type="cellIs" dxfId="518" priority="340" stopIfTrue="1" operator="equal">
      <formula>""</formula>
    </cfRule>
    <cfRule type="expression" dxfId="517" priority="342" stopIfTrue="1">
      <formula>ISTEXT(C356)</formula>
    </cfRule>
  </conditionalFormatting>
  <conditionalFormatting sqref="C390:E403">
    <cfRule type="expression" dxfId="516" priority="336" stopIfTrue="1">
      <formula>ISTEXT(C390)</formula>
    </cfRule>
    <cfRule type="cellIs" dxfId="515" priority="335" stopIfTrue="1" operator="lessThan">
      <formula>0</formula>
    </cfRule>
    <cfRule type="cellIs" dxfId="514" priority="334" stopIfTrue="1" operator="equal">
      <formula>""</formula>
    </cfRule>
  </conditionalFormatting>
  <conditionalFormatting sqref="C424:E437">
    <cfRule type="expression" dxfId="513" priority="330" stopIfTrue="1">
      <formula>ISTEXT(C424)</formula>
    </cfRule>
    <cfRule type="cellIs" dxfId="512" priority="329" stopIfTrue="1" operator="lessThan">
      <formula>0</formula>
    </cfRule>
    <cfRule type="cellIs" dxfId="511" priority="328" stopIfTrue="1" operator="equal">
      <formula>""</formula>
    </cfRule>
  </conditionalFormatting>
  <conditionalFormatting sqref="C458:E471">
    <cfRule type="cellIs" dxfId="510" priority="322" stopIfTrue="1" operator="equal">
      <formula>""</formula>
    </cfRule>
    <cfRule type="expression" dxfId="509" priority="324" stopIfTrue="1">
      <formula>ISTEXT(C458)</formula>
    </cfRule>
    <cfRule type="cellIs" dxfId="508" priority="323" stopIfTrue="1" operator="lessThan">
      <formula>0</formula>
    </cfRule>
  </conditionalFormatting>
  <conditionalFormatting sqref="C492:E505">
    <cfRule type="expression" dxfId="507" priority="318" stopIfTrue="1">
      <formula>ISTEXT(C492)</formula>
    </cfRule>
    <cfRule type="cellIs" dxfId="506" priority="317" stopIfTrue="1" operator="lessThan">
      <formula>0</formula>
    </cfRule>
    <cfRule type="cellIs" dxfId="505" priority="316" stopIfTrue="1" operator="equal">
      <formula>""</formula>
    </cfRule>
  </conditionalFormatting>
  <conditionalFormatting sqref="C526:E539">
    <cfRule type="cellIs" dxfId="504" priority="311" stopIfTrue="1" operator="lessThan">
      <formula>0</formula>
    </cfRule>
    <cfRule type="cellIs" dxfId="503" priority="310" stopIfTrue="1" operator="equal">
      <formula>""</formula>
    </cfRule>
    <cfRule type="expression" dxfId="502" priority="312" stopIfTrue="1">
      <formula>ISTEXT(C526)</formula>
    </cfRule>
  </conditionalFormatting>
  <conditionalFormatting sqref="C560:E573">
    <cfRule type="expression" dxfId="501" priority="306" stopIfTrue="1">
      <formula>ISTEXT(C560)</formula>
    </cfRule>
    <cfRule type="cellIs" dxfId="500" priority="305" stopIfTrue="1" operator="lessThan">
      <formula>0</formula>
    </cfRule>
    <cfRule type="cellIs" dxfId="499" priority="304" stopIfTrue="1" operator="equal">
      <formula>""</formula>
    </cfRule>
  </conditionalFormatting>
  <conditionalFormatting sqref="C594:E607">
    <cfRule type="cellIs" dxfId="498" priority="298" stopIfTrue="1" operator="equal">
      <formula>""</formula>
    </cfRule>
    <cfRule type="cellIs" dxfId="497" priority="299" stopIfTrue="1" operator="lessThan">
      <formula>0</formula>
    </cfRule>
    <cfRule type="expression" dxfId="496" priority="300" stopIfTrue="1">
      <formula>ISTEXT(C594)</formula>
    </cfRule>
  </conditionalFormatting>
  <conditionalFormatting sqref="C628:E641">
    <cfRule type="cellIs" dxfId="495" priority="292" stopIfTrue="1" operator="equal">
      <formula>""</formula>
    </cfRule>
    <cfRule type="expression" dxfId="494" priority="294" stopIfTrue="1">
      <formula>ISTEXT(C628)</formula>
    </cfRule>
    <cfRule type="cellIs" dxfId="493" priority="293" stopIfTrue="1" operator="lessThan">
      <formula>0</formula>
    </cfRule>
  </conditionalFormatting>
  <conditionalFormatting sqref="C662:E675">
    <cfRule type="expression" dxfId="492" priority="285" stopIfTrue="1">
      <formula>ISTEXT(C662)</formula>
    </cfRule>
    <cfRule type="cellIs" dxfId="491" priority="284" stopIfTrue="1" operator="lessThan">
      <formula>0</formula>
    </cfRule>
    <cfRule type="cellIs" dxfId="490" priority="283" stopIfTrue="1" operator="equal">
      <formula>""</formula>
    </cfRule>
  </conditionalFormatting>
  <conditionalFormatting sqref="C696:E709">
    <cfRule type="expression" dxfId="489" priority="279" stopIfTrue="1">
      <formula>ISTEXT(C696)</formula>
    </cfRule>
    <cfRule type="cellIs" dxfId="488" priority="278" stopIfTrue="1" operator="lessThan">
      <formula>0</formula>
    </cfRule>
    <cfRule type="cellIs" dxfId="487" priority="277" stopIfTrue="1" operator="equal">
      <formula>""</formula>
    </cfRule>
  </conditionalFormatting>
  <conditionalFormatting sqref="C730:E743">
    <cfRule type="cellIs" dxfId="486" priority="271" stopIfTrue="1" operator="equal">
      <formula>""</formula>
    </cfRule>
    <cfRule type="cellIs" dxfId="485" priority="272" stopIfTrue="1" operator="lessThan">
      <formula>0</formula>
    </cfRule>
    <cfRule type="expression" dxfId="484" priority="273" stopIfTrue="1">
      <formula>ISTEXT(C730)</formula>
    </cfRule>
  </conditionalFormatting>
  <conditionalFormatting sqref="C764:E777">
    <cfRule type="expression" dxfId="483" priority="267" stopIfTrue="1">
      <formula>ISTEXT(C764)</formula>
    </cfRule>
    <cfRule type="cellIs" dxfId="482" priority="266" stopIfTrue="1" operator="lessThan">
      <formula>0</formula>
    </cfRule>
    <cfRule type="cellIs" dxfId="481" priority="265" stopIfTrue="1" operator="equal">
      <formula>""</formula>
    </cfRule>
  </conditionalFormatting>
  <conditionalFormatting sqref="C798:E811">
    <cfRule type="expression" dxfId="480" priority="261" stopIfTrue="1">
      <formula>ISTEXT(C798)</formula>
    </cfRule>
    <cfRule type="cellIs" dxfId="479" priority="260" stopIfTrue="1" operator="lessThan">
      <formula>0</formula>
    </cfRule>
    <cfRule type="cellIs" dxfId="478" priority="259" stopIfTrue="1" operator="equal">
      <formula>""</formula>
    </cfRule>
  </conditionalFormatting>
  <conditionalFormatting sqref="C832:E845">
    <cfRule type="cellIs" dxfId="477" priority="253" stopIfTrue="1" operator="equal">
      <formula>""</formula>
    </cfRule>
    <cfRule type="expression" dxfId="476" priority="255" stopIfTrue="1">
      <formula>ISTEXT(C832)</formula>
    </cfRule>
    <cfRule type="cellIs" dxfId="475" priority="254" stopIfTrue="1" operator="lessThan">
      <formula>0</formula>
    </cfRule>
  </conditionalFormatting>
  <conditionalFormatting sqref="C866:E879">
    <cfRule type="expression" dxfId="474" priority="249" stopIfTrue="1">
      <formula>ISTEXT(C866)</formula>
    </cfRule>
    <cfRule type="cellIs" dxfId="473" priority="248" stopIfTrue="1" operator="lessThan">
      <formula>0</formula>
    </cfRule>
    <cfRule type="cellIs" dxfId="472" priority="247" stopIfTrue="1" operator="equal">
      <formula>""</formula>
    </cfRule>
  </conditionalFormatting>
  <conditionalFormatting sqref="C900:E913">
    <cfRule type="cellIs" dxfId="471" priority="241" stopIfTrue="1" operator="equal">
      <formula>""</formula>
    </cfRule>
    <cfRule type="expression" dxfId="470" priority="243" stopIfTrue="1">
      <formula>ISTEXT(C900)</formula>
    </cfRule>
    <cfRule type="cellIs" dxfId="469" priority="242" stopIfTrue="1" operator="lessThan">
      <formula>0</formula>
    </cfRule>
  </conditionalFormatting>
  <conditionalFormatting sqref="C934:E947">
    <cfRule type="expression" dxfId="468" priority="237" stopIfTrue="1">
      <formula>ISTEXT(C934)</formula>
    </cfRule>
    <cfRule type="cellIs" dxfId="467" priority="236" stopIfTrue="1" operator="lessThan">
      <formula>0</formula>
    </cfRule>
    <cfRule type="cellIs" dxfId="466" priority="235" stopIfTrue="1" operator="equal">
      <formula>""</formula>
    </cfRule>
  </conditionalFormatting>
  <conditionalFormatting sqref="C968:E981">
    <cfRule type="expression" dxfId="465" priority="231" stopIfTrue="1">
      <formula>ISTEXT(C968)</formula>
    </cfRule>
    <cfRule type="cellIs" dxfId="464" priority="230" stopIfTrue="1" operator="lessThan">
      <formula>0</formula>
    </cfRule>
    <cfRule type="cellIs" dxfId="463" priority="229" stopIfTrue="1" operator="equal">
      <formula>""</formula>
    </cfRule>
  </conditionalFormatting>
  <conditionalFormatting sqref="C1002:E1015">
    <cfRule type="expression" dxfId="462" priority="225" stopIfTrue="1">
      <formula>ISTEXT(C1002)</formula>
    </cfRule>
    <cfRule type="cellIs" dxfId="461" priority="224" stopIfTrue="1" operator="lessThan">
      <formula>0</formula>
    </cfRule>
    <cfRule type="cellIs" dxfId="460" priority="223" stopIfTrue="1" operator="equal">
      <formula>""</formula>
    </cfRule>
  </conditionalFormatting>
  <conditionalFormatting sqref="C1036:E1049">
    <cfRule type="expression" dxfId="459" priority="219" stopIfTrue="1">
      <formula>ISTEXT(C1036)</formula>
    </cfRule>
    <cfRule type="cellIs" dxfId="458" priority="218" stopIfTrue="1" operator="lessThan">
      <formula>0</formula>
    </cfRule>
    <cfRule type="cellIs" dxfId="457" priority="217" stopIfTrue="1" operator="equal">
      <formula>""</formula>
    </cfRule>
  </conditionalFormatting>
  <conditionalFormatting sqref="F15:I15 F49:I49 F83:I83 F117:I117 F151:I151 F185:I185 F219:I219 F253:I253 F287:I287 F321:I321 F355:I355 F389:I389 F423:I423 F457:I457 F491:I491 F525:I525 F559:I559 F593:I593 F627:I627 F661:I661 F695:I695 F729:I729 F763:I763 F797:I797 F831:I831 F865:I865 F899:I899 F933:I933 F967:I967 F1001:I1001 F1035:I1035">
    <cfRule type="cellIs" dxfId="456" priority="466" stopIfTrue="1" operator="equal">
      <formula>""</formula>
    </cfRule>
    <cfRule type="cellIs" dxfId="455" priority="467" stopIfTrue="1" operator="lessThan">
      <formula>0</formula>
    </cfRule>
    <cfRule type="expression" dxfId="454" priority="468" stopIfTrue="1">
      <formula>ISTEXT(F15)</formula>
    </cfRule>
  </conditionalFormatting>
  <conditionalFormatting sqref="I5">
    <cfRule type="cellIs" dxfId="453" priority="126" stopIfTrue="1" operator="notEqual">
      <formula>$I$6</formula>
    </cfRule>
  </conditionalFormatting>
  <conditionalFormatting sqref="I40">
    <cfRule type="expression" dxfId="452" priority="216" stopIfTrue="1">
      <formula>I41-I40&lt;&gt;0</formula>
    </cfRule>
  </conditionalFormatting>
  <conditionalFormatting sqref="I41">
    <cfRule type="cellIs" dxfId="451" priority="125" stopIfTrue="1" operator="lessThan">
      <formula>0</formula>
    </cfRule>
  </conditionalFormatting>
  <conditionalFormatting sqref="I74">
    <cfRule type="expression" dxfId="450" priority="213" stopIfTrue="1">
      <formula>I75-I74&lt;&gt;0</formula>
    </cfRule>
  </conditionalFormatting>
  <conditionalFormatting sqref="I75">
    <cfRule type="cellIs" dxfId="449" priority="91" stopIfTrue="1" operator="lessThan">
      <formula>0</formula>
    </cfRule>
  </conditionalFormatting>
  <conditionalFormatting sqref="I108">
    <cfRule type="expression" dxfId="448" priority="210" stopIfTrue="1">
      <formula>I109-I108&lt;&gt;0</formula>
    </cfRule>
  </conditionalFormatting>
  <conditionalFormatting sqref="I109">
    <cfRule type="cellIs" dxfId="447" priority="89" stopIfTrue="1" operator="lessThan">
      <formula>0</formula>
    </cfRule>
  </conditionalFormatting>
  <conditionalFormatting sqref="I142">
    <cfRule type="expression" dxfId="446" priority="207" stopIfTrue="1">
      <formula>I143-I142&lt;&gt;0</formula>
    </cfRule>
  </conditionalFormatting>
  <conditionalFormatting sqref="I143">
    <cfRule type="cellIs" dxfId="445" priority="87" stopIfTrue="1" operator="lessThan">
      <formula>0</formula>
    </cfRule>
  </conditionalFormatting>
  <conditionalFormatting sqref="I176">
    <cfRule type="expression" dxfId="444" priority="204" stopIfTrue="1">
      <formula>I177-I176&lt;&gt;0</formula>
    </cfRule>
  </conditionalFormatting>
  <conditionalFormatting sqref="I177">
    <cfRule type="cellIs" dxfId="443" priority="85" stopIfTrue="1" operator="lessThan">
      <formula>0</formula>
    </cfRule>
  </conditionalFormatting>
  <conditionalFormatting sqref="I210">
    <cfRule type="expression" dxfId="442" priority="201" stopIfTrue="1">
      <formula>I211-I210&lt;&gt;0</formula>
    </cfRule>
  </conditionalFormatting>
  <conditionalFormatting sqref="I211">
    <cfRule type="cellIs" dxfId="441" priority="83" stopIfTrue="1" operator="lessThan">
      <formula>0</formula>
    </cfRule>
  </conditionalFormatting>
  <conditionalFormatting sqref="I244">
    <cfRule type="expression" dxfId="440" priority="198" stopIfTrue="1">
      <formula>I245-I244&lt;&gt;0</formula>
    </cfRule>
  </conditionalFormatting>
  <conditionalFormatting sqref="I245">
    <cfRule type="cellIs" dxfId="439" priority="81" stopIfTrue="1" operator="lessThan">
      <formula>0</formula>
    </cfRule>
  </conditionalFormatting>
  <conditionalFormatting sqref="I278">
    <cfRule type="expression" dxfId="438" priority="195" stopIfTrue="1">
      <formula>I279-I278&lt;&gt;0</formula>
    </cfRule>
  </conditionalFormatting>
  <conditionalFormatting sqref="I279">
    <cfRule type="cellIs" dxfId="437" priority="79" stopIfTrue="1" operator="lessThan">
      <formula>0</formula>
    </cfRule>
  </conditionalFormatting>
  <conditionalFormatting sqref="I312">
    <cfRule type="expression" dxfId="436" priority="192" stopIfTrue="1">
      <formula>I313-I312&lt;&gt;0</formula>
    </cfRule>
  </conditionalFormatting>
  <conditionalFormatting sqref="I313">
    <cfRule type="cellIs" dxfId="435" priority="77" stopIfTrue="1" operator="lessThan">
      <formula>0</formula>
    </cfRule>
  </conditionalFormatting>
  <conditionalFormatting sqref="I346">
    <cfRule type="expression" dxfId="434" priority="189" stopIfTrue="1">
      <formula>I347-I346&lt;&gt;0</formula>
    </cfRule>
  </conditionalFormatting>
  <conditionalFormatting sqref="I347">
    <cfRule type="cellIs" dxfId="433" priority="75" stopIfTrue="1" operator="lessThan">
      <formula>0</formula>
    </cfRule>
  </conditionalFormatting>
  <conditionalFormatting sqref="I380">
    <cfRule type="expression" dxfId="432" priority="186" stopIfTrue="1">
      <formula>I381-I380&lt;&gt;0</formula>
    </cfRule>
  </conditionalFormatting>
  <conditionalFormatting sqref="I381">
    <cfRule type="cellIs" dxfId="431" priority="73" stopIfTrue="1" operator="lessThan">
      <formula>0</formula>
    </cfRule>
  </conditionalFormatting>
  <conditionalFormatting sqref="I414">
    <cfRule type="expression" dxfId="430" priority="183" stopIfTrue="1">
      <formula>I415-I414&lt;&gt;0</formula>
    </cfRule>
  </conditionalFormatting>
  <conditionalFormatting sqref="I415">
    <cfRule type="cellIs" dxfId="429" priority="69" stopIfTrue="1" operator="lessThan">
      <formula>0</formula>
    </cfRule>
  </conditionalFormatting>
  <conditionalFormatting sqref="I448">
    <cfRule type="expression" dxfId="428" priority="180" stopIfTrue="1">
      <formula>I449-I448&lt;&gt;0</formula>
    </cfRule>
  </conditionalFormatting>
  <conditionalFormatting sqref="I449">
    <cfRule type="cellIs" dxfId="427" priority="67" stopIfTrue="1" operator="lessThan">
      <formula>0</formula>
    </cfRule>
  </conditionalFormatting>
  <conditionalFormatting sqref="I482">
    <cfRule type="expression" dxfId="426" priority="177" stopIfTrue="1">
      <formula>I483-I482&lt;&gt;0</formula>
    </cfRule>
  </conditionalFormatting>
  <conditionalFormatting sqref="I483">
    <cfRule type="cellIs" dxfId="425" priority="65" stopIfTrue="1" operator="lessThan">
      <formula>0</formula>
    </cfRule>
  </conditionalFormatting>
  <conditionalFormatting sqref="I516">
    <cfRule type="expression" dxfId="424" priority="174" stopIfTrue="1">
      <formula>I517-I516&lt;&gt;0</formula>
    </cfRule>
  </conditionalFormatting>
  <conditionalFormatting sqref="I517">
    <cfRule type="cellIs" dxfId="423" priority="63" stopIfTrue="1" operator="lessThan">
      <formula>0</formula>
    </cfRule>
  </conditionalFormatting>
  <conditionalFormatting sqref="I550">
    <cfRule type="expression" dxfId="422" priority="171" stopIfTrue="1">
      <formula>I551-I550&lt;&gt;0</formula>
    </cfRule>
  </conditionalFormatting>
  <conditionalFormatting sqref="I551">
    <cfRule type="cellIs" dxfId="421" priority="61" stopIfTrue="1" operator="lessThan">
      <formula>0</formula>
    </cfRule>
  </conditionalFormatting>
  <conditionalFormatting sqref="I584">
    <cfRule type="expression" dxfId="420" priority="168" stopIfTrue="1">
      <formula>I585-I584&lt;&gt;0</formula>
    </cfRule>
  </conditionalFormatting>
  <conditionalFormatting sqref="I585">
    <cfRule type="cellIs" dxfId="419" priority="59" stopIfTrue="1" operator="lessThan">
      <formula>0</formula>
    </cfRule>
  </conditionalFormatting>
  <conditionalFormatting sqref="I618">
    <cfRule type="expression" dxfId="418" priority="165" stopIfTrue="1">
      <formula>I619-I618&lt;&gt;0</formula>
    </cfRule>
  </conditionalFormatting>
  <conditionalFormatting sqref="I619">
    <cfRule type="cellIs" dxfId="417" priority="57" stopIfTrue="1" operator="lessThan">
      <formula>0</formula>
    </cfRule>
  </conditionalFormatting>
  <conditionalFormatting sqref="I652">
    <cfRule type="expression" dxfId="416" priority="162" stopIfTrue="1">
      <formula>I653-I652&lt;&gt;0</formula>
    </cfRule>
  </conditionalFormatting>
  <conditionalFormatting sqref="I653">
    <cfRule type="cellIs" dxfId="415" priority="55" stopIfTrue="1" operator="lessThan">
      <formula>0</formula>
    </cfRule>
  </conditionalFormatting>
  <conditionalFormatting sqref="I686">
    <cfRule type="expression" dxfId="414" priority="159" stopIfTrue="1">
      <formula>I687-I686&lt;&gt;0</formula>
    </cfRule>
  </conditionalFormatting>
  <conditionalFormatting sqref="I687">
    <cfRule type="cellIs" dxfId="413" priority="53" stopIfTrue="1" operator="lessThan">
      <formula>0</formula>
    </cfRule>
  </conditionalFormatting>
  <conditionalFormatting sqref="I720">
    <cfRule type="expression" dxfId="412" priority="156" stopIfTrue="1">
      <formula>I721-I720&lt;&gt;0</formula>
    </cfRule>
  </conditionalFormatting>
  <conditionalFormatting sqref="I721">
    <cfRule type="cellIs" dxfId="411" priority="51" stopIfTrue="1" operator="lessThan">
      <formula>0</formula>
    </cfRule>
  </conditionalFormatting>
  <conditionalFormatting sqref="I754">
    <cfRule type="expression" dxfId="410" priority="153" stopIfTrue="1">
      <formula>I755-I754&lt;&gt;0</formula>
    </cfRule>
  </conditionalFormatting>
  <conditionalFormatting sqref="I755">
    <cfRule type="cellIs" dxfId="409" priority="49" stopIfTrue="1" operator="lessThan">
      <formula>0</formula>
    </cfRule>
  </conditionalFormatting>
  <conditionalFormatting sqref="I788">
    <cfRule type="expression" dxfId="408" priority="150" stopIfTrue="1">
      <formula>I789-I788&lt;&gt;0</formula>
    </cfRule>
  </conditionalFormatting>
  <conditionalFormatting sqref="I789">
    <cfRule type="cellIs" dxfId="407" priority="47" stopIfTrue="1" operator="lessThan">
      <formula>0</formula>
    </cfRule>
  </conditionalFormatting>
  <conditionalFormatting sqref="I822">
    <cfRule type="expression" dxfId="406" priority="147" stopIfTrue="1">
      <formula>I823-I822&lt;&gt;0</formula>
    </cfRule>
  </conditionalFormatting>
  <conditionalFormatting sqref="I823">
    <cfRule type="cellIs" dxfId="405" priority="45" stopIfTrue="1" operator="lessThan">
      <formula>0</formula>
    </cfRule>
  </conditionalFormatting>
  <conditionalFormatting sqref="I856">
    <cfRule type="expression" dxfId="404" priority="144" stopIfTrue="1">
      <formula>I857-I856&lt;&gt;0</formula>
    </cfRule>
  </conditionalFormatting>
  <conditionalFormatting sqref="I857">
    <cfRule type="cellIs" dxfId="403" priority="43" stopIfTrue="1" operator="lessThan">
      <formula>0</formula>
    </cfRule>
  </conditionalFormatting>
  <conditionalFormatting sqref="I890">
    <cfRule type="expression" dxfId="402" priority="141" stopIfTrue="1">
      <formula>I891-I890&lt;&gt;0</formula>
    </cfRule>
  </conditionalFormatting>
  <conditionalFormatting sqref="I891">
    <cfRule type="cellIs" dxfId="401" priority="41" stopIfTrue="1" operator="lessThan">
      <formula>0</formula>
    </cfRule>
  </conditionalFormatting>
  <conditionalFormatting sqref="I924">
    <cfRule type="expression" dxfId="400" priority="138" stopIfTrue="1">
      <formula>I925-I924&lt;&gt;0</formula>
    </cfRule>
  </conditionalFormatting>
  <conditionalFormatting sqref="I925">
    <cfRule type="cellIs" dxfId="399" priority="39" stopIfTrue="1" operator="lessThan">
      <formula>0</formula>
    </cfRule>
  </conditionalFormatting>
  <conditionalFormatting sqref="I958">
    <cfRule type="expression" dxfId="398" priority="135" stopIfTrue="1">
      <formula>I959-I958&lt;&gt;0</formula>
    </cfRule>
  </conditionalFormatting>
  <conditionalFormatting sqref="I959">
    <cfRule type="cellIs" dxfId="397" priority="37" stopIfTrue="1" operator="lessThan">
      <formula>0</formula>
    </cfRule>
  </conditionalFormatting>
  <conditionalFormatting sqref="I992">
    <cfRule type="expression" dxfId="396" priority="132" stopIfTrue="1">
      <formula>I993-I992&lt;&gt;0</formula>
    </cfRule>
  </conditionalFormatting>
  <conditionalFormatting sqref="I993">
    <cfRule type="cellIs" dxfId="395" priority="35" stopIfTrue="1" operator="lessThan">
      <formula>0</formula>
    </cfRule>
  </conditionalFormatting>
  <conditionalFormatting sqref="I1026">
    <cfRule type="expression" dxfId="394" priority="129" stopIfTrue="1">
      <formula>I1027-I1026&lt;&gt;0</formula>
    </cfRule>
  </conditionalFormatting>
  <conditionalFormatting sqref="I1027">
    <cfRule type="cellIs" dxfId="393" priority="33" stopIfTrue="1" operator="lessThan">
      <formula>0</formula>
    </cfRule>
  </conditionalFormatting>
  <conditionalFormatting sqref="J41">
    <cfRule type="expression" dxfId="392" priority="92">
      <formula>I41=""</formula>
    </cfRule>
  </conditionalFormatting>
  <conditionalFormatting sqref="J43">
    <cfRule type="cellIs" dxfId="391" priority="214" stopIfTrue="1" operator="notEqual">
      <formula>0</formula>
    </cfRule>
    <cfRule type="cellIs" dxfId="390" priority="215" stopIfTrue="1" operator="equal">
      <formula>0</formula>
    </cfRule>
  </conditionalFormatting>
  <conditionalFormatting sqref="J75">
    <cfRule type="expression" dxfId="389" priority="90">
      <formula>I75=""</formula>
    </cfRule>
  </conditionalFormatting>
  <conditionalFormatting sqref="J77">
    <cfRule type="cellIs" dxfId="388" priority="212" stopIfTrue="1" operator="equal">
      <formula>0</formula>
    </cfRule>
    <cfRule type="cellIs" dxfId="387" priority="211" stopIfTrue="1" operator="notEqual">
      <formula>0</formula>
    </cfRule>
  </conditionalFormatting>
  <conditionalFormatting sqref="J109">
    <cfRule type="expression" dxfId="386" priority="88">
      <formula>I109=""</formula>
    </cfRule>
  </conditionalFormatting>
  <conditionalFormatting sqref="J111">
    <cfRule type="cellIs" dxfId="385" priority="208" stopIfTrue="1" operator="notEqual">
      <formula>0</formula>
    </cfRule>
    <cfRule type="cellIs" dxfId="384" priority="209" stopIfTrue="1" operator="equal">
      <formula>0</formula>
    </cfRule>
  </conditionalFormatting>
  <conditionalFormatting sqref="J143">
    <cfRule type="expression" dxfId="383" priority="86">
      <formula>I143=""</formula>
    </cfRule>
  </conditionalFormatting>
  <conditionalFormatting sqref="J145">
    <cfRule type="cellIs" dxfId="382" priority="206" stopIfTrue="1" operator="equal">
      <formula>0</formula>
    </cfRule>
    <cfRule type="cellIs" dxfId="381" priority="205" stopIfTrue="1" operator="notEqual">
      <formula>0</formula>
    </cfRule>
  </conditionalFormatting>
  <conditionalFormatting sqref="J177">
    <cfRule type="expression" dxfId="380" priority="84">
      <formula>I177=""</formula>
    </cfRule>
  </conditionalFormatting>
  <conditionalFormatting sqref="J179">
    <cfRule type="cellIs" dxfId="379" priority="202" stopIfTrue="1" operator="notEqual">
      <formula>0</formula>
    </cfRule>
    <cfRule type="cellIs" dxfId="378" priority="203" stopIfTrue="1" operator="equal">
      <formula>0</formula>
    </cfRule>
  </conditionalFormatting>
  <conditionalFormatting sqref="J211">
    <cfRule type="expression" dxfId="377" priority="82">
      <formula>I211=""</formula>
    </cfRule>
  </conditionalFormatting>
  <conditionalFormatting sqref="J213">
    <cfRule type="cellIs" dxfId="376" priority="199" stopIfTrue="1" operator="notEqual">
      <formula>0</formula>
    </cfRule>
    <cfRule type="cellIs" dxfId="375" priority="200" stopIfTrue="1" operator="equal">
      <formula>0</formula>
    </cfRule>
  </conditionalFormatting>
  <conditionalFormatting sqref="J245">
    <cfRule type="expression" dxfId="374" priority="80">
      <formula>I245=""</formula>
    </cfRule>
  </conditionalFormatting>
  <conditionalFormatting sqref="J247">
    <cfRule type="cellIs" dxfId="373" priority="196" stopIfTrue="1" operator="notEqual">
      <formula>0</formula>
    </cfRule>
    <cfRule type="cellIs" dxfId="372" priority="197" stopIfTrue="1" operator="equal">
      <formula>0</formula>
    </cfRule>
  </conditionalFormatting>
  <conditionalFormatting sqref="J279">
    <cfRule type="expression" dxfId="371" priority="78">
      <formula>I279=""</formula>
    </cfRule>
  </conditionalFormatting>
  <conditionalFormatting sqref="J281">
    <cfRule type="cellIs" dxfId="370" priority="193" stopIfTrue="1" operator="notEqual">
      <formula>0</formula>
    </cfRule>
    <cfRule type="cellIs" dxfId="369" priority="194" stopIfTrue="1" operator="equal">
      <formula>0</formula>
    </cfRule>
  </conditionalFormatting>
  <conditionalFormatting sqref="J313">
    <cfRule type="expression" dxfId="368" priority="76">
      <formula>I313=""</formula>
    </cfRule>
  </conditionalFormatting>
  <conditionalFormatting sqref="J315">
    <cfRule type="cellIs" dxfId="367" priority="190" stopIfTrue="1" operator="notEqual">
      <formula>0</formula>
    </cfRule>
    <cfRule type="cellIs" dxfId="366" priority="191" stopIfTrue="1" operator="equal">
      <formula>0</formula>
    </cfRule>
  </conditionalFormatting>
  <conditionalFormatting sqref="J347">
    <cfRule type="expression" dxfId="365" priority="74">
      <formula>I347=""</formula>
    </cfRule>
  </conditionalFormatting>
  <conditionalFormatting sqref="J349">
    <cfRule type="cellIs" dxfId="364" priority="188" stopIfTrue="1" operator="equal">
      <formula>0</formula>
    </cfRule>
    <cfRule type="cellIs" dxfId="363" priority="187" stopIfTrue="1" operator="notEqual">
      <formula>0</formula>
    </cfRule>
  </conditionalFormatting>
  <conditionalFormatting sqref="J381">
    <cfRule type="expression" dxfId="362" priority="72">
      <formula>I381=""</formula>
    </cfRule>
  </conditionalFormatting>
  <conditionalFormatting sqref="J383">
    <cfRule type="cellIs" dxfId="361" priority="184" stopIfTrue="1" operator="notEqual">
      <formula>0</formula>
    </cfRule>
    <cfRule type="cellIs" dxfId="360" priority="185" stopIfTrue="1" operator="equal">
      <formula>0</formula>
    </cfRule>
  </conditionalFormatting>
  <conditionalFormatting sqref="J415">
    <cfRule type="expression" dxfId="359" priority="68">
      <formula>I415=""</formula>
    </cfRule>
  </conditionalFormatting>
  <conditionalFormatting sqref="J417">
    <cfRule type="cellIs" dxfId="358" priority="182" stopIfTrue="1" operator="equal">
      <formula>0</formula>
    </cfRule>
    <cfRule type="cellIs" dxfId="357" priority="181" stopIfTrue="1" operator="notEqual">
      <formula>0</formula>
    </cfRule>
  </conditionalFormatting>
  <conditionalFormatting sqref="J449">
    <cfRule type="expression" dxfId="356" priority="66">
      <formula>I449=""</formula>
    </cfRule>
  </conditionalFormatting>
  <conditionalFormatting sqref="J451">
    <cfRule type="cellIs" dxfId="355" priority="178" stopIfTrue="1" operator="notEqual">
      <formula>0</formula>
    </cfRule>
    <cfRule type="cellIs" dxfId="354" priority="179" stopIfTrue="1" operator="equal">
      <formula>0</formula>
    </cfRule>
  </conditionalFormatting>
  <conditionalFormatting sqref="J483">
    <cfRule type="expression" dxfId="353" priority="64">
      <formula>I483=""</formula>
    </cfRule>
  </conditionalFormatting>
  <conditionalFormatting sqref="J485">
    <cfRule type="cellIs" dxfId="352" priority="175" stopIfTrue="1" operator="notEqual">
      <formula>0</formula>
    </cfRule>
    <cfRule type="cellIs" dxfId="351" priority="176" stopIfTrue="1" operator="equal">
      <formula>0</formula>
    </cfRule>
  </conditionalFormatting>
  <conditionalFormatting sqref="J517">
    <cfRule type="expression" dxfId="350" priority="62">
      <formula>I517=""</formula>
    </cfRule>
  </conditionalFormatting>
  <conditionalFormatting sqref="J519">
    <cfRule type="cellIs" dxfId="349" priority="172" stopIfTrue="1" operator="notEqual">
      <formula>0</formula>
    </cfRule>
    <cfRule type="cellIs" dxfId="348" priority="173" stopIfTrue="1" operator="equal">
      <formula>0</formula>
    </cfRule>
  </conditionalFormatting>
  <conditionalFormatting sqref="J551">
    <cfRule type="expression" dxfId="347" priority="60">
      <formula>I551=""</formula>
    </cfRule>
  </conditionalFormatting>
  <conditionalFormatting sqref="J553">
    <cfRule type="cellIs" dxfId="346" priority="170" stopIfTrue="1" operator="equal">
      <formula>0</formula>
    </cfRule>
    <cfRule type="cellIs" dxfId="345" priority="169" stopIfTrue="1" operator="notEqual">
      <formula>0</formula>
    </cfRule>
  </conditionalFormatting>
  <conditionalFormatting sqref="J585">
    <cfRule type="expression" dxfId="344" priority="58">
      <formula>I585=""</formula>
    </cfRule>
  </conditionalFormatting>
  <conditionalFormatting sqref="J587">
    <cfRule type="cellIs" dxfId="343" priority="167" stopIfTrue="1" operator="equal">
      <formula>0</formula>
    </cfRule>
    <cfRule type="cellIs" dxfId="342" priority="166" stopIfTrue="1" operator="notEqual">
      <formula>0</formula>
    </cfRule>
  </conditionalFormatting>
  <conditionalFormatting sqref="J619">
    <cfRule type="expression" dxfId="341" priority="56">
      <formula>I619=""</formula>
    </cfRule>
  </conditionalFormatting>
  <conditionalFormatting sqref="J621">
    <cfRule type="cellIs" dxfId="340" priority="163" stopIfTrue="1" operator="notEqual">
      <formula>0</formula>
    </cfRule>
    <cfRule type="cellIs" dxfId="339" priority="164" stopIfTrue="1" operator="equal">
      <formula>0</formula>
    </cfRule>
  </conditionalFormatting>
  <conditionalFormatting sqref="J653">
    <cfRule type="expression" dxfId="338" priority="54">
      <formula>I653=""</formula>
    </cfRule>
  </conditionalFormatting>
  <conditionalFormatting sqref="J655">
    <cfRule type="cellIs" dxfId="337" priority="160" stopIfTrue="1" operator="notEqual">
      <formula>0</formula>
    </cfRule>
    <cfRule type="cellIs" dxfId="336" priority="161" stopIfTrue="1" operator="equal">
      <formula>0</formula>
    </cfRule>
  </conditionalFormatting>
  <conditionalFormatting sqref="J687">
    <cfRule type="expression" dxfId="335" priority="52">
      <formula>I687=""</formula>
    </cfRule>
  </conditionalFormatting>
  <conditionalFormatting sqref="J689">
    <cfRule type="cellIs" dxfId="334" priority="157" stopIfTrue="1" operator="notEqual">
      <formula>0</formula>
    </cfRule>
    <cfRule type="cellIs" dxfId="333" priority="158" stopIfTrue="1" operator="equal">
      <formula>0</formula>
    </cfRule>
  </conditionalFormatting>
  <conditionalFormatting sqref="J721">
    <cfRule type="expression" dxfId="332" priority="50">
      <formula>I721=""</formula>
    </cfRule>
  </conditionalFormatting>
  <conditionalFormatting sqref="J723">
    <cfRule type="cellIs" dxfId="331" priority="155" stopIfTrue="1" operator="equal">
      <formula>0</formula>
    </cfRule>
    <cfRule type="cellIs" dxfId="330" priority="154" stopIfTrue="1" operator="notEqual">
      <formula>0</formula>
    </cfRule>
  </conditionalFormatting>
  <conditionalFormatting sqref="J755">
    <cfRule type="expression" dxfId="329" priority="48">
      <formula>I755=""</formula>
    </cfRule>
  </conditionalFormatting>
  <conditionalFormatting sqref="J757">
    <cfRule type="cellIs" dxfId="328" priority="152" stopIfTrue="1" operator="equal">
      <formula>0</formula>
    </cfRule>
    <cfRule type="cellIs" dxfId="327" priority="151" stopIfTrue="1" operator="notEqual">
      <formula>0</formula>
    </cfRule>
  </conditionalFormatting>
  <conditionalFormatting sqref="J789">
    <cfRule type="expression" dxfId="326" priority="46">
      <formula>I789=""</formula>
    </cfRule>
  </conditionalFormatting>
  <conditionalFormatting sqref="J791">
    <cfRule type="cellIs" dxfId="325" priority="148" stopIfTrue="1" operator="notEqual">
      <formula>0</formula>
    </cfRule>
    <cfRule type="cellIs" dxfId="324" priority="149" stopIfTrue="1" operator="equal">
      <formula>0</formula>
    </cfRule>
  </conditionalFormatting>
  <conditionalFormatting sqref="J823">
    <cfRule type="expression" dxfId="323" priority="44">
      <formula>I823=""</formula>
    </cfRule>
  </conditionalFormatting>
  <conditionalFormatting sqref="J825">
    <cfRule type="cellIs" dxfId="322" priority="146" stopIfTrue="1" operator="equal">
      <formula>0</formula>
    </cfRule>
    <cfRule type="cellIs" dxfId="321" priority="145" stopIfTrue="1" operator="notEqual">
      <formula>0</formula>
    </cfRule>
  </conditionalFormatting>
  <conditionalFormatting sqref="J857">
    <cfRule type="expression" dxfId="320" priority="42">
      <formula>I857=""</formula>
    </cfRule>
  </conditionalFormatting>
  <conditionalFormatting sqref="J859">
    <cfRule type="cellIs" dxfId="319" priority="143" stopIfTrue="1" operator="equal">
      <formula>0</formula>
    </cfRule>
    <cfRule type="cellIs" dxfId="318" priority="142" stopIfTrue="1" operator="notEqual">
      <formula>0</formula>
    </cfRule>
  </conditionalFormatting>
  <conditionalFormatting sqref="J891">
    <cfRule type="expression" dxfId="317" priority="40">
      <formula>I891=""</formula>
    </cfRule>
  </conditionalFormatting>
  <conditionalFormatting sqref="J893">
    <cfRule type="cellIs" dxfId="316" priority="139" stopIfTrue="1" operator="notEqual">
      <formula>0</formula>
    </cfRule>
    <cfRule type="cellIs" dxfId="315" priority="140" stopIfTrue="1" operator="equal">
      <formula>0</formula>
    </cfRule>
  </conditionalFormatting>
  <conditionalFormatting sqref="J925">
    <cfRule type="expression" dxfId="314" priority="38">
      <formula>I925=""</formula>
    </cfRule>
  </conditionalFormatting>
  <conditionalFormatting sqref="J927">
    <cfRule type="cellIs" dxfId="313" priority="137" stopIfTrue="1" operator="equal">
      <formula>0</formula>
    </cfRule>
    <cfRule type="cellIs" dxfId="312" priority="136" stopIfTrue="1" operator="notEqual">
      <formula>0</formula>
    </cfRule>
  </conditionalFormatting>
  <conditionalFormatting sqref="J959">
    <cfRule type="expression" dxfId="311" priority="36">
      <formula>I959=""</formula>
    </cfRule>
  </conditionalFormatting>
  <conditionalFormatting sqref="J961">
    <cfRule type="cellIs" dxfId="310" priority="133" stopIfTrue="1" operator="notEqual">
      <formula>0</formula>
    </cfRule>
    <cfRule type="cellIs" dxfId="309" priority="134" stopIfTrue="1" operator="equal">
      <formula>0</formula>
    </cfRule>
  </conditionalFormatting>
  <conditionalFormatting sqref="J993">
    <cfRule type="expression" dxfId="308" priority="34">
      <formula>I993=""</formula>
    </cfRule>
  </conditionalFormatting>
  <conditionalFormatting sqref="J995">
    <cfRule type="cellIs" dxfId="307" priority="130" stopIfTrue="1" operator="notEqual">
      <formula>0</formula>
    </cfRule>
    <cfRule type="cellIs" dxfId="306" priority="131" stopIfTrue="1" operator="equal">
      <formula>0</formula>
    </cfRule>
  </conditionalFormatting>
  <conditionalFormatting sqref="J1027">
    <cfRule type="expression" dxfId="305" priority="32">
      <formula>I1027=""</formula>
    </cfRule>
  </conditionalFormatting>
  <conditionalFormatting sqref="J1029">
    <cfRule type="cellIs" dxfId="304" priority="127" stopIfTrue="1" operator="notEqual">
      <formula>0</formula>
    </cfRule>
    <cfRule type="cellIs" dxfId="303" priority="128" stopIfTrue="1" operator="equal">
      <formula>0</formula>
    </cfRule>
  </conditionalFormatting>
  <dataValidations count="18">
    <dataValidation type="list" allowBlank="1" showInputMessage="1" showErrorMessage="1" sqref="A16" xr:uid="{00000000-0002-0000-0500-000000000000}">
      <formula1>$L$16:$M$16</formula1>
    </dataValidation>
    <dataValidation type="list" allowBlank="1" showInputMessage="1" showErrorMessage="1" sqref="A17" xr:uid="{00000000-0002-0000-0500-000001000000}">
      <formula1>$L$17:$M$17</formula1>
    </dataValidation>
    <dataValidation type="list" allowBlank="1" showInputMessage="1" showErrorMessage="1" sqref="A18" xr:uid="{00000000-0002-0000-0500-000002000000}">
      <formula1>$L$18:$M$18</formula1>
    </dataValidation>
    <dataValidation type="list" allowBlank="1" showInputMessage="1" showErrorMessage="1" sqref="A19" xr:uid="{00000000-0002-0000-0500-000003000000}">
      <formula1>$L$19:$M$19</formula1>
    </dataValidation>
    <dataValidation type="list" allowBlank="1" showInputMessage="1" showErrorMessage="1" sqref="A20" xr:uid="{00000000-0002-0000-0500-000004000000}">
      <formula1>$L$20:$M$20</formula1>
    </dataValidation>
    <dataValidation type="list" allowBlank="1" showInputMessage="1" showErrorMessage="1" sqref="A21" xr:uid="{00000000-0002-0000-0500-000005000000}">
      <formula1>$L$21:$M$21</formula1>
    </dataValidation>
    <dataValidation type="list" allowBlank="1" showInputMessage="1" showErrorMessage="1" sqref="A22" xr:uid="{00000000-0002-0000-0500-000006000000}">
      <formula1>$L$22:$M$22</formula1>
    </dataValidation>
    <dataValidation type="list" allowBlank="1" showInputMessage="1" showErrorMessage="1" sqref="A23" xr:uid="{00000000-0002-0000-0500-000007000000}">
      <formula1>$L$23:$M$23</formula1>
    </dataValidation>
    <dataValidation type="list" allowBlank="1" showInputMessage="1" showErrorMessage="1" sqref="A24" xr:uid="{00000000-0002-0000-0500-000008000000}">
      <formula1>$L$24:$M$24</formula1>
    </dataValidation>
    <dataValidation type="list" allowBlank="1" showInputMessage="1" showErrorMessage="1" sqref="A25" xr:uid="{00000000-0002-0000-0500-000009000000}">
      <formula1>$L$25:$M$25</formula1>
    </dataValidation>
    <dataValidation type="list" allowBlank="1" showInputMessage="1" showErrorMessage="1" sqref="A26" xr:uid="{00000000-0002-0000-0500-00000A000000}">
      <formula1>$L$26:$M$26</formula1>
    </dataValidation>
    <dataValidation type="list" allowBlank="1" showInputMessage="1" showErrorMessage="1" sqref="A27" xr:uid="{00000000-0002-0000-0500-00000B000000}">
      <formula1>$L$27:$M$27</formula1>
    </dataValidation>
    <dataValidation type="list" allowBlank="1" showInputMessage="1" showErrorMessage="1" sqref="A28" xr:uid="{00000000-0002-0000-0500-00000C000000}">
      <formula1>$L$28:$M$28</formula1>
    </dataValidation>
    <dataValidation type="list" allowBlank="1" showInputMessage="1" showErrorMessage="1" sqref="A29" xr:uid="{00000000-0002-0000-0500-00000D000000}">
      <formula1>$L$29:$M$29</formula1>
    </dataValidation>
    <dataValidation type="list" allowBlank="1" showInputMessage="1" showErrorMessage="1" sqref="I14" xr:uid="{00000000-0002-0000-0500-00000E000000}">
      <formula1>$O$15</formula1>
    </dataValidation>
    <dataValidation type="list" allowBlank="1" showInputMessage="1" showErrorMessage="1" sqref="H14" xr:uid="{00000000-0002-0000-0500-00000F000000}">
      <formula1>$N$15</formula1>
    </dataValidation>
    <dataValidation type="list" allowBlank="1" showInputMessage="1" showErrorMessage="1" sqref="G14" xr:uid="{00000000-0002-0000-0500-000010000000}">
      <formula1>$M$15</formula1>
    </dataValidation>
    <dataValidation type="list" allowBlank="1" showInputMessage="1" showErrorMessage="1" sqref="F14" xr:uid="{00000000-0002-0000-0500-000011000000}">
      <formula1>$L$15</formula1>
    </dataValidation>
  </dataValidations>
  <pageMargins left="0.74803149606299213" right="0.47244094488188981" top="0.98425196850393704" bottom="0.98425196850393704" header="0.51181102362204722" footer="0.51181102362204722"/>
  <pageSetup paperSize="9" orientation="landscape" horizontalDpi="4294967293" r:id="rId1"/>
  <headerFooter alignWithMargins="0">
    <oddFooter>&amp;L&amp;"Arial,Cursief"&amp;8© Wesselektro advies Houten&amp;C&amp;"Arial,Cursief"&amp;8Specificatie: &amp;A
Pagina &amp;P&amp;R&amp;"Arial,Cursief"&amp;8&amp;F</oddFooter>
  </headerFooter>
  <rowBreaks count="30" manualBreakCount="30">
    <brk id="34" max="16383" man="1"/>
    <brk id="68" max="16383" man="1"/>
    <brk id="102" max="16383" man="1"/>
    <brk id="136" max="16383" man="1"/>
    <brk id="170" max="16383" man="1"/>
    <brk id="204" max="16383" man="1"/>
    <brk id="238" max="16383" man="1"/>
    <brk id="272" max="16383" man="1"/>
    <brk id="306" max="16383" man="1"/>
    <brk id="340" max="16383" man="1"/>
    <brk id="374" max="16383" man="1"/>
    <brk id="408" max="16383" man="1"/>
    <brk id="442" max="16383" man="1"/>
    <brk id="476" max="16383" man="1"/>
    <brk id="510" max="16383" man="1"/>
    <brk id="544" max="16383" man="1"/>
    <brk id="578" max="16383" man="1"/>
    <brk id="612" max="16383" man="1"/>
    <brk id="646" max="16383" man="1"/>
    <brk id="680" max="16383" man="1"/>
    <brk id="714" max="16383" man="1"/>
    <brk id="748" max="16383" man="1"/>
    <brk id="782" max="16383" man="1"/>
    <brk id="816" max="16383" man="1"/>
    <brk id="850" max="16383" man="1"/>
    <brk id="884" max="16383" man="1"/>
    <brk id="918" max="16383" man="1"/>
    <brk id="952" max="16383" man="1"/>
    <brk id="986" max="16383" man="1"/>
    <brk id="1020"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R1054"/>
  <sheetViews>
    <sheetView workbookViewId="0">
      <selection activeCell="F40" sqref="F40"/>
    </sheetView>
  </sheetViews>
  <sheetFormatPr defaultRowHeight="11.25"/>
  <cols>
    <col min="1" max="1" width="16.42578125" style="1" customWidth="1"/>
    <col min="2" max="2" width="12.140625" style="1" customWidth="1"/>
    <col min="3" max="4" width="11.42578125" style="1" customWidth="1"/>
    <col min="5" max="5" width="12.140625" style="1" customWidth="1"/>
    <col min="6" max="9" width="11.42578125" style="1" customWidth="1"/>
    <col min="10" max="10" width="14.28515625" style="1" customWidth="1"/>
    <col min="11" max="11" width="9.140625" style="1"/>
    <col min="12" max="18" width="9.140625" style="1" hidden="1" customWidth="1"/>
    <col min="19" max="16384" width="9.140625" style="1"/>
  </cols>
  <sheetData>
    <row r="1" spans="1:18" ht="15.75">
      <c r="A1" s="4" t="str">
        <f>'Aanneemsom-W'!$A$1</f>
        <v>W-installatie</v>
      </c>
      <c r="B1" s="4" t="str">
        <f>'Aanneemsom-W'!$B$1</f>
        <v>Inschrijfbiljet onderhoud</v>
      </c>
      <c r="C1" s="2"/>
      <c r="D1" s="2"/>
      <c r="E1" s="2"/>
      <c r="F1" s="2"/>
      <c r="G1" s="2"/>
      <c r="H1" s="2"/>
      <c r="I1" s="2"/>
      <c r="J1" s="2"/>
    </row>
    <row r="2" spans="1:18">
      <c r="A2" s="20" t="str">
        <f>'Aanneemsom-W'!$A$2</f>
        <v>Perceel:</v>
      </c>
      <c r="B2" s="21" t="str">
        <f>Leeswijzer!$B$2</f>
        <v>W1</v>
      </c>
      <c r="C2" s="2"/>
      <c r="D2" s="2"/>
      <c r="E2" s="2"/>
      <c r="I2" s="22" t="str">
        <f>'Aanneemsom-W'!$F$2</f>
        <v>Documentnummer:</v>
      </c>
      <c r="J2" s="70" t="str">
        <f>Leeswijzer!$G$2</f>
        <v>xxx-GC1-IBW W1C1</v>
      </c>
    </row>
    <row r="3" spans="1:18">
      <c r="A3" s="20" t="str">
        <f>'Aanneemsom-W'!$A$3</f>
        <v>Opdrachtgever:</v>
      </c>
      <c r="B3" s="106" t="str">
        <f>Leeswijzer!$B$3</f>
        <v>Solido</v>
      </c>
      <c r="C3" s="2"/>
      <c r="D3" s="2"/>
      <c r="E3" s="2"/>
      <c r="F3" s="2"/>
      <c r="G3" s="2"/>
      <c r="H3" s="2"/>
      <c r="I3" s="22" t="str">
        <f>'Aanneemsom-W'!$F$3</f>
        <v>Bestek:</v>
      </c>
      <c r="J3" s="2" t="str">
        <f>Leeswijzer!$G$3</f>
        <v>2506-FB-OHCAEW</v>
      </c>
    </row>
    <row r="4" spans="1:18">
      <c r="A4" s="20" t="str">
        <f>'Aanneemsom-W'!$A$4</f>
        <v>Betreft:</v>
      </c>
      <c r="B4" s="106" t="str">
        <f>Leeswijzer!$B$4</f>
        <v>Onderhoudscontract W-installatie</v>
      </c>
      <c r="C4" s="2"/>
      <c r="D4" s="2"/>
      <c r="E4" s="2"/>
      <c r="F4" s="2"/>
      <c r="G4" s="2"/>
      <c r="H4" s="2"/>
      <c r="I4" s="20" t="s">
        <v>65</v>
      </c>
      <c r="J4" s="163">
        <f>'Aanneemsom-W'!$E$39</f>
        <v>0</v>
      </c>
    </row>
    <row r="5" spans="1:18">
      <c r="A5" s="20" t="str">
        <f>'Aanneemsom-W'!$A$5</f>
        <v>Blad:</v>
      </c>
      <c r="B5" s="1" t="str">
        <f>IF($F$5=0,"Specificatieblad ongeldig","Specificatieblad cluster")</f>
        <v>Specificatieblad cluster</v>
      </c>
      <c r="E5" s="62" t="str">
        <f>'Aanneemsom-W'!A58</f>
        <v>C2</v>
      </c>
      <c r="F5" s="23" t="str">
        <f>'Aanneemsom-W'!B58</f>
        <v>(naam)</v>
      </c>
      <c r="G5" s="2"/>
      <c r="H5" s="22" t="s">
        <v>43</v>
      </c>
      <c r="I5" s="70">
        <f>I40+I74+I108+I142+I176+I210+I244+I278+I312+I346+I380+I414+I448+I482+I516+I550+I584+I618+I652+I686+I720+I754+I788+I822+I856+I890+I924+I958+I992+I1026</f>
        <v>0</v>
      </c>
      <c r="J5" s="2"/>
    </row>
    <row r="6" spans="1:18">
      <c r="E6" s="22"/>
      <c r="F6" s="63"/>
      <c r="G6" s="63"/>
      <c r="H6" s="68" t="s">
        <v>53</v>
      </c>
      <c r="I6" s="120"/>
      <c r="J6" s="2" t="s">
        <v>47</v>
      </c>
      <c r="Q6" s="20" t="s">
        <v>76</v>
      </c>
    </row>
    <row r="7" spans="1:18">
      <c r="E7" s="22" t="s">
        <v>75</v>
      </c>
      <c r="F7" s="120">
        <f>Q7</f>
        <v>0</v>
      </c>
      <c r="G7" s="63"/>
      <c r="H7" s="63"/>
      <c r="I7" s="63"/>
      <c r="J7" s="2"/>
      <c r="Q7" s="1">
        <f>SUM(Q40:Q1026)</f>
        <v>0</v>
      </c>
    </row>
    <row r="8" spans="1:18">
      <c r="A8" s="20"/>
      <c r="E8" s="22"/>
      <c r="F8" s="63"/>
      <c r="G8" s="63"/>
      <c r="H8" s="63"/>
      <c r="I8" s="63"/>
      <c r="J8" s="2"/>
    </row>
    <row r="9" spans="1:18">
      <c r="A9" s="39" t="s">
        <v>33</v>
      </c>
      <c r="B9" s="113">
        <f>'Aanneemsom-W'!$B$8</f>
        <v>0</v>
      </c>
      <c r="E9" s="22"/>
      <c r="F9" s="63"/>
      <c r="G9" s="63"/>
      <c r="H9" s="63"/>
      <c r="I9" s="63"/>
      <c r="J9" s="2"/>
    </row>
    <row r="10" spans="1:18">
      <c r="A10" s="20" t="s">
        <v>96</v>
      </c>
      <c r="B10" s="149"/>
      <c r="C10" s="2"/>
      <c r="D10" s="2"/>
      <c r="E10" s="2"/>
      <c r="F10" s="2"/>
      <c r="G10" s="2"/>
      <c r="H10" s="2"/>
      <c r="I10" s="2"/>
      <c r="J10" s="2"/>
    </row>
    <row r="11" spans="1:18">
      <c r="C11" s="64"/>
      <c r="D11" s="65"/>
      <c r="E11" s="65"/>
      <c r="F11" s="67" t="s">
        <v>40</v>
      </c>
      <c r="G11" s="65"/>
      <c r="H11" s="65"/>
      <c r="I11" s="65"/>
      <c r="J11" s="66"/>
    </row>
    <row r="12" spans="1:18">
      <c r="C12" s="49"/>
      <c r="D12" s="50" t="s">
        <v>182</v>
      </c>
      <c r="E12" s="51"/>
      <c r="F12" s="52"/>
      <c r="G12" s="142" t="str">
        <f>IF(SUM(L14:O14)=0,"Geen stelposten","Stelposten")</f>
        <v>Geen stelposten</v>
      </c>
      <c r="H12" s="53"/>
      <c r="I12" s="18"/>
      <c r="J12" s="40" t="s">
        <v>12</v>
      </c>
    </row>
    <row r="13" spans="1:18">
      <c r="C13" s="16"/>
      <c r="D13" s="17" t="s">
        <v>184</v>
      </c>
      <c r="E13" s="54"/>
      <c r="F13" s="55"/>
      <c r="G13" s="17"/>
      <c r="H13" s="56"/>
      <c r="I13" s="19"/>
      <c r="J13" s="48">
        <f>'Aanneemsom-W'!$B$16</f>
        <v>45839</v>
      </c>
      <c r="L13" s="1" t="s">
        <v>82</v>
      </c>
    </row>
    <row r="14" spans="1:18" ht="22.5">
      <c r="A14" s="57" t="s">
        <v>45</v>
      </c>
      <c r="B14" s="58" t="s">
        <v>39</v>
      </c>
      <c r="C14" s="11" t="s">
        <v>55</v>
      </c>
      <c r="D14" s="11" t="s">
        <v>56</v>
      </c>
      <c r="E14" s="161" t="s">
        <v>238</v>
      </c>
      <c r="F14" s="161"/>
      <c r="G14" s="161"/>
      <c r="H14" s="161"/>
      <c r="I14" s="161"/>
      <c r="J14" s="11" t="s">
        <v>57</v>
      </c>
      <c r="L14" s="1">
        <f>IF(F14="",0,1)</f>
        <v>0</v>
      </c>
      <c r="M14" s="1">
        <f>IF(G14="",0,1)</f>
        <v>0</v>
      </c>
      <c r="N14" s="1">
        <f>IF(H14="",0,1)</f>
        <v>0</v>
      </c>
      <c r="O14" s="1">
        <f>IF(I14="",0,1)</f>
        <v>0</v>
      </c>
      <c r="R14" s="37" t="s">
        <v>143</v>
      </c>
    </row>
    <row r="15" spans="1:18">
      <c r="A15" s="37" t="str">
        <f>IF(SUM(L14:O14)=0,"Stelposten n.v.t.","Stelposten")</f>
        <v>Stelposten n.v.t.</v>
      </c>
      <c r="B15" s="71"/>
      <c r="C15" s="72"/>
      <c r="D15" s="72"/>
      <c r="E15" s="72"/>
      <c r="F15" s="2">
        <f>IF($F$40="",0,F49)+IF($F$74="",0,F83)+IF($F$108="",0,F117)+IF($F$142="",0,F151)+IF($F$176="",0,F185)+IF($F$210="",0,F219)+IF($F$244="",0,F253)+IF($F$278="",0,F287)+IF($F$312="",0,F321)+IF($F$346="",0,F355)+IF($F$380="",0,F389)+IF($F$414="",0,F423)+IF($F$448="",0,F457)+IF($F$482="",0,F491)+IF($F$516="",0,F525)+IF($F$550="",0,F559)+IF($F$584="",0,F593)+IF($F$618="",0,F627)+IF($F$652="",0,F661)+IF($F$686="",0,F695)+IF($F$720="",0,F729)+IF($F$754="",0,F763)+IF($F$788="",0,F797)+IF($F$822="",0,F831)+IF($F$856="",0,F865)+IF($F$890="",0,F899)+IF($F$924="",0,F933)+IF($F$958="",0,F967)+IF($F$992="",0,F1001)+IF($F$1026="",0,F1035)</f>
        <v>0</v>
      </c>
      <c r="G15" s="2">
        <f>IF($F$40="",0,G49)+IF($F$74="",0,G83)+IF($F$108="",0,G117)+IF($F$142="",0,G151)+IF($F$176="",0,G185)+IF($F$210="",0,G219)+IF($F$244="",0,G253)+IF($F$278="",0,G287)+IF($F$312="",0,G321)+IF($F$346="",0,G355)+IF($F$380="",0,G389)+IF($F$414="",0,G423)+IF($F$448="",0,G457)+IF($F$482="",0,G491)+IF($F$516="",0,G525)+IF($F$550="",0,G559)+IF($F$584="",0,G593)+IF($F$618="",0,G627)+IF($F$652="",0,G661)+IF($F$686="",0,G695)+IF($F$720="",0,G729)+IF($F$754="",0,G763)+IF($F$788="",0,G797)+IF($F$822="",0,G831)+IF($F$856="",0,G865)+IF($F$890="",0,G899)+IF($F$924="",0,G933)+IF($F$958="",0,G967)+IF($F$992="",0,G1001)+IF($F$1026="",0,G1035)</f>
        <v>0</v>
      </c>
      <c r="H15" s="2">
        <f>IF($F$40="",0,H49)+IF($F$74="",0,H83)+IF($F$108="",0,H117)+IF($F$142="",0,H151)+IF($F$176="",0,H185)+IF($F$210="",0,H219)+IF($F$244="",0,H253)+IF($F$278="",0,H287)+IF($F$312="",0,H321)+IF($F$346="",0,H355)+IF($F$380="",0,H389)+IF($F$414="",0,H423)+IF($F$448="",0,H457)+IF($F$482="",0,H491)+IF($F$516="",0,H525)+IF($F$550="",0,H559)+IF($F$584="",0,H593)+IF($F$618="",0,H627)+IF($F$652="",0,H661)+IF($F$686="",0,H695)+IF($F$720="",0,H729)+IF($F$754="",0,H763)+IF($F$788="",0,H797)+IF($F$822="",0,H831)+IF($F$856="",0,H865)+IF($F$890="",0,H899)+IF($F$924="",0,H933)+IF($F$958="",0,H967)+IF($F$992="",0,H1001)+IF($F$1026="",0,H1035)</f>
        <v>0</v>
      </c>
      <c r="I15" s="2">
        <f>IF($F$40="",0,I49)+IF($F$74="",0,I83)+IF($F$108="",0,I117)+IF($F$142="",0,I151)+IF($F$176="",0,I185)+IF($F$210="",0,I219)+IF($F$244="",0,I253)+IF($F$278="",0,I287)+IF($F$312="",0,I321)+IF($F$346="",0,I355)+IF($F$380="",0,I389)+IF($F$414="",0,I423)+IF($F$448="",0,I457)+IF($F$482="",0,I491)+IF($F$516="",0,I525)+IF($F$550="",0,I559)+IF($F$584="",0,I593)+IF($F$618="",0,I627)+IF($F$652="",0,I661)+IF($F$686="",0,I695)+IF($F$720="",0,I729)+IF($F$754="",0,I763)+IF($F$788="",0,I797)+IF($F$822="",0,I831)+IF($F$856="",0,I865)+IF($F$890="",0,I899)+IF($F$924="",0,I933)+IF($F$958="",0,I967)+IF($F$992="",0,I1001)+IF($F$1026="",0,I1035)</f>
        <v>0</v>
      </c>
      <c r="J15" s="144">
        <f>(F15*(1+'Aanneemsom-W'!$F$16))+(G15*(1+'Aanneemsom-W'!$F$16))+(H15*(1+'Aanneemsom-W'!$F$16))+(I15*(1+'Aanneemsom-W'!$F$16))</f>
        <v>0</v>
      </c>
      <c r="L15" s="108" t="s">
        <v>59</v>
      </c>
      <c r="M15" s="108" t="s">
        <v>60</v>
      </c>
      <c r="N15" s="108" t="s">
        <v>61</v>
      </c>
      <c r="O15" s="108" t="s">
        <v>62</v>
      </c>
      <c r="R15" s="2">
        <f>SUM(F15:I15)</f>
        <v>0</v>
      </c>
    </row>
    <row r="16" spans="1:18">
      <c r="A16" s="115" t="s">
        <v>228</v>
      </c>
      <c r="B16" s="109" t="str">
        <f>IF(C16+D16+E16=0,"",J16/$I$5)</f>
        <v/>
      </c>
      <c r="C16" s="2">
        <f t="shared" ref="C16:E29" si="0">IF($F$40="",0,C50)+IF($F$74="",0,C84)+IF($F$108="",0,C118)+IF($F$142="",0,C152)+IF($F$176="",0,C186)+IF($F$210="",0,C220)+IF($F$244="",0,C254)+IF($F$278="",0,C288)+IF($F$312="",0,C322)+IF($F$346="",0,C356)+IF($F$380="",0,C390)+IF($F$414="",0,C424)+IF($F$448="",0,C458)+IF($F$482="",0,C492)+IF($F$516="",0,C526)+IF($F$550="",0,C560)+IF($F$584="",0,C594)+IF($F$618="",0,C628)+IF($F$652="",0,C662)+IF($F$686="",0,C696)+IF($F$720="",0,C730)+IF($F$754="",0,C764)+IF($F$788="",0,C798)+IF($F$822="",0,C832)+IF($F$856="",0,C866)+IF($F$890="",0,C900)+IF($F$924="",0,C934)+IF($F$958="",0,C968)+IF($F$992="",0,C1002)+IF($F$1026="",0,C1036)</f>
        <v>0</v>
      </c>
      <c r="D16" s="2">
        <f t="shared" si="0"/>
        <v>0</v>
      </c>
      <c r="E16" s="2">
        <f t="shared" si="0"/>
        <v>0</v>
      </c>
      <c r="F16" s="38"/>
      <c r="G16" s="38"/>
      <c r="H16" s="38"/>
      <c r="I16" s="38"/>
      <c r="J16" s="12">
        <f>(C16*(1+'Aanneemsom-W'!$C$16))+(D16*(1+'Aanneemsom-W'!$D$16))+(E16*(1+'Aanneemsom-W'!$E$16))</f>
        <v>0</v>
      </c>
      <c r="L16" s="1" t="str">
        <f>Leeswijzer!K1</f>
        <v>51 Gereserveerd</v>
      </c>
      <c r="M16" s="1" t="s">
        <v>83</v>
      </c>
    </row>
    <row r="17" spans="1:13">
      <c r="A17" s="115" t="s">
        <v>7</v>
      </c>
      <c r="B17" s="109" t="str">
        <f t="shared" ref="B17:B29" si="1">IF(C17+D17+E17=0,"",J17/$I$5)</f>
        <v/>
      </c>
      <c r="C17" s="2">
        <f t="shared" si="0"/>
        <v>0</v>
      </c>
      <c r="D17" s="2">
        <f t="shared" si="0"/>
        <v>0</v>
      </c>
      <c r="E17" s="2">
        <f t="shared" si="0"/>
        <v>0</v>
      </c>
      <c r="F17" s="38"/>
      <c r="G17" s="38"/>
      <c r="H17" s="38"/>
      <c r="I17" s="38"/>
      <c r="J17" s="12">
        <f>(C17*(1+'Aanneemsom-W'!$C$16))+(D17*(1+'Aanneemsom-W'!$D$16))+(E17*(1+'Aanneemsom-W'!$E$16))</f>
        <v>0</v>
      </c>
      <c r="L17" s="1" t="str">
        <f>Leeswijzer!K2</f>
        <v>52 Afvoeren</v>
      </c>
      <c r="M17" s="1" t="s">
        <v>84</v>
      </c>
    </row>
    <row r="18" spans="1:13">
      <c r="A18" s="115" t="s">
        <v>220</v>
      </c>
      <c r="B18" s="109" t="str">
        <f t="shared" si="1"/>
        <v/>
      </c>
      <c r="C18" s="2">
        <f t="shared" si="0"/>
        <v>0</v>
      </c>
      <c r="D18" s="2">
        <f t="shared" si="0"/>
        <v>0</v>
      </c>
      <c r="E18" s="2">
        <f t="shared" si="0"/>
        <v>0</v>
      </c>
      <c r="F18" s="38"/>
      <c r="G18" s="38"/>
      <c r="H18" s="38"/>
      <c r="I18" s="38"/>
      <c r="J18" s="12">
        <f>(C18*(1+'Aanneemsom-W'!$C$16))+(D18*(1+'Aanneemsom-W'!$D$16))+(E18*(1+'Aanneemsom-W'!$E$16))</f>
        <v>0</v>
      </c>
      <c r="L18" s="1" t="str">
        <f>Leeswijzer!K3</f>
        <v>53 Water</v>
      </c>
      <c r="M18" s="1" t="s">
        <v>85</v>
      </c>
    </row>
    <row r="19" spans="1:13">
      <c r="A19" s="115" t="s">
        <v>9</v>
      </c>
      <c r="B19" s="109" t="str">
        <f t="shared" si="1"/>
        <v/>
      </c>
      <c r="C19" s="2">
        <f t="shared" si="0"/>
        <v>0</v>
      </c>
      <c r="D19" s="2">
        <f t="shared" si="0"/>
        <v>0</v>
      </c>
      <c r="E19" s="2">
        <f t="shared" si="0"/>
        <v>0</v>
      </c>
      <c r="F19" s="38"/>
      <c r="G19" s="38"/>
      <c r="H19" s="38"/>
      <c r="I19" s="38"/>
      <c r="J19" s="12">
        <f>(C19*(1+'Aanneemsom-W'!$C$16))+(D19*(1+'Aanneemsom-W'!$D$16))+(E19*(1+'Aanneemsom-W'!$E$16))</f>
        <v>0</v>
      </c>
      <c r="L19" s="1" t="str">
        <f>Leeswijzer!K4</f>
        <v>54 Gassen</v>
      </c>
      <c r="M19" s="1" t="s">
        <v>86</v>
      </c>
    </row>
    <row r="20" spans="1:13">
      <c r="A20" s="115" t="s">
        <v>221</v>
      </c>
      <c r="B20" s="109" t="str">
        <f t="shared" si="1"/>
        <v/>
      </c>
      <c r="C20" s="2">
        <f t="shared" si="0"/>
        <v>0</v>
      </c>
      <c r="D20" s="2">
        <f t="shared" si="0"/>
        <v>0</v>
      </c>
      <c r="E20" s="2">
        <f t="shared" si="0"/>
        <v>0</v>
      </c>
      <c r="F20" s="38"/>
      <c r="G20" s="38"/>
      <c r="H20" s="38"/>
      <c r="I20" s="38"/>
      <c r="J20" s="12">
        <f>(C20*(1+'Aanneemsom-W'!$C$16))+(D20*(1+'Aanneemsom-W'!$D$16))+(E20*(1+'Aanneemsom-W'!$E$16))</f>
        <v>0</v>
      </c>
      <c r="L20" s="1" t="str">
        <f>Leeswijzer!K5</f>
        <v>55 Koeling</v>
      </c>
      <c r="M20" s="1" t="s">
        <v>87</v>
      </c>
    </row>
    <row r="21" spans="1:13">
      <c r="A21" s="115" t="s">
        <v>222</v>
      </c>
      <c r="B21" s="109" t="str">
        <f t="shared" si="1"/>
        <v/>
      </c>
      <c r="C21" s="2">
        <f t="shared" si="0"/>
        <v>0</v>
      </c>
      <c r="D21" s="2">
        <f t="shared" si="0"/>
        <v>0</v>
      </c>
      <c r="E21" s="2">
        <f t="shared" si="0"/>
        <v>0</v>
      </c>
      <c r="F21" s="38"/>
      <c r="G21" s="38"/>
      <c r="H21" s="38"/>
      <c r="I21" s="38"/>
      <c r="J21" s="12">
        <f>(C21*(1+'Aanneemsom-W'!$C$16))+(D21*(1+'Aanneemsom-W'!$D$16))+(E21*(1+'Aanneemsom-W'!$E$16))</f>
        <v>0</v>
      </c>
      <c r="L21" s="1" t="str">
        <f>Leeswijzer!K6</f>
        <v>56 Verwarming</v>
      </c>
      <c r="M21" s="1" t="s">
        <v>88</v>
      </c>
    </row>
    <row r="22" spans="1:13">
      <c r="A22" s="115" t="s">
        <v>10</v>
      </c>
      <c r="B22" s="109" t="str">
        <f t="shared" si="1"/>
        <v/>
      </c>
      <c r="C22" s="2">
        <f t="shared" si="0"/>
        <v>0</v>
      </c>
      <c r="D22" s="2">
        <f t="shared" si="0"/>
        <v>0</v>
      </c>
      <c r="E22" s="2">
        <f t="shared" si="0"/>
        <v>0</v>
      </c>
      <c r="F22" s="38"/>
      <c r="G22" s="38"/>
      <c r="H22" s="38"/>
      <c r="I22" s="38"/>
      <c r="J22" s="12">
        <f>(C22*(1+'Aanneemsom-W'!$C$16))+(D22*(1+'Aanneemsom-W'!$D$16))+(E22*(1+'Aanneemsom-W'!$E$16))</f>
        <v>0</v>
      </c>
      <c r="L22" s="1" t="str">
        <f>Leeswijzer!K7</f>
        <v>57 Luchtbehandeling</v>
      </c>
      <c r="M22" s="1" t="s">
        <v>89</v>
      </c>
    </row>
    <row r="23" spans="1:13">
      <c r="A23" s="115" t="s">
        <v>223</v>
      </c>
      <c r="B23" s="109" t="str">
        <f t="shared" si="1"/>
        <v/>
      </c>
      <c r="C23" s="2">
        <f t="shared" si="0"/>
        <v>0</v>
      </c>
      <c r="D23" s="2">
        <f t="shared" si="0"/>
        <v>0</v>
      </c>
      <c r="E23" s="2">
        <f t="shared" si="0"/>
        <v>0</v>
      </c>
      <c r="F23" s="38"/>
      <c r="G23" s="38"/>
      <c r="H23" s="38"/>
      <c r="I23" s="38"/>
      <c r="J23" s="12">
        <f>(C23*(1+'Aanneemsom-W'!$C$16))+(D23*(1+'Aanneemsom-W'!$D$16))+(E23*(1+'Aanneemsom-W'!$E$16))</f>
        <v>0</v>
      </c>
      <c r="L23" s="1" t="str">
        <f>Leeswijzer!K8</f>
        <v>58 M&amp;R-installaties</v>
      </c>
      <c r="M23" s="1" t="s">
        <v>90</v>
      </c>
    </row>
    <row r="24" spans="1:13">
      <c r="A24" s="115" t="s">
        <v>226</v>
      </c>
      <c r="B24" s="109" t="str">
        <f t="shared" si="1"/>
        <v/>
      </c>
      <c r="C24" s="2">
        <f t="shared" si="0"/>
        <v>0</v>
      </c>
      <c r="D24" s="2">
        <f t="shared" si="0"/>
        <v>0</v>
      </c>
      <c r="E24" s="2">
        <f t="shared" si="0"/>
        <v>0</v>
      </c>
      <c r="F24" s="38"/>
      <c r="G24" s="38"/>
      <c r="H24" s="38"/>
      <c r="I24" s="38"/>
      <c r="J24" s="12">
        <f>(C24*(1+'Aanneemsom-W'!$C$16))+(D24*(1+'Aanneemsom-W'!$D$16))+(E24*(1+'Aanneemsom-W'!$E$16))</f>
        <v>0</v>
      </c>
      <c r="L24" s="1" t="str">
        <f>Leeswijzer!K9</f>
        <v>59 Brandveiligheid</v>
      </c>
      <c r="M24" s="1" t="s">
        <v>227</v>
      </c>
    </row>
    <row r="25" spans="1:13">
      <c r="A25" s="115" t="s">
        <v>224</v>
      </c>
      <c r="B25" s="109" t="str">
        <f t="shared" si="1"/>
        <v/>
      </c>
      <c r="C25" s="2">
        <f t="shared" si="0"/>
        <v>0</v>
      </c>
      <c r="D25" s="2">
        <f t="shared" si="0"/>
        <v>0</v>
      </c>
      <c r="E25" s="2">
        <f t="shared" si="0"/>
        <v>0</v>
      </c>
      <c r="F25" s="38"/>
      <c r="G25" s="38"/>
      <c r="H25" s="38"/>
      <c r="I25" s="38"/>
      <c r="J25" s="12">
        <f>(C25*(1+'Aanneemsom-W'!$C$16))+(D25*(1+'Aanneemsom-W'!$D$16))+(E25*(1+'Aanneemsom-W'!$E$16))</f>
        <v>0</v>
      </c>
      <c r="L25" s="1" t="str">
        <f>Leeswijzer!K10</f>
        <v>67 Gebouwmanag.</v>
      </c>
      <c r="M25" s="1" t="s">
        <v>91</v>
      </c>
    </row>
    <row r="26" spans="1:13">
      <c r="A26" s="115" t="s">
        <v>225</v>
      </c>
      <c r="B26" s="109"/>
      <c r="C26" s="2">
        <f t="shared" si="0"/>
        <v>0</v>
      </c>
      <c r="D26" s="2">
        <f t="shared" si="0"/>
        <v>0</v>
      </c>
      <c r="E26" s="2">
        <f t="shared" si="0"/>
        <v>0</v>
      </c>
      <c r="F26" s="38"/>
      <c r="G26" s="38"/>
      <c r="H26" s="38"/>
      <c r="I26" s="38"/>
      <c r="J26" s="12">
        <f>(C26*(1+'Aanneemsom-W'!$C$16))+(D26*(1+'Aanneemsom-W'!$D$16))+(E26*(1+'Aanneemsom-W'!$E$16))</f>
        <v>0</v>
      </c>
      <c r="L26" s="1" t="str">
        <f>Leeswijzer!K11</f>
        <v>73 Vaste keuken vrz.</v>
      </c>
      <c r="M26" s="1" t="s">
        <v>92</v>
      </c>
    </row>
    <row r="27" spans="1:13">
      <c r="A27" s="115" t="s">
        <v>11</v>
      </c>
      <c r="B27" s="109" t="str">
        <f t="shared" si="1"/>
        <v/>
      </c>
      <c r="C27" s="2">
        <f t="shared" si="0"/>
        <v>0</v>
      </c>
      <c r="D27" s="2">
        <f t="shared" si="0"/>
        <v>0</v>
      </c>
      <c r="E27" s="2">
        <f t="shared" si="0"/>
        <v>0</v>
      </c>
      <c r="F27" s="38"/>
      <c r="G27" s="38"/>
      <c r="H27" s="38"/>
      <c r="I27" s="38"/>
      <c r="J27" s="12">
        <f>(C27*(1+'Aanneemsom-W'!$C$16))+(D27*(1+'Aanneemsom-W'!$D$16))+(E27*(1+'Aanneemsom-W'!$E$16))</f>
        <v>0</v>
      </c>
      <c r="L27" s="1" t="str">
        <f>Leeswijzer!K12</f>
        <v>74 Vaste sanitaire vrz.</v>
      </c>
      <c r="M27" s="1" t="s">
        <v>93</v>
      </c>
    </row>
    <row r="28" spans="1:13">
      <c r="A28" s="115" t="s">
        <v>46</v>
      </c>
      <c r="B28" s="109"/>
      <c r="C28" s="2">
        <f t="shared" si="0"/>
        <v>0</v>
      </c>
      <c r="D28" s="2">
        <f t="shared" si="0"/>
        <v>0</v>
      </c>
      <c r="E28" s="2">
        <f t="shared" si="0"/>
        <v>0</v>
      </c>
      <c r="F28" s="38"/>
      <c r="G28" s="38"/>
      <c r="H28" s="38"/>
      <c r="I28" s="38"/>
      <c r="J28" s="12">
        <f>(C28*(1+'Aanneemsom-W'!$C$16))+(D28*(1+'Aanneemsom-W'!$D$16))+(E28*(1+'Aanneemsom-W'!$E$16))</f>
        <v>0</v>
      </c>
      <c r="L28" s="1" t="str">
        <f>Leeswijzer!K13</f>
        <v>75 Vaste onderh.vrz.</v>
      </c>
      <c r="M28" s="1" t="s">
        <v>94</v>
      </c>
    </row>
    <row r="29" spans="1:13" ht="12" thickBot="1">
      <c r="A29" s="115" t="s">
        <v>5</v>
      </c>
      <c r="B29" s="109" t="str">
        <f t="shared" si="1"/>
        <v/>
      </c>
      <c r="C29" s="2">
        <f t="shared" si="0"/>
        <v>0</v>
      </c>
      <c r="D29" s="2">
        <f t="shared" si="0"/>
        <v>0</v>
      </c>
      <c r="E29" s="2">
        <f t="shared" si="0"/>
        <v>0</v>
      </c>
      <c r="F29" s="38"/>
      <c r="G29" s="38"/>
      <c r="H29" s="38"/>
      <c r="I29" s="38"/>
      <c r="J29" s="12">
        <f>(C29*(1+'Aanneemsom-W'!$C$16))+(D29*(1+'Aanneemsom-W'!$D$16))+(E29*(1+'Aanneemsom-W'!$E$16))</f>
        <v>0</v>
      </c>
      <c r="L29" s="1" t="str">
        <f>Leeswijzer!K14</f>
        <v>90 Terrein</v>
      </c>
      <c r="M29" s="1" t="s">
        <v>95</v>
      </c>
    </row>
    <row r="30" spans="1:13" ht="13.5" thickBot="1">
      <c r="B30" s="59" t="s">
        <v>6</v>
      </c>
      <c r="C30" s="15">
        <f>IF(F5=0,0,SUM(C16:C29))</f>
        <v>0</v>
      </c>
      <c r="D30" s="15">
        <f>IF(F5=0,0,SUM(D16:D29))</f>
        <v>0</v>
      </c>
      <c r="E30" s="15">
        <f>IF(F5=0,0,SUM(E16:E29))</f>
        <v>0</v>
      </c>
      <c r="J30" s="13">
        <f>SUM(J15:J29)</f>
        <v>0</v>
      </c>
    </row>
    <row r="31" spans="1:13">
      <c r="B31" s="59" t="s">
        <v>22</v>
      </c>
      <c r="C31" s="60" t="e">
        <f>C30/SUM(C30:E30)</f>
        <v>#DIV/0!</v>
      </c>
      <c r="D31" s="60" t="e">
        <f>D30/SUM(C30:E30)</f>
        <v>#DIV/0!</v>
      </c>
      <c r="E31" s="60" t="e">
        <f>E30/SUM(C30:E30)</f>
        <v>#DIV/0!</v>
      </c>
    </row>
    <row r="32" spans="1:13">
      <c r="C32" s="73"/>
      <c r="D32" s="73"/>
      <c r="E32" s="73"/>
    </row>
    <row r="33" spans="1:17">
      <c r="C33" s="73"/>
      <c r="D33" s="73"/>
      <c r="E33" s="73"/>
    </row>
    <row r="35" spans="1:17" ht="15.75">
      <c r="A35" s="4" t="str">
        <f>'Aanneemsom-W'!$A$1</f>
        <v>W-installatie</v>
      </c>
      <c r="B35" s="4" t="str">
        <f>'Aanneemsom-W'!$B$1</f>
        <v>Inschrijfbiljet onderhoud</v>
      </c>
      <c r="C35" s="2"/>
      <c r="D35" s="2"/>
      <c r="E35" s="2"/>
      <c r="F35" s="2"/>
      <c r="G35" s="2"/>
      <c r="H35" s="2"/>
      <c r="I35" s="2"/>
      <c r="J35" s="2"/>
    </row>
    <row r="36" spans="1:17">
      <c r="A36" s="20" t="str">
        <f>'Aanneemsom-W'!$A$2</f>
        <v>Perceel:</v>
      </c>
      <c r="B36" s="21" t="str">
        <f>Leeswijzer!$B$2</f>
        <v>W1</v>
      </c>
      <c r="C36" s="2"/>
      <c r="D36" s="2"/>
      <c r="E36" s="2"/>
      <c r="I36" s="22" t="str">
        <f>'Aanneemsom-W'!$F$2</f>
        <v>Documentnummer:</v>
      </c>
      <c r="J36" s="70" t="str">
        <f>Leeswijzer!$G$2</f>
        <v>xxx-GC1-IBW W1C1</v>
      </c>
    </row>
    <row r="37" spans="1:17">
      <c r="A37" s="20" t="str">
        <f>'Aanneemsom-W'!$A$3</f>
        <v>Opdrachtgever:</v>
      </c>
      <c r="B37" s="106" t="str">
        <f>Leeswijzer!$B$3</f>
        <v>Solido</v>
      </c>
      <c r="C37" s="2"/>
      <c r="D37" s="2"/>
      <c r="E37" s="2"/>
      <c r="I37" s="22" t="str">
        <f>'Aanneemsom-W'!$F$3</f>
        <v>Bestek:</v>
      </c>
      <c r="J37" s="2" t="str">
        <f>Leeswijzer!$G$3</f>
        <v>2506-FB-OHCAEW</v>
      </c>
    </row>
    <row r="38" spans="1:17">
      <c r="A38" s="20" t="str">
        <f>'Aanneemsom-W'!$A$4</f>
        <v>Betreft:</v>
      </c>
      <c r="B38" s="106" t="str">
        <f>Leeswijzer!$B$4</f>
        <v>Onderhoudscontract W-installatie</v>
      </c>
      <c r="C38" s="2"/>
      <c r="D38" s="2"/>
      <c r="E38" s="2"/>
      <c r="I38" s="20" t="s">
        <v>65</v>
      </c>
      <c r="J38" s="163">
        <f>'Aanneemsom-W'!$E$39</f>
        <v>0</v>
      </c>
    </row>
    <row r="39" spans="1:17">
      <c r="A39" s="20" t="str">
        <f>'Aanneemsom-W'!$A$5</f>
        <v>Blad:</v>
      </c>
      <c r="B39" s="1" t="str">
        <f>IF(F40="","Specificatieblad ongeldig; NIET invullen!","Specificatieblad locatie")</f>
        <v>Specificatieblad ongeldig; NIET invullen!</v>
      </c>
      <c r="E39" s="62" t="str">
        <f>$E$5</f>
        <v>C2</v>
      </c>
      <c r="F39" s="23" t="str">
        <f>$F$5</f>
        <v>(naam)</v>
      </c>
      <c r="G39" s="2"/>
      <c r="H39" s="2"/>
      <c r="I39" s="2"/>
    </row>
    <row r="40" spans="1:17">
      <c r="A40" s="20"/>
      <c r="B40" s="70"/>
      <c r="E40" s="77" t="s">
        <v>4</v>
      </c>
      <c r="F40" s="114"/>
      <c r="G40" s="2"/>
      <c r="H40" s="22" t="s">
        <v>43</v>
      </c>
      <c r="I40" s="70">
        <f>IF(I43=0,I41,I43)</f>
        <v>0</v>
      </c>
      <c r="Q40" s="1">
        <f>IF(F40="",0,1)</f>
        <v>0</v>
      </c>
    </row>
    <row r="41" spans="1:17">
      <c r="A41" s="20"/>
      <c r="B41" s="91"/>
      <c r="E41" s="68" t="s">
        <v>21</v>
      </c>
      <c r="F41" s="115"/>
      <c r="G41" s="2"/>
      <c r="H41" s="22" t="s">
        <v>28</v>
      </c>
      <c r="I41" s="116"/>
      <c r="J41" s="106" t="s">
        <v>47</v>
      </c>
      <c r="P41" s="1">
        <f>IF(I41="",0,1)</f>
        <v>0</v>
      </c>
    </row>
    <row r="42" spans="1:17">
      <c r="A42" s="20"/>
      <c r="E42" s="68"/>
      <c r="G42" s="2"/>
      <c r="H42" s="20" t="s">
        <v>48</v>
      </c>
      <c r="I42" s="116"/>
    </row>
    <row r="43" spans="1:17">
      <c r="A43" s="39" t="s">
        <v>33</v>
      </c>
      <c r="B43" s="113">
        <f>'Aanneemsom-W'!$B$8</f>
        <v>0</v>
      </c>
      <c r="E43" s="68"/>
      <c r="G43" s="2"/>
      <c r="H43" s="22" t="s">
        <v>49</v>
      </c>
      <c r="I43" s="116"/>
      <c r="J43" s="111">
        <f>IF(I42+I43=0,0,(I43-I42)/I42)</f>
        <v>0</v>
      </c>
    </row>
    <row r="44" spans="1:17">
      <c r="A44" s="20" t="s">
        <v>96</v>
      </c>
      <c r="B44" s="149"/>
      <c r="C44" s="2"/>
      <c r="D44" s="2"/>
      <c r="E44" s="2"/>
      <c r="F44" s="2"/>
      <c r="G44" s="2"/>
      <c r="H44" s="2"/>
      <c r="I44" s="2"/>
      <c r="J44" s="117" t="str">
        <f>IF(J43=0,"","Controleer kengetallen op inschrijfwaarde. Pas zo nodig de bedragen Loon, Materiaal en Werk-derden aan met het wijzigingspercentage.")</f>
        <v/>
      </c>
    </row>
    <row r="45" spans="1:17">
      <c r="C45" s="64"/>
      <c r="D45" s="65"/>
      <c r="E45" s="65"/>
      <c r="F45" s="67" t="s">
        <v>24</v>
      </c>
      <c r="G45" s="65"/>
      <c r="H45" s="65"/>
      <c r="I45" s="65"/>
      <c r="J45" s="143"/>
    </row>
    <row r="46" spans="1:17">
      <c r="C46" s="49"/>
      <c r="D46" s="50" t="str">
        <f>$D$12</f>
        <v>Preventief en</v>
      </c>
      <c r="E46" s="51"/>
      <c r="F46" s="52"/>
      <c r="G46" s="50" t="str">
        <f>IF($G$12="","",$G$12)</f>
        <v>Geen stelposten</v>
      </c>
      <c r="H46" s="53"/>
      <c r="I46" s="18"/>
      <c r="J46" s="40" t="str">
        <f>$J$12</f>
        <v>Prijspeil</v>
      </c>
    </row>
    <row r="47" spans="1:17">
      <c r="C47" s="16"/>
      <c r="D47" s="17" t="str">
        <f>$D$13</f>
        <v>curatief onderhoud</v>
      </c>
      <c r="E47" s="54"/>
      <c r="F47" s="55"/>
      <c r="G47" s="17"/>
      <c r="H47" s="56"/>
      <c r="I47" s="19"/>
      <c r="J47" s="48">
        <f>$J$13</f>
        <v>45839</v>
      </c>
    </row>
    <row r="48" spans="1:17" ht="22.5">
      <c r="A48" s="57" t="s">
        <v>45</v>
      </c>
      <c r="B48" s="58" t="s">
        <v>35</v>
      </c>
      <c r="C48" s="11" t="s">
        <v>63</v>
      </c>
      <c r="D48" s="11" t="s">
        <v>64</v>
      </c>
      <c r="E48" s="11" t="s">
        <v>239</v>
      </c>
      <c r="F48" s="11" t="str">
        <f>IF($F$14="","",$F$14)</f>
        <v/>
      </c>
      <c r="G48" s="11" t="str">
        <f>IF($G$14="","",$G$14)</f>
        <v/>
      </c>
      <c r="H48" s="11" t="str">
        <f>IF($H$14="","",$H$14)</f>
        <v/>
      </c>
      <c r="I48" s="11" t="str">
        <f>IF($I$14="","",$I$14)</f>
        <v/>
      </c>
      <c r="J48" s="11" t="s">
        <v>57</v>
      </c>
      <c r="L48" s="1" t="s">
        <v>26</v>
      </c>
    </row>
    <row r="49" spans="1:16">
      <c r="A49" s="37" t="str">
        <f>$A$15</f>
        <v>Stelposten n.v.t.</v>
      </c>
      <c r="B49" s="71"/>
      <c r="C49" s="72"/>
      <c r="D49" s="72"/>
      <c r="E49" s="72"/>
      <c r="F49" s="3"/>
      <c r="G49" s="3"/>
      <c r="H49" s="3"/>
      <c r="I49" s="3"/>
      <c r="J49" s="144">
        <f>(F49*(1+'Aanneemsom-W'!$F$16))+(G49*(1+'Aanneemsom-W'!$F$16))+(H49*(1+'Aanneemsom-W'!$F$16))+(I49*(1+'Aanneemsom-W'!$F$16))</f>
        <v>0</v>
      </c>
      <c r="L49" s="1">
        <f>IF(F48="",1,IF(F49="",0,1))</f>
        <v>1</v>
      </c>
      <c r="M49" s="1">
        <f>IF(G48="",1,IF(G49="",0,1))</f>
        <v>1</v>
      </c>
      <c r="N49" s="1">
        <f>IF(H48="",1,IF(H49="",0,1))</f>
        <v>1</v>
      </c>
      <c r="O49" s="1">
        <f>IF(I48="",1,IF(I49="",0,1))</f>
        <v>1</v>
      </c>
      <c r="P49" s="1">
        <f t="shared" ref="P49:P63" si="2">SUM(L49:O49)</f>
        <v>4</v>
      </c>
    </row>
    <row r="50" spans="1:16">
      <c r="A50" s="1" t="str">
        <f>$A$16</f>
        <v>51 Gereserveerd</v>
      </c>
      <c r="B50" s="109" t="str">
        <f>IF(C50+D50+E50=0,"",J50/$I$40)</f>
        <v/>
      </c>
      <c r="C50" s="3"/>
      <c r="D50" s="3"/>
      <c r="E50" s="3"/>
      <c r="F50" s="38"/>
      <c r="G50" s="38"/>
      <c r="H50" s="38"/>
      <c r="I50" s="38"/>
      <c r="J50" s="12">
        <f>(C50*(1+'Aanneemsom-W'!$C$16))+(D50*(1+'Aanneemsom-W'!$D$16))+(E50*(1+'Aanneemsom-W'!$E$16))</f>
        <v>0</v>
      </c>
      <c r="L50" s="1">
        <f>IF($A$16="51 N.v.t.",1,IF(C50="",0,1))</f>
        <v>0</v>
      </c>
      <c r="M50" s="1">
        <f>IF($A$16="51 N.v.t.",1,IF(D50="",0,1))</f>
        <v>0</v>
      </c>
      <c r="N50" s="1">
        <f>IF($A$16="51 N.v.t.",1,IF(E50="",0,1))</f>
        <v>0</v>
      </c>
      <c r="P50" s="1">
        <f t="shared" si="2"/>
        <v>0</v>
      </c>
    </row>
    <row r="51" spans="1:16">
      <c r="A51" s="1" t="str">
        <f>$A$17</f>
        <v>52 Afvoeren</v>
      </c>
      <c r="B51" s="109" t="str">
        <f t="shared" ref="B51:B63" si="3">IF(C51+D51+E51=0,"",J51/$I$40)</f>
        <v/>
      </c>
      <c r="C51" s="3"/>
      <c r="D51" s="3"/>
      <c r="E51" s="3"/>
      <c r="F51" s="38"/>
      <c r="G51" s="38"/>
      <c r="H51" s="38"/>
      <c r="I51" s="38"/>
      <c r="J51" s="12">
        <f>(C51*(1+'Aanneemsom-W'!$C$16))+(D51*(1+'Aanneemsom-W'!$D$16))+(E51*(1+'Aanneemsom-W'!$E$16))</f>
        <v>0</v>
      </c>
      <c r="L51" s="1">
        <f>IF($A$17="52 N.v.t.",1,IF(C51="",0,1))</f>
        <v>0</v>
      </c>
      <c r="M51" s="1">
        <f>IF($A$17="52 N.v.t.",1,IF(D51="",0,1))</f>
        <v>0</v>
      </c>
      <c r="N51" s="1">
        <f>IF($A$17="52 N.v.t.",1,IF(E51="",0,1))</f>
        <v>0</v>
      </c>
      <c r="P51" s="1">
        <f t="shared" si="2"/>
        <v>0</v>
      </c>
    </row>
    <row r="52" spans="1:16">
      <c r="A52" s="1" t="str">
        <f>$A$18</f>
        <v>53 Water</v>
      </c>
      <c r="B52" s="109" t="str">
        <f t="shared" si="3"/>
        <v/>
      </c>
      <c r="C52" s="3"/>
      <c r="D52" s="3"/>
      <c r="E52" s="3"/>
      <c r="F52" s="38"/>
      <c r="G52" s="38"/>
      <c r="H52" s="38"/>
      <c r="I52" s="38"/>
      <c r="J52" s="12">
        <f>(C52*(1+'Aanneemsom-W'!$C$16))+(D52*(1+'Aanneemsom-W'!$D$16))+(E52*(1+'Aanneemsom-W'!$E$16))</f>
        <v>0</v>
      </c>
      <c r="L52" s="1">
        <f>IF($A$18="53 N.v.t.",1,IF(C52="",0,1))</f>
        <v>0</v>
      </c>
      <c r="M52" s="1">
        <f>IF($A$18="53 N.v.t.",1,IF(D52="",0,1))</f>
        <v>0</v>
      </c>
      <c r="N52" s="1">
        <f>IF($A$18="53 N.v.t.",1,IF(E52="",0,1))</f>
        <v>0</v>
      </c>
      <c r="P52" s="1">
        <f t="shared" si="2"/>
        <v>0</v>
      </c>
    </row>
    <row r="53" spans="1:16">
      <c r="A53" s="1" t="str">
        <f>$A$19</f>
        <v>54 Gassen</v>
      </c>
      <c r="B53" s="109" t="str">
        <f t="shared" si="3"/>
        <v/>
      </c>
      <c r="C53" s="3"/>
      <c r="D53" s="3"/>
      <c r="E53" s="3"/>
      <c r="F53" s="38"/>
      <c r="G53" s="38"/>
      <c r="H53" s="38"/>
      <c r="I53" s="38"/>
      <c r="J53" s="12">
        <f>(C53*(1+'Aanneemsom-W'!$C$16))+(D53*(1+'Aanneemsom-W'!$D$16))+(E53*(1+'Aanneemsom-W'!$E$16))</f>
        <v>0</v>
      </c>
      <c r="L53" s="1">
        <f>IF($A$19="54 N.v.t.",1,IF(C53="",0,1))</f>
        <v>0</v>
      </c>
      <c r="M53" s="1">
        <f>IF($A$19="54 N.v.t.",1,IF(D53="",0,1))</f>
        <v>0</v>
      </c>
      <c r="N53" s="1">
        <f>IF($A$19="54 N.v.t.",1,IF(E53="",0,1))</f>
        <v>0</v>
      </c>
      <c r="P53" s="1">
        <f t="shared" si="2"/>
        <v>0</v>
      </c>
    </row>
    <row r="54" spans="1:16">
      <c r="A54" s="1" t="str">
        <f>$A$20</f>
        <v>55 Koeling</v>
      </c>
      <c r="B54" s="109" t="str">
        <f t="shared" si="3"/>
        <v/>
      </c>
      <c r="C54" s="3"/>
      <c r="D54" s="3"/>
      <c r="E54" s="3"/>
      <c r="F54" s="38"/>
      <c r="G54" s="38"/>
      <c r="H54" s="38"/>
      <c r="I54" s="38"/>
      <c r="J54" s="12">
        <f>(C54*(1+'Aanneemsom-W'!$C$16))+(D54*(1+'Aanneemsom-W'!$D$16))+(E54*(1+'Aanneemsom-W'!$E$16))</f>
        <v>0</v>
      </c>
      <c r="L54" s="1">
        <f>IF($A$20="55 N.v.t.",1,IF(C54="",0,1))</f>
        <v>0</v>
      </c>
      <c r="M54" s="1">
        <f>IF($A$20="55 N.v.t.",1,IF(D54="",0,1))</f>
        <v>0</v>
      </c>
      <c r="N54" s="1">
        <f>IF($A$20="55 N.v.t.",1,IF(E54="",0,1))</f>
        <v>0</v>
      </c>
      <c r="P54" s="1">
        <f t="shared" si="2"/>
        <v>0</v>
      </c>
    </row>
    <row r="55" spans="1:16">
      <c r="A55" s="1" t="str">
        <f>$A$21</f>
        <v>56 Verwarming</v>
      </c>
      <c r="B55" s="109" t="str">
        <f t="shared" si="3"/>
        <v/>
      </c>
      <c r="C55" s="3"/>
      <c r="D55" s="3"/>
      <c r="E55" s="3"/>
      <c r="F55" s="38"/>
      <c r="G55" s="38"/>
      <c r="H55" s="38"/>
      <c r="I55" s="38"/>
      <c r="J55" s="12">
        <f>(C55*(1+'Aanneemsom-W'!$C$16))+(D55*(1+'Aanneemsom-W'!$D$16))+(E55*(1+'Aanneemsom-W'!$E$16))</f>
        <v>0</v>
      </c>
      <c r="L55" s="1">
        <f>IF($A$21="56 N.v.t.",1,IF(C55="",0,1))</f>
        <v>0</v>
      </c>
      <c r="M55" s="1">
        <f>IF($A$21="56 N.v.t.",1,IF(D55="",0,1))</f>
        <v>0</v>
      </c>
      <c r="N55" s="1">
        <f>IF($A$21="56 N.v.t.",1,IF(E55="",0,1))</f>
        <v>0</v>
      </c>
      <c r="P55" s="1">
        <f t="shared" si="2"/>
        <v>0</v>
      </c>
    </row>
    <row r="56" spans="1:16">
      <c r="A56" s="1" t="str">
        <f>$A$22</f>
        <v>57 Luchtbehandeling</v>
      </c>
      <c r="B56" s="109" t="str">
        <f t="shared" si="3"/>
        <v/>
      </c>
      <c r="C56" s="3"/>
      <c r="D56" s="3"/>
      <c r="E56" s="3"/>
      <c r="F56" s="38"/>
      <c r="G56" s="92" t="str">
        <f>IF(F40="","Ingevulde informatie wordt genegeerd.","")</f>
        <v>Ingevulde informatie wordt genegeerd.</v>
      </c>
      <c r="H56" s="38"/>
      <c r="I56" s="38"/>
      <c r="J56" s="12">
        <f>(C56*(1+'Aanneemsom-W'!$C$16))+(D56*(1+'Aanneemsom-W'!$D$16))+(E56*(1+'Aanneemsom-W'!$E$16))</f>
        <v>0</v>
      </c>
      <c r="L56" s="1">
        <f>IF($A$22="57 N.v.t.",1,IF(C56="",0,1))</f>
        <v>0</v>
      </c>
      <c r="M56" s="1">
        <f>IF($A$22="57 N.v.t.",1,IF(D56="",0,1))</f>
        <v>0</v>
      </c>
      <c r="N56" s="1">
        <f>IF($A$22="57 N.v.t.",1,IF(E56="",0,1))</f>
        <v>0</v>
      </c>
      <c r="P56" s="1">
        <f t="shared" si="2"/>
        <v>0</v>
      </c>
    </row>
    <row r="57" spans="1:16">
      <c r="A57" s="1" t="str">
        <f>$A$23</f>
        <v>58 M&amp;R-installaties</v>
      </c>
      <c r="B57" s="109" t="str">
        <f t="shared" si="3"/>
        <v/>
      </c>
      <c r="C57" s="3"/>
      <c r="D57" s="3"/>
      <c r="E57" s="3"/>
      <c r="F57" s="38"/>
      <c r="G57" s="38"/>
      <c r="H57" s="38"/>
      <c r="I57" s="38"/>
      <c r="J57" s="12">
        <f>(C57*(1+'Aanneemsom-W'!$C$16))+(D57*(1+'Aanneemsom-W'!$D$16))+(E57*(1+'Aanneemsom-W'!$E$16))</f>
        <v>0</v>
      </c>
      <c r="L57" s="1">
        <f>IF($A$23="58 N.v.t.",1,IF(C57="",0,1))</f>
        <v>0</v>
      </c>
      <c r="M57" s="1">
        <f>IF($A$23="58 N.v.t.",1,IF(D57="",0,1))</f>
        <v>0</v>
      </c>
      <c r="N57" s="1">
        <f>IF($A$23="58 N.v.t.",1,IF(E57="",0,1))</f>
        <v>0</v>
      </c>
      <c r="P57" s="1">
        <f t="shared" si="2"/>
        <v>0</v>
      </c>
    </row>
    <row r="58" spans="1:16">
      <c r="A58" s="1" t="str">
        <f>$A$24</f>
        <v>59 Brandveiligheid</v>
      </c>
      <c r="B58" s="109" t="str">
        <f t="shared" si="3"/>
        <v/>
      </c>
      <c r="C58" s="3"/>
      <c r="D58" s="3"/>
      <c r="E58" s="3"/>
      <c r="F58" s="38"/>
      <c r="G58" s="38"/>
      <c r="H58" s="38"/>
      <c r="I58" s="38"/>
      <c r="J58" s="12">
        <f>(C58*(1+'Aanneemsom-W'!$C$16))+(D58*(1+'Aanneemsom-W'!$D$16))+(E58*(1+'Aanneemsom-W'!$E$16))</f>
        <v>0</v>
      </c>
      <c r="L58" s="1">
        <f>IF($A$24="65 N.v.t.",1,IF(C58="",0,1))</f>
        <v>0</v>
      </c>
      <c r="M58" s="1">
        <f>IF($A$24="65 N.v.t.",1,IF(D58="",0,1))</f>
        <v>0</v>
      </c>
      <c r="N58" s="1">
        <f>IF($A$24="65 N.v.t.",1,IF(E58="",0,1))</f>
        <v>0</v>
      </c>
      <c r="P58" s="1">
        <f t="shared" si="2"/>
        <v>0</v>
      </c>
    </row>
    <row r="59" spans="1:16">
      <c r="A59" s="1" t="str">
        <f>$A$25</f>
        <v>67 Gebouwmanag.</v>
      </c>
      <c r="B59" s="109" t="str">
        <f t="shared" si="3"/>
        <v/>
      </c>
      <c r="C59" s="3"/>
      <c r="D59" s="3"/>
      <c r="E59" s="3"/>
      <c r="F59" s="38"/>
      <c r="G59" s="38"/>
      <c r="H59" s="38"/>
      <c r="I59" s="38"/>
      <c r="J59" s="12">
        <f>(C59*(1+'Aanneemsom-W'!$C$16))+(D59*(1+'Aanneemsom-W'!$D$16))+(E59*(1+'Aanneemsom-W'!$E$16))</f>
        <v>0</v>
      </c>
      <c r="L59" s="1">
        <f>IF($A$25="67 N.v.t.",1,IF(C59="",0,1))</f>
        <v>0</v>
      </c>
      <c r="M59" s="1">
        <f>IF($A$25="67 N.v.t.",1,IF(D59="",0,1))</f>
        <v>0</v>
      </c>
      <c r="N59" s="1">
        <f>IF($A$25="67 N.v.t.",1,IF(E59="",0,1))</f>
        <v>0</v>
      </c>
      <c r="P59" s="1">
        <f t="shared" si="2"/>
        <v>0</v>
      </c>
    </row>
    <row r="60" spans="1:16">
      <c r="A60" s="1" t="str">
        <f>$A$26</f>
        <v>73 Vaste keuken vrz.</v>
      </c>
      <c r="B60" s="109" t="str">
        <f>IF(C60+D60+E60=0,"",J60/$I$40)</f>
        <v/>
      </c>
      <c r="C60" s="3"/>
      <c r="D60" s="3"/>
      <c r="E60" s="3"/>
      <c r="F60" s="38"/>
      <c r="G60" s="38"/>
      <c r="H60" s="38"/>
      <c r="I60" s="38"/>
      <c r="J60" s="12">
        <f>(C60*(1+'Aanneemsom-W'!$C$16))+(D60*(1+'Aanneemsom-W'!$D$16))+(E60*(1+'Aanneemsom-W'!$E$16))</f>
        <v>0</v>
      </c>
      <c r="L60" s="1">
        <f>IF($A$26="73 N.v.t.",1,IF(C60="",0,1))</f>
        <v>0</v>
      </c>
      <c r="M60" s="1">
        <f>IF($A$26="73 N.v.t.",1,IF(D60="",0,1))</f>
        <v>0</v>
      </c>
      <c r="N60" s="1">
        <f>IF($A$26="73 N.v.t.",1,IF(E60="",0,1))</f>
        <v>0</v>
      </c>
      <c r="P60" s="1">
        <f>SUM(L60:O60)</f>
        <v>0</v>
      </c>
    </row>
    <row r="61" spans="1:16">
      <c r="A61" s="1" t="str">
        <f>$A$27</f>
        <v>74 Vaste sanitaire vrz.</v>
      </c>
      <c r="B61" s="109" t="str">
        <f t="shared" si="3"/>
        <v/>
      </c>
      <c r="C61" s="3"/>
      <c r="D61" s="3"/>
      <c r="E61" s="3"/>
      <c r="F61" s="38"/>
      <c r="G61" s="38"/>
      <c r="H61" s="38"/>
      <c r="I61" s="38"/>
      <c r="J61" s="12">
        <f>(C61*(1+'Aanneemsom-W'!$C$16))+(D61*(1+'Aanneemsom-W'!$D$16))+(E61*(1+'Aanneemsom-W'!$E$16))</f>
        <v>0</v>
      </c>
      <c r="L61" s="1">
        <f>IF($A$27="74 N.v.t.",1,IF(C61="",0,1))</f>
        <v>0</v>
      </c>
      <c r="M61" s="1">
        <f>IF($A$27="74 N.v.t.",1,IF(D61="",0,1))</f>
        <v>0</v>
      </c>
      <c r="N61" s="1">
        <f>IF($A$27="74 N.v.t.",1,IF(E61="",0,1))</f>
        <v>0</v>
      </c>
      <c r="P61" s="1">
        <f t="shared" si="2"/>
        <v>0</v>
      </c>
    </row>
    <row r="62" spans="1:16">
      <c r="A62" s="1" t="str">
        <f>$A$28</f>
        <v>75 Vaste onderh.vrz.</v>
      </c>
      <c r="B62" s="109" t="str">
        <f>IF(C62+D62+E62=0,"",J62/$I$40)</f>
        <v/>
      </c>
      <c r="C62" s="3"/>
      <c r="D62" s="3"/>
      <c r="E62" s="3"/>
      <c r="F62" s="38"/>
      <c r="G62" s="38"/>
      <c r="H62" s="38"/>
      <c r="I62" s="38"/>
      <c r="J62" s="12">
        <f>(C62*(1+'Aanneemsom-W'!$C$16))+(D62*(1+'Aanneemsom-W'!$D$16))+(E62*(1+'Aanneemsom-W'!$E$16))</f>
        <v>0</v>
      </c>
      <c r="L62" s="1">
        <f>IF($A$28="75 N.v.t.",1,IF(C62="",0,1))</f>
        <v>0</v>
      </c>
      <c r="M62" s="1">
        <f>IF($A$28="75 N.v.t.",1,IF(D62="",0,1))</f>
        <v>0</v>
      </c>
      <c r="N62" s="1">
        <f>IF($A$28="75 N.v.t.",1,IF(E62="",0,1))</f>
        <v>0</v>
      </c>
      <c r="P62" s="1">
        <f>SUM(L62:O62)</f>
        <v>0</v>
      </c>
    </row>
    <row r="63" spans="1:16" ht="12" thickBot="1">
      <c r="A63" s="1" t="str">
        <f>$A$29</f>
        <v>90 Terrein</v>
      </c>
      <c r="B63" s="109" t="str">
        <f t="shared" si="3"/>
        <v/>
      </c>
      <c r="C63" s="3"/>
      <c r="D63" s="3"/>
      <c r="E63" s="3"/>
      <c r="F63" s="38"/>
      <c r="G63" s="38"/>
      <c r="H63" s="38"/>
      <c r="I63" s="38"/>
      <c r="J63" s="12">
        <f>(C63*(1+'Aanneemsom-W'!$C$16))+(D63*(1+'Aanneemsom-W'!$D$16))+(E63*(1+'Aanneemsom-W'!$E$16))</f>
        <v>0</v>
      </c>
      <c r="L63" s="1">
        <f>IF($A$29="90 N.v.t.",1,IF(C63="",0,1))</f>
        <v>0</v>
      </c>
      <c r="M63" s="1">
        <f>IF($A$29="90 N.v.t.",1,IF(D63="",0,1))</f>
        <v>0</v>
      </c>
      <c r="N63" s="1">
        <f>IF($A$29="90 N.v.t.",1,IF(E63="",0,1))</f>
        <v>0</v>
      </c>
      <c r="P63" s="1">
        <f t="shared" si="2"/>
        <v>0</v>
      </c>
    </row>
    <row r="64" spans="1:16" ht="13.5" thickBot="1">
      <c r="B64" s="59" t="s">
        <v>6</v>
      </c>
      <c r="C64" s="15">
        <f>SUM(C50:C63)</f>
        <v>0</v>
      </c>
      <c r="D64" s="15">
        <f>SUM(D50:D63)</f>
        <v>0</v>
      </c>
      <c r="E64" s="15">
        <f>SUM(E50:E63)</f>
        <v>0</v>
      </c>
      <c r="J64" s="13">
        <f>SUM(J49:J63)</f>
        <v>0</v>
      </c>
      <c r="O64" s="20" t="s">
        <v>27</v>
      </c>
      <c r="P64" s="1">
        <f>SUM(P49:P63)+P41</f>
        <v>4</v>
      </c>
    </row>
    <row r="65" spans="1:17">
      <c r="B65" s="59" t="s">
        <v>22</v>
      </c>
      <c r="C65" s="60" t="e">
        <f>C64/SUM(C64:E64)</f>
        <v>#DIV/0!</v>
      </c>
      <c r="D65" s="60" t="e">
        <f>D64/SUM(C64:E64)</f>
        <v>#DIV/0!</v>
      </c>
      <c r="E65" s="60" t="e">
        <f>E64/SUM(C64:E64)</f>
        <v>#DIV/0!</v>
      </c>
    </row>
    <row r="66" spans="1:17">
      <c r="C66" s="73"/>
      <c r="D66" s="73"/>
      <c r="E66" s="73"/>
    </row>
    <row r="67" spans="1:17">
      <c r="A67" s="5" t="s">
        <v>240</v>
      </c>
      <c r="C67" s="73"/>
      <c r="D67" s="73"/>
      <c r="E67" s="73"/>
      <c r="J67" s="5" t="s">
        <v>145</v>
      </c>
    </row>
    <row r="68" spans="1:17">
      <c r="A68" s="5" t="s">
        <v>122</v>
      </c>
      <c r="J68" s="76" t="str">
        <f>IF(P64=47,"","Let op: niet alle velden zijn ingevuld!")</f>
        <v>Let op: niet alle velden zijn ingevuld!</v>
      </c>
    </row>
    <row r="69" spans="1:17" ht="15.75">
      <c r="A69" s="4" t="str">
        <f>'Aanneemsom-W'!$A$1</f>
        <v>W-installatie</v>
      </c>
      <c r="B69" s="4" t="str">
        <f>'Aanneemsom-W'!$B$1</f>
        <v>Inschrijfbiljet onderhoud</v>
      </c>
      <c r="C69" s="2"/>
      <c r="D69" s="2"/>
      <c r="E69" s="2"/>
      <c r="F69" s="2"/>
      <c r="G69" s="2"/>
      <c r="H69" s="2"/>
      <c r="I69" s="2"/>
      <c r="J69" s="2"/>
    </row>
    <row r="70" spans="1:17">
      <c r="A70" s="20" t="str">
        <f>'Aanneemsom-W'!$A$2</f>
        <v>Perceel:</v>
      </c>
      <c r="B70" s="21" t="str">
        <f>Leeswijzer!$B$2</f>
        <v>W1</v>
      </c>
      <c r="C70" s="2"/>
      <c r="D70" s="2"/>
      <c r="E70" s="2"/>
      <c r="I70" s="22" t="str">
        <f>'Aanneemsom-W'!$F$2</f>
        <v>Documentnummer:</v>
      </c>
      <c r="J70" s="70" t="str">
        <f>Leeswijzer!$G$2</f>
        <v>xxx-GC1-IBW W1C1</v>
      </c>
    </row>
    <row r="71" spans="1:17">
      <c r="A71" s="20" t="str">
        <f>'Aanneemsom-W'!$A$3</f>
        <v>Opdrachtgever:</v>
      </c>
      <c r="B71" s="106" t="str">
        <f>Leeswijzer!$B$3</f>
        <v>Solido</v>
      </c>
      <c r="C71" s="2"/>
      <c r="D71" s="2"/>
      <c r="E71" s="2"/>
      <c r="I71" s="22" t="str">
        <f>'Aanneemsom-W'!$F$3</f>
        <v>Bestek:</v>
      </c>
      <c r="J71" s="2" t="str">
        <f>Leeswijzer!$G$3</f>
        <v>2506-FB-OHCAEW</v>
      </c>
    </row>
    <row r="72" spans="1:17">
      <c r="A72" s="20" t="str">
        <f>'Aanneemsom-W'!$A$4</f>
        <v>Betreft:</v>
      </c>
      <c r="B72" s="106" t="str">
        <f>Leeswijzer!$B$4</f>
        <v>Onderhoudscontract W-installatie</v>
      </c>
      <c r="C72" s="2"/>
      <c r="D72" s="2"/>
      <c r="E72" s="2"/>
      <c r="I72" s="20" t="s">
        <v>65</v>
      </c>
      <c r="J72" s="163">
        <f>'Aanneemsom-W'!$E$39</f>
        <v>0</v>
      </c>
    </row>
    <row r="73" spans="1:17">
      <c r="A73" s="20" t="str">
        <f>'Aanneemsom-W'!$A$5</f>
        <v>Blad:</v>
      </c>
      <c r="B73" s="1" t="str">
        <f>IF(F74="","Specificatieblad ongeldig; NIET invullen!","Specificatieblad locatie")</f>
        <v>Specificatieblad ongeldig; NIET invullen!</v>
      </c>
      <c r="E73" s="62" t="str">
        <f>$E$5</f>
        <v>C2</v>
      </c>
      <c r="F73" s="23" t="str">
        <f>$F$5</f>
        <v>(naam)</v>
      </c>
      <c r="G73" s="2"/>
      <c r="H73" s="2"/>
      <c r="I73" s="2"/>
    </row>
    <row r="74" spans="1:17">
      <c r="A74" s="20"/>
      <c r="B74" s="70"/>
      <c r="E74" s="77" t="s">
        <v>4</v>
      </c>
      <c r="F74" s="114"/>
      <c r="G74" s="2"/>
      <c r="H74" s="22" t="s">
        <v>43</v>
      </c>
      <c r="I74" s="70">
        <f>IF(I77=0,I75,I77)</f>
        <v>0</v>
      </c>
      <c r="Q74" s="1">
        <f>IF(F74="",0,1)</f>
        <v>0</v>
      </c>
    </row>
    <row r="75" spans="1:17">
      <c r="A75" s="20"/>
      <c r="B75" s="91"/>
      <c r="E75" s="68" t="s">
        <v>21</v>
      </c>
      <c r="F75" s="115"/>
      <c r="G75" s="2"/>
      <c r="H75" s="22" t="s">
        <v>28</v>
      </c>
      <c r="I75" s="116"/>
      <c r="J75" s="106" t="s">
        <v>47</v>
      </c>
      <c r="P75" s="1">
        <f>IF(I75="",0,1)</f>
        <v>0</v>
      </c>
    </row>
    <row r="76" spans="1:17">
      <c r="A76" s="20"/>
      <c r="E76" s="68"/>
      <c r="G76" s="2"/>
      <c r="H76" s="20" t="s">
        <v>48</v>
      </c>
      <c r="I76" s="116"/>
    </row>
    <row r="77" spans="1:17">
      <c r="A77" s="39" t="s">
        <v>33</v>
      </c>
      <c r="B77" s="113">
        <f>'Aanneemsom-W'!$B$8</f>
        <v>0</v>
      </c>
      <c r="E77" s="68"/>
      <c r="G77" s="2"/>
      <c r="H77" s="22" t="s">
        <v>49</v>
      </c>
      <c r="I77" s="116"/>
      <c r="J77" s="111">
        <f>IF(I76+I77=0,0,(I77-I76)/I76)</f>
        <v>0</v>
      </c>
    </row>
    <row r="78" spans="1:17">
      <c r="A78" s="20" t="s">
        <v>96</v>
      </c>
      <c r="B78" s="149"/>
      <c r="C78" s="2"/>
      <c r="D78" s="2"/>
      <c r="E78" s="2"/>
      <c r="F78" s="2"/>
      <c r="G78" s="2"/>
      <c r="H78" s="2"/>
      <c r="I78" s="2"/>
      <c r="J78" s="117" t="str">
        <f>IF(J77=0,"","Controleer kengetallen op inschrijfwaarde. Pas zo nodig de bedragen Loon, Materiaal en Werk-derden aan met het wijzigingspercentage.")</f>
        <v/>
      </c>
    </row>
    <row r="79" spans="1:17">
      <c r="C79" s="64"/>
      <c r="D79" s="65"/>
      <c r="E79" s="65"/>
      <c r="F79" s="67" t="s">
        <v>24</v>
      </c>
      <c r="G79" s="65"/>
      <c r="H79" s="65"/>
      <c r="I79" s="65"/>
      <c r="J79" s="66"/>
    </row>
    <row r="80" spans="1:17">
      <c r="C80" s="49"/>
      <c r="D80" s="50" t="str">
        <f>$D$12</f>
        <v>Preventief en</v>
      </c>
      <c r="E80" s="51"/>
      <c r="F80" s="52"/>
      <c r="G80" s="50" t="str">
        <f>IF($G$12="","",$G$12)</f>
        <v>Geen stelposten</v>
      </c>
      <c r="H80" s="53"/>
      <c r="I80" s="18"/>
      <c r="J80" s="40" t="str">
        <f>$J$12</f>
        <v>Prijspeil</v>
      </c>
    </row>
    <row r="81" spans="1:16">
      <c r="C81" s="16"/>
      <c r="D81" s="17" t="str">
        <f>$D$13</f>
        <v>curatief onderhoud</v>
      </c>
      <c r="E81" s="54"/>
      <c r="F81" s="55"/>
      <c r="G81" s="17"/>
      <c r="H81" s="56"/>
      <c r="I81" s="19"/>
      <c r="J81" s="48">
        <f>$J$13</f>
        <v>45839</v>
      </c>
    </row>
    <row r="82" spans="1:16" ht="22.5">
      <c r="A82" s="57" t="s">
        <v>45</v>
      </c>
      <c r="B82" s="58" t="str">
        <f>$B$48</f>
        <v>Kengetal-W
locatie (€/m²)</v>
      </c>
      <c r="C82" s="11" t="s">
        <v>63</v>
      </c>
      <c r="D82" s="11" t="s">
        <v>64</v>
      </c>
      <c r="E82" s="11" t="s">
        <v>239</v>
      </c>
      <c r="F82" s="11" t="str">
        <f>IF($F$14="","",$F$14)</f>
        <v/>
      </c>
      <c r="G82" s="11" t="str">
        <f>IF($G$14="","",$G$14)</f>
        <v/>
      </c>
      <c r="H82" s="11" t="str">
        <f>IF($H$14="","",$H$14)</f>
        <v/>
      </c>
      <c r="I82" s="11" t="str">
        <f>IF($I$14="","",$I$14)</f>
        <v/>
      </c>
      <c r="J82" s="11" t="s">
        <v>57</v>
      </c>
      <c r="L82" s="1" t="s">
        <v>26</v>
      </c>
    </row>
    <row r="83" spans="1:16">
      <c r="A83" s="37" t="str">
        <f>$A$15</f>
        <v>Stelposten n.v.t.</v>
      </c>
      <c r="B83" s="71"/>
      <c r="C83" s="72"/>
      <c r="D83" s="72"/>
      <c r="E83" s="72"/>
      <c r="F83" s="3"/>
      <c r="G83" s="3"/>
      <c r="H83" s="3"/>
      <c r="I83" s="3"/>
      <c r="J83" s="144">
        <f>(F83*(1+'Aanneemsom-W'!$F$16))+(G83*(1+'Aanneemsom-W'!$F$16))+(H83*(1+'Aanneemsom-W'!$F$16))+(I83*(1+'Aanneemsom-W'!$F$16))</f>
        <v>0</v>
      </c>
      <c r="L83" s="1">
        <f>IF(F82="",1,IF(F83="",0,1))</f>
        <v>1</v>
      </c>
      <c r="M83" s="1">
        <f>IF(G82="",1,IF(G83="",0,1))</f>
        <v>1</v>
      </c>
      <c r="N83" s="1">
        <f>IF(H82="",1,IF(H83="",0,1))</f>
        <v>1</v>
      </c>
      <c r="O83" s="1">
        <f>IF(I82="",1,IF(I83="",0,1))</f>
        <v>1</v>
      </c>
      <c r="P83" s="1">
        <f t="shared" ref="P83:P97" si="4">SUM(L83:O83)</f>
        <v>4</v>
      </c>
    </row>
    <row r="84" spans="1:16">
      <c r="A84" s="1" t="str">
        <f>$A$16</f>
        <v>51 Gereserveerd</v>
      </c>
      <c r="B84" s="109" t="str">
        <f>IF(C84+D84+E84=0,"",J84/$I$74)</f>
        <v/>
      </c>
      <c r="C84" s="3"/>
      <c r="D84" s="3"/>
      <c r="E84" s="3"/>
      <c r="F84" s="38"/>
      <c r="G84" s="38"/>
      <c r="H84" s="38"/>
      <c r="I84" s="38"/>
      <c r="J84" s="12">
        <f>(C84*(1+'Aanneemsom-W'!$C$16))+(D84*(1+'Aanneemsom-W'!$D$16))+(E84*(1+'Aanneemsom-W'!$E$16))</f>
        <v>0</v>
      </c>
      <c r="L84" s="1">
        <f>IF($A$16="51 N.v.t.",1,IF(C84="",0,1))</f>
        <v>0</v>
      </c>
      <c r="M84" s="1">
        <f>IF($A$16="51 N.v.t.",1,IF(D84="",0,1))</f>
        <v>0</v>
      </c>
      <c r="N84" s="1">
        <f>IF($A$16="51 N.v.t.",1,IF(E84="",0,1))</f>
        <v>0</v>
      </c>
      <c r="P84" s="1">
        <f t="shared" si="4"/>
        <v>0</v>
      </c>
    </row>
    <row r="85" spans="1:16">
      <c r="A85" s="1" t="str">
        <f>$A$17</f>
        <v>52 Afvoeren</v>
      </c>
      <c r="B85" s="109" t="str">
        <f t="shared" ref="B85:B97" si="5">IF(C85+D85+E85=0,"",J85/$I$74)</f>
        <v/>
      </c>
      <c r="C85" s="3"/>
      <c r="D85" s="3"/>
      <c r="E85" s="3"/>
      <c r="F85" s="38"/>
      <c r="G85" s="38"/>
      <c r="H85" s="38"/>
      <c r="I85" s="38"/>
      <c r="J85" s="12">
        <f>(C85*(1+'Aanneemsom-W'!$C$16))+(D85*(1+'Aanneemsom-W'!$D$16))+(E85*(1+'Aanneemsom-W'!$E$16))</f>
        <v>0</v>
      </c>
      <c r="L85" s="1">
        <f>IF($A$17="52 N.v.t.",1,IF(C85="",0,1))</f>
        <v>0</v>
      </c>
      <c r="M85" s="1">
        <f>IF($A$17="52 N.v.t.",1,IF(D85="",0,1))</f>
        <v>0</v>
      </c>
      <c r="N85" s="1">
        <f>IF($A$17="52 N.v.t.",1,IF(E85="",0,1))</f>
        <v>0</v>
      </c>
      <c r="P85" s="1">
        <f t="shared" si="4"/>
        <v>0</v>
      </c>
    </row>
    <row r="86" spans="1:16">
      <c r="A86" s="1" t="str">
        <f>$A$18</f>
        <v>53 Water</v>
      </c>
      <c r="B86" s="109" t="str">
        <f t="shared" si="5"/>
        <v/>
      </c>
      <c r="C86" s="3"/>
      <c r="D86" s="3"/>
      <c r="E86" s="3"/>
      <c r="F86" s="38"/>
      <c r="G86" s="38"/>
      <c r="H86" s="38"/>
      <c r="I86" s="38"/>
      <c r="J86" s="12">
        <f>(C86*(1+'Aanneemsom-W'!$C$16))+(D86*(1+'Aanneemsom-W'!$D$16))+(E86*(1+'Aanneemsom-W'!$E$16))</f>
        <v>0</v>
      </c>
      <c r="L86" s="1">
        <f>IF($A$18="53 N.v.t.",1,IF(C86="",0,1))</f>
        <v>0</v>
      </c>
      <c r="M86" s="1">
        <f>IF($A$18="53 N.v.t.",1,IF(D86="",0,1))</f>
        <v>0</v>
      </c>
      <c r="N86" s="1">
        <f>IF($A$18="53 N.v.t.",1,IF(E86="",0,1))</f>
        <v>0</v>
      </c>
      <c r="P86" s="1">
        <f t="shared" si="4"/>
        <v>0</v>
      </c>
    </row>
    <row r="87" spans="1:16">
      <c r="A87" s="1" t="str">
        <f>$A$19</f>
        <v>54 Gassen</v>
      </c>
      <c r="B87" s="109" t="str">
        <f t="shared" si="5"/>
        <v/>
      </c>
      <c r="C87" s="3"/>
      <c r="D87" s="3"/>
      <c r="E87" s="3"/>
      <c r="F87" s="38"/>
      <c r="G87" s="38"/>
      <c r="H87" s="38"/>
      <c r="I87" s="38"/>
      <c r="J87" s="12">
        <f>(C87*(1+'Aanneemsom-W'!$C$16))+(D87*(1+'Aanneemsom-W'!$D$16))+(E87*(1+'Aanneemsom-W'!$E$16))</f>
        <v>0</v>
      </c>
      <c r="L87" s="1">
        <f>IF($A$19="54 N.v.t.",1,IF(C87="",0,1))</f>
        <v>0</v>
      </c>
      <c r="M87" s="1">
        <f>IF($A$19="54 N.v.t.",1,IF(D87="",0,1))</f>
        <v>0</v>
      </c>
      <c r="N87" s="1">
        <f>IF($A$19="54 N.v.t.",1,IF(E87="",0,1))</f>
        <v>0</v>
      </c>
      <c r="P87" s="1">
        <f t="shared" si="4"/>
        <v>0</v>
      </c>
    </row>
    <row r="88" spans="1:16">
      <c r="A88" s="1" t="str">
        <f>$A$20</f>
        <v>55 Koeling</v>
      </c>
      <c r="B88" s="109" t="str">
        <f t="shared" si="5"/>
        <v/>
      </c>
      <c r="C88" s="3"/>
      <c r="D88" s="3"/>
      <c r="E88" s="3"/>
      <c r="F88" s="38"/>
      <c r="G88" s="38"/>
      <c r="H88" s="38"/>
      <c r="I88" s="38"/>
      <c r="J88" s="12">
        <f>(C88*(1+'Aanneemsom-W'!$C$16))+(D88*(1+'Aanneemsom-W'!$D$16))+(E88*(1+'Aanneemsom-W'!$E$16))</f>
        <v>0</v>
      </c>
      <c r="L88" s="1">
        <f>IF($A$20="55 N.v.t.",1,IF(C88="",0,1))</f>
        <v>0</v>
      </c>
      <c r="M88" s="1">
        <f>IF($A$20="55 N.v.t.",1,IF(D88="",0,1))</f>
        <v>0</v>
      </c>
      <c r="N88" s="1">
        <f>IF($A$20="55 N.v.t.",1,IF(E88="",0,1))</f>
        <v>0</v>
      </c>
      <c r="P88" s="1">
        <f t="shared" si="4"/>
        <v>0</v>
      </c>
    </row>
    <row r="89" spans="1:16">
      <c r="A89" s="1" t="str">
        <f>$A$21</f>
        <v>56 Verwarming</v>
      </c>
      <c r="B89" s="109" t="str">
        <f t="shared" si="5"/>
        <v/>
      </c>
      <c r="C89" s="3"/>
      <c r="D89" s="3"/>
      <c r="E89" s="3"/>
      <c r="F89" s="38"/>
      <c r="G89" s="38"/>
      <c r="H89" s="38"/>
      <c r="I89" s="38"/>
      <c r="J89" s="12">
        <f>(C89*(1+'Aanneemsom-W'!$C$16))+(D89*(1+'Aanneemsom-W'!$D$16))+(E89*(1+'Aanneemsom-W'!$E$16))</f>
        <v>0</v>
      </c>
      <c r="L89" s="1">
        <f>IF($A$21="56 N.v.t.",1,IF(C89="",0,1))</f>
        <v>0</v>
      </c>
      <c r="M89" s="1">
        <f>IF($A$21="56 N.v.t.",1,IF(D89="",0,1))</f>
        <v>0</v>
      </c>
      <c r="N89" s="1">
        <f>IF($A$21="56 N.v.t.",1,IF(E89="",0,1))</f>
        <v>0</v>
      </c>
      <c r="P89" s="1">
        <f t="shared" si="4"/>
        <v>0</v>
      </c>
    </row>
    <row r="90" spans="1:16">
      <c r="A90" s="1" t="str">
        <f>$A$22</f>
        <v>57 Luchtbehandeling</v>
      </c>
      <c r="B90" s="109" t="str">
        <f t="shared" si="5"/>
        <v/>
      </c>
      <c r="C90" s="3"/>
      <c r="D90" s="3"/>
      <c r="E90" s="3"/>
      <c r="F90" s="38"/>
      <c r="G90" s="92" t="str">
        <f>IF(F74="","Ingevulde informatie wordt genegeerd.","")</f>
        <v>Ingevulde informatie wordt genegeerd.</v>
      </c>
      <c r="H90" s="38"/>
      <c r="I90" s="38"/>
      <c r="J90" s="12">
        <f>(C90*(1+'Aanneemsom-W'!$C$16))+(D90*(1+'Aanneemsom-W'!$D$16))+(E90*(1+'Aanneemsom-W'!$E$16))</f>
        <v>0</v>
      </c>
      <c r="L90" s="1">
        <f>IF($A$22="57 N.v.t.",1,IF(C90="",0,1))</f>
        <v>0</v>
      </c>
      <c r="M90" s="1">
        <f>IF($A$22="57 N.v.t.",1,IF(D90="",0,1))</f>
        <v>0</v>
      </c>
      <c r="N90" s="1">
        <f>IF($A$22="57 N.v.t.",1,IF(E90="",0,1))</f>
        <v>0</v>
      </c>
      <c r="P90" s="1">
        <f t="shared" si="4"/>
        <v>0</v>
      </c>
    </row>
    <row r="91" spans="1:16">
      <c r="A91" s="1" t="str">
        <f>$A$23</f>
        <v>58 M&amp;R-installaties</v>
      </c>
      <c r="B91" s="109" t="str">
        <f t="shared" si="5"/>
        <v/>
      </c>
      <c r="C91" s="3"/>
      <c r="D91" s="3"/>
      <c r="E91" s="3"/>
      <c r="F91" s="38"/>
      <c r="G91" s="38"/>
      <c r="H91" s="38"/>
      <c r="I91" s="38"/>
      <c r="J91" s="12">
        <f>(C91*(1+'Aanneemsom-W'!$C$16))+(D91*(1+'Aanneemsom-W'!$D$16))+(E91*(1+'Aanneemsom-W'!$E$16))</f>
        <v>0</v>
      </c>
      <c r="L91" s="1">
        <f>IF($A$23="58 N.v.t.",1,IF(C91="",0,1))</f>
        <v>0</v>
      </c>
      <c r="M91" s="1">
        <f>IF($A$23="58 N.v.t.",1,IF(D91="",0,1))</f>
        <v>0</v>
      </c>
      <c r="N91" s="1">
        <f>IF($A$23="58 N.v.t.",1,IF(E91="",0,1))</f>
        <v>0</v>
      </c>
      <c r="P91" s="1">
        <f t="shared" si="4"/>
        <v>0</v>
      </c>
    </row>
    <row r="92" spans="1:16">
      <c r="A92" s="1" t="str">
        <f>$A$24</f>
        <v>59 Brandveiligheid</v>
      </c>
      <c r="B92" s="109" t="str">
        <f t="shared" si="5"/>
        <v/>
      </c>
      <c r="C92" s="3"/>
      <c r="D92" s="3"/>
      <c r="E92" s="3"/>
      <c r="F92" s="38"/>
      <c r="G92" s="38"/>
      <c r="H92" s="38"/>
      <c r="I92" s="38"/>
      <c r="J92" s="12">
        <f>(C92*(1+'Aanneemsom-W'!$C$16))+(D92*(1+'Aanneemsom-W'!$D$16))+(E92*(1+'Aanneemsom-W'!$E$16))</f>
        <v>0</v>
      </c>
      <c r="L92" s="1">
        <f>IF($A$24="65 N.v.t.",1,IF(C92="",0,1))</f>
        <v>0</v>
      </c>
      <c r="M92" s="1">
        <f>IF($A$24="65 N.v.t.",1,IF(D92="",0,1))</f>
        <v>0</v>
      </c>
      <c r="N92" s="1">
        <f>IF($A$24="65 N.v.t.",1,IF(E92="",0,1))</f>
        <v>0</v>
      </c>
      <c r="P92" s="1">
        <f t="shared" si="4"/>
        <v>0</v>
      </c>
    </row>
    <row r="93" spans="1:16">
      <c r="A93" s="1" t="str">
        <f>$A$25</f>
        <v>67 Gebouwmanag.</v>
      </c>
      <c r="B93" s="109" t="str">
        <f t="shared" si="5"/>
        <v/>
      </c>
      <c r="C93" s="3"/>
      <c r="D93" s="3"/>
      <c r="E93" s="3"/>
      <c r="F93" s="38"/>
      <c r="G93" s="38"/>
      <c r="H93" s="38"/>
      <c r="I93" s="38"/>
      <c r="J93" s="12">
        <f>(C93*(1+'Aanneemsom-W'!$C$16))+(D93*(1+'Aanneemsom-W'!$D$16))+(E93*(1+'Aanneemsom-W'!$E$16))</f>
        <v>0</v>
      </c>
      <c r="L93" s="1">
        <f>IF($A$25="67 N.v.t.",1,IF(C93="",0,1))</f>
        <v>0</v>
      </c>
      <c r="M93" s="1">
        <f>IF($A$25="67 N.v.t.",1,IF(D93="",0,1))</f>
        <v>0</v>
      </c>
      <c r="N93" s="1">
        <f>IF($A$25="67 N.v.t.",1,IF(E93="",0,1))</f>
        <v>0</v>
      </c>
      <c r="P93" s="1">
        <f t="shared" si="4"/>
        <v>0</v>
      </c>
    </row>
    <row r="94" spans="1:16">
      <c r="A94" s="1" t="str">
        <f>$A$26</f>
        <v>73 Vaste keuken vrz.</v>
      </c>
      <c r="B94" s="109" t="str">
        <f>IF(C94+D94+E94=0,"",J94/$I$74)</f>
        <v/>
      </c>
      <c r="C94" s="3"/>
      <c r="D94" s="3"/>
      <c r="E94" s="3"/>
      <c r="F94" s="38"/>
      <c r="G94" s="38"/>
      <c r="H94" s="38"/>
      <c r="I94" s="38"/>
      <c r="J94" s="12">
        <f>(C94*(1+'Aanneemsom-W'!$C$16))+(D94*(1+'Aanneemsom-W'!$D$16))+(E94*(1+'Aanneemsom-W'!$E$16))</f>
        <v>0</v>
      </c>
      <c r="L94" s="1">
        <f>IF($A$26="73 N.v.t.",1,IF(C94="",0,1))</f>
        <v>0</v>
      </c>
      <c r="M94" s="1">
        <f>IF($A$26="73 N.v.t.",1,IF(D94="",0,1))</f>
        <v>0</v>
      </c>
      <c r="N94" s="1">
        <f>IF($A$26="73 N.v.t.",1,IF(E94="",0,1))</f>
        <v>0</v>
      </c>
      <c r="P94" s="1">
        <f>SUM(L94:O94)</f>
        <v>0</v>
      </c>
    </row>
    <row r="95" spans="1:16">
      <c r="A95" s="1" t="str">
        <f>$A$27</f>
        <v>74 Vaste sanitaire vrz.</v>
      </c>
      <c r="B95" s="109" t="str">
        <f t="shared" si="5"/>
        <v/>
      </c>
      <c r="C95" s="3"/>
      <c r="D95" s="3"/>
      <c r="E95" s="3"/>
      <c r="F95" s="38"/>
      <c r="G95" s="38"/>
      <c r="H95" s="38"/>
      <c r="I95" s="38"/>
      <c r="J95" s="12">
        <f>(C95*(1+'Aanneemsom-W'!$C$16))+(D95*(1+'Aanneemsom-W'!$D$16))+(E95*(1+'Aanneemsom-W'!$E$16))</f>
        <v>0</v>
      </c>
      <c r="L95" s="1">
        <f>IF($A$27="74 N.v.t.",1,IF(C95="",0,1))</f>
        <v>0</v>
      </c>
      <c r="M95" s="1">
        <f>IF($A$27="74 N.v.t.",1,IF(D95="",0,1))</f>
        <v>0</v>
      </c>
      <c r="N95" s="1">
        <f>IF($A$27="74 N.v.t.",1,IF(E95="",0,1))</f>
        <v>0</v>
      </c>
      <c r="P95" s="1">
        <f t="shared" si="4"/>
        <v>0</v>
      </c>
    </row>
    <row r="96" spans="1:16">
      <c r="A96" s="1" t="str">
        <f>$A$28</f>
        <v>75 Vaste onderh.vrz.</v>
      </c>
      <c r="B96" s="109" t="str">
        <f>IF(C96+D96+E96=0,"",J96/$I$74)</f>
        <v/>
      </c>
      <c r="C96" s="3"/>
      <c r="D96" s="3"/>
      <c r="E96" s="3"/>
      <c r="F96" s="38"/>
      <c r="G96" s="38"/>
      <c r="H96" s="38"/>
      <c r="I96" s="38"/>
      <c r="J96" s="12">
        <f>(C96*(1+'Aanneemsom-W'!$C$16))+(D96*(1+'Aanneemsom-W'!$D$16))+(E96*(1+'Aanneemsom-W'!$E$16))</f>
        <v>0</v>
      </c>
      <c r="L96" s="1">
        <f>IF($A$28="75 N.v.t.",1,IF(C96="",0,1))</f>
        <v>0</v>
      </c>
      <c r="M96" s="1">
        <f>IF($A$28="75 N.v.t.",1,IF(D96="",0,1))</f>
        <v>0</v>
      </c>
      <c r="N96" s="1">
        <f>IF($A$28="75 N.v.t.",1,IF(E96="",0,1))</f>
        <v>0</v>
      </c>
      <c r="P96" s="1">
        <f>SUM(L96:O96)</f>
        <v>0</v>
      </c>
    </row>
    <row r="97" spans="1:17" ht="12" thickBot="1">
      <c r="A97" s="1" t="str">
        <f>$A$29</f>
        <v>90 Terrein</v>
      </c>
      <c r="B97" s="109" t="str">
        <f t="shared" si="5"/>
        <v/>
      </c>
      <c r="C97" s="3"/>
      <c r="D97" s="3"/>
      <c r="E97" s="3"/>
      <c r="F97" s="38"/>
      <c r="G97" s="38"/>
      <c r="H97" s="38"/>
      <c r="I97" s="38"/>
      <c r="J97" s="12">
        <f>(C97*(1+'Aanneemsom-W'!$C$16))+(D97*(1+'Aanneemsom-W'!$D$16))+(E97*(1+'Aanneemsom-W'!$E$16))</f>
        <v>0</v>
      </c>
      <c r="L97" s="1">
        <f>IF($A$29="90 N.v.t.",1,IF(C97="",0,1))</f>
        <v>0</v>
      </c>
      <c r="M97" s="1">
        <f>IF($A$29="90 N.v.t.",1,IF(D97="",0,1))</f>
        <v>0</v>
      </c>
      <c r="N97" s="1">
        <f>IF($A$29="90 N.v.t.",1,IF(E97="",0,1))</f>
        <v>0</v>
      </c>
      <c r="P97" s="1">
        <f t="shared" si="4"/>
        <v>0</v>
      </c>
    </row>
    <row r="98" spans="1:17" ht="13.5" thickBot="1">
      <c r="B98" s="59" t="s">
        <v>6</v>
      </c>
      <c r="C98" s="15">
        <f>SUM(C84:C97)</f>
        <v>0</v>
      </c>
      <c r="D98" s="15">
        <f>SUM(D84:D97)</f>
        <v>0</v>
      </c>
      <c r="E98" s="15">
        <f>SUM(E84:E97)</f>
        <v>0</v>
      </c>
      <c r="J98" s="13">
        <f>SUM(J83:J97)</f>
        <v>0</v>
      </c>
      <c r="O98" s="20" t="s">
        <v>27</v>
      </c>
      <c r="P98" s="1">
        <f>SUM(P83:P97)+P75</f>
        <v>4</v>
      </c>
    </row>
    <row r="99" spans="1:17">
      <c r="B99" s="59" t="s">
        <v>22</v>
      </c>
      <c r="C99" s="60" t="e">
        <f>C98/SUM(C98:E98)</f>
        <v>#DIV/0!</v>
      </c>
      <c r="D99" s="60" t="e">
        <f>D98/SUM(C98:E98)</f>
        <v>#DIV/0!</v>
      </c>
      <c r="E99" s="60" t="e">
        <f>E98/SUM(C98:E98)</f>
        <v>#DIV/0!</v>
      </c>
    </row>
    <row r="100" spans="1:17">
      <c r="C100" s="73"/>
      <c r="D100" s="73"/>
      <c r="E100" s="73"/>
    </row>
    <row r="101" spans="1:17">
      <c r="A101" s="5" t="str">
        <f>$A$67</f>
        <v>* "Loon", "Materiaal" en "Werk-derden" inclusief toeslagen. Let op: Alle bedragen datum prijspeil.</v>
      </c>
      <c r="C101" s="73"/>
      <c r="D101" s="73"/>
      <c r="E101" s="73"/>
      <c r="J101" s="5" t="str">
        <f>$J$67</f>
        <v>Paraaf Inschrijver:</v>
      </c>
    </row>
    <row r="102" spans="1:17">
      <c r="A102" s="5" t="str">
        <f>$A$68</f>
        <v>Opmerking: Niet gebruikte velden invullen met 0. Negatieve getallen of tekst is niet toegestaan.</v>
      </c>
      <c r="J102" s="76" t="str">
        <f>IF(P98=47,"","Let op: niet alle velden zijn ingevuld!")</f>
        <v>Let op: niet alle velden zijn ingevuld!</v>
      </c>
    </row>
    <row r="103" spans="1:17" ht="15.75">
      <c r="A103" s="4" t="str">
        <f>'Aanneemsom-W'!$A$1</f>
        <v>W-installatie</v>
      </c>
      <c r="B103" s="4" t="str">
        <f>'Aanneemsom-W'!$B$1</f>
        <v>Inschrijfbiljet onderhoud</v>
      </c>
      <c r="C103" s="2"/>
      <c r="D103" s="2"/>
      <c r="E103" s="2"/>
      <c r="F103" s="2"/>
      <c r="G103" s="2"/>
      <c r="H103" s="2"/>
      <c r="I103" s="2"/>
      <c r="J103" s="2"/>
    </row>
    <row r="104" spans="1:17">
      <c r="A104" s="20" t="str">
        <f>'Aanneemsom-W'!$A$2</f>
        <v>Perceel:</v>
      </c>
      <c r="B104" s="21" t="str">
        <f>Leeswijzer!$B$2</f>
        <v>W1</v>
      </c>
      <c r="C104" s="2"/>
      <c r="D104" s="2"/>
      <c r="E104" s="2"/>
      <c r="I104" s="22" t="str">
        <f>'Aanneemsom-W'!$F$2</f>
        <v>Documentnummer:</v>
      </c>
      <c r="J104" s="70" t="str">
        <f>Leeswijzer!$G$2</f>
        <v>xxx-GC1-IBW W1C1</v>
      </c>
    </row>
    <row r="105" spans="1:17">
      <c r="A105" s="20" t="str">
        <f>'Aanneemsom-W'!$A$3</f>
        <v>Opdrachtgever:</v>
      </c>
      <c r="B105" s="106" t="str">
        <f>Leeswijzer!$B$3</f>
        <v>Solido</v>
      </c>
      <c r="C105" s="2"/>
      <c r="D105" s="2"/>
      <c r="E105" s="2"/>
      <c r="I105" s="22" t="str">
        <f>'Aanneemsom-W'!$F$3</f>
        <v>Bestek:</v>
      </c>
      <c r="J105" s="2" t="str">
        <f>Leeswijzer!$G$3</f>
        <v>2506-FB-OHCAEW</v>
      </c>
    </row>
    <row r="106" spans="1:17">
      <c r="A106" s="20" t="str">
        <f>'Aanneemsom-W'!$A$4</f>
        <v>Betreft:</v>
      </c>
      <c r="B106" s="106" t="str">
        <f>Leeswijzer!$B$4</f>
        <v>Onderhoudscontract W-installatie</v>
      </c>
      <c r="C106" s="2"/>
      <c r="D106" s="2"/>
      <c r="E106" s="2"/>
      <c r="I106" s="20" t="s">
        <v>65</v>
      </c>
      <c r="J106" s="163">
        <f>'Aanneemsom-W'!$E$39</f>
        <v>0</v>
      </c>
    </row>
    <row r="107" spans="1:17">
      <c r="A107" s="20" t="str">
        <f>'Aanneemsom-W'!$A$5</f>
        <v>Blad:</v>
      </c>
      <c r="B107" s="1" t="str">
        <f>IF(F108="","Specificatieblad ongeldig; NIET invullen!","Specificatieblad locatie")</f>
        <v>Specificatieblad ongeldig; NIET invullen!</v>
      </c>
      <c r="E107" s="62" t="str">
        <f>$E$5</f>
        <v>C2</v>
      </c>
      <c r="F107" s="23" t="str">
        <f>$F$5</f>
        <v>(naam)</v>
      </c>
      <c r="G107" s="2"/>
      <c r="H107" s="2"/>
      <c r="I107" s="2"/>
    </row>
    <row r="108" spans="1:17">
      <c r="A108" s="20"/>
      <c r="B108" s="70"/>
      <c r="E108" s="77" t="s">
        <v>4</v>
      </c>
      <c r="F108" s="114"/>
      <c r="G108" s="2"/>
      <c r="H108" s="22" t="s">
        <v>43</v>
      </c>
      <c r="I108" s="70">
        <f>IF(I111=0,I109,I111)</f>
        <v>0</v>
      </c>
      <c r="Q108" s="1">
        <f>IF(F108="",0,1)</f>
        <v>0</v>
      </c>
    </row>
    <row r="109" spans="1:17">
      <c r="A109" s="20"/>
      <c r="B109" s="91"/>
      <c r="E109" s="68" t="s">
        <v>21</v>
      </c>
      <c r="F109" s="115"/>
      <c r="G109" s="2"/>
      <c r="H109" s="22" t="s">
        <v>28</v>
      </c>
      <c r="I109" s="116"/>
      <c r="J109" s="106" t="s">
        <v>47</v>
      </c>
      <c r="P109" s="1">
        <f>IF(I109="",0,1)</f>
        <v>0</v>
      </c>
    </row>
    <row r="110" spans="1:17">
      <c r="A110" s="20"/>
      <c r="E110" s="68"/>
      <c r="G110" s="2"/>
      <c r="H110" s="20" t="s">
        <v>48</v>
      </c>
      <c r="I110" s="116"/>
    </row>
    <row r="111" spans="1:17">
      <c r="A111" s="39" t="s">
        <v>33</v>
      </c>
      <c r="B111" s="113">
        <f>'Aanneemsom-W'!$B$8</f>
        <v>0</v>
      </c>
      <c r="E111" s="68"/>
      <c r="G111" s="2"/>
      <c r="H111" s="22" t="s">
        <v>49</v>
      </c>
      <c r="I111" s="116"/>
      <c r="J111" s="111">
        <f>IF(I110+I111=0,0,(I111-I110)/I110)</f>
        <v>0</v>
      </c>
    </row>
    <row r="112" spans="1:17">
      <c r="A112" s="20" t="s">
        <v>96</v>
      </c>
      <c r="B112" s="149"/>
      <c r="C112" s="2"/>
      <c r="D112" s="2"/>
      <c r="E112" s="2"/>
      <c r="F112" s="2"/>
      <c r="G112" s="2"/>
      <c r="H112" s="2"/>
      <c r="I112" s="2"/>
      <c r="J112" s="117" t="str">
        <f>IF(J111=0,"","Controleer kengetallen op inschrijfwaarde. Pas zo nodig de bedragen Loon, Materiaal en Werk-derden aan met het wijzigingspercentage.")</f>
        <v/>
      </c>
    </row>
    <row r="113" spans="1:16">
      <c r="C113" s="64"/>
      <c r="D113" s="65"/>
      <c r="E113" s="65"/>
      <c r="F113" s="67" t="s">
        <v>24</v>
      </c>
      <c r="G113" s="65"/>
      <c r="H113" s="65"/>
      <c r="I113" s="65"/>
      <c r="J113" s="66"/>
    </row>
    <row r="114" spans="1:16">
      <c r="C114" s="49"/>
      <c r="D114" s="50" t="str">
        <f>$D$12</f>
        <v>Preventief en</v>
      </c>
      <c r="E114" s="51"/>
      <c r="F114" s="52"/>
      <c r="G114" s="50" t="str">
        <f>IF($G$12="","",$G$12)</f>
        <v>Geen stelposten</v>
      </c>
      <c r="H114" s="53"/>
      <c r="I114" s="18"/>
      <c r="J114" s="40" t="str">
        <f>$J$12</f>
        <v>Prijspeil</v>
      </c>
    </row>
    <row r="115" spans="1:16">
      <c r="C115" s="16"/>
      <c r="D115" s="17" t="str">
        <f>$D$13</f>
        <v>curatief onderhoud</v>
      </c>
      <c r="E115" s="54"/>
      <c r="F115" s="55"/>
      <c r="G115" s="17"/>
      <c r="H115" s="56"/>
      <c r="I115" s="19"/>
      <c r="J115" s="48">
        <f>$J$13</f>
        <v>45839</v>
      </c>
    </row>
    <row r="116" spans="1:16" ht="22.5">
      <c r="A116" s="57" t="s">
        <v>45</v>
      </c>
      <c r="B116" s="58" t="str">
        <f>$B$48</f>
        <v>Kengetal-W
locatie (€/m²)</v>
      </c>
      <c r="C116" s="11" t="s">
        <v>63</v>
      </c>
      <c r="D116" s="11" t="s">
        <v>64</v>
      </c>
      <c r="E116" s="11" t="s">
        <v>239</v>
      </c>
      <c r="F116" s="11" t="str">
        <f>IF($F$14="","",$F$14)</f>
        <v/>
      </c>
      <c r="G116" s="11" t="str">
        <f>IF($G$14="","",$G$14)</f>
        <v/>
      </c>
      <c r="H116" s="11" t="str">
        <f>IF($H$14="","",$H$14)</f>
        <v/>
      </c>
      <c r="I116" s="11" t="str">
        <f>IF($I$14="","",$I$14)</f>
        <v/>
      </c>
      <c r="J116" s="11" t="s">
        <v>57</v>
      </c>
      <c r="L116" s="1" t="s">
        <v>26</v>
      </c>
    </row>
    <row r="117" spans="1:16">
      <c r="A117" s="37" t="str">
        <f>$A$15</f>
        <v>Stelposten n.v.t.</v>
      </c>
      <c r="B117" s="71"/>
      <c r="C117" s="72"/>
      <c r="D117" s="72"/>
      <c r="E117" s="72"/>
      <c r="F117" s="3"/>
      <c r="G117" s="3"/>
      <c r="H117" s="3"/>
      <c r="I117" s="3"/>
      <c r="J117" s="144">
        <f>(F117*(1+'Aanneemsom-W'!$F$16))+(G117*(1+'Aanneemsom-W'!$F$16))+(H117*(1+'Aanneemsom-W'!$F$16))+(I117*(1+'Aanneemsom-W'!$F$16))</f>
        <v>0</v>
      </c>
      <c r="L117" s="1">
        <f>IF(F116="",1,IF(F117="",0,1))</f>
        <v>1</v>
      </c>
      <c r="M117" s="1">
        <f>IF(G116="",1,IF(G117="",0,1))</f>
        <v>1</v>
      </c>
      <c r="N117" s="1">
        <f>IF(H116="",1,IF(H117="",0,1))</f>
        <v>1</v>
      </c>
      <c r="O117" s="1">
        <f>IF(I116="",1,IF(I117="",0,1))</f>
        <v>1</v>
      </c>
      <c r="P117" s="1">
        <f t="shared" ref="P117:P131" si="6">SUM(L117:O117)</f>
        <v>4</v>
      </c>
    </row>
    <row r="118" spans="1:16">
      <c r="A118" s="1" t="str">
        <f>$A$16</f>
        <v>51 Gereserveerd</v>
      </c>
      <c r="B118" s="109" t="str">
        <f>IF(C118+D118+E118=0,"",J118/$I$108)</f>
        <v/>
      </c>
      <c r="C118" s="3"/>
      <c r="D118" s="3"/>
      <c r="E118" s="3"/>
      <c r="F118" s="38"/>
      <c r="G118" s="38"/>
      <c r="H118" s="38"/>
      <c r="I118" s="38"/>
      <c r="J118" s="12">
        <f>(C118*(1+'Aanneemsom-W'!$C$16))+(D118*(1+'Aanneemsom-W'!$D$16))+(E118*(1+'Aanneemsom-W'!$E$16))</f>
        <v>0</v>
      </c>
      <c r="L118" s="1">
        <f>IF($A$16="51 N.v.t.",1,IF(C118="",0,1))</f>
        <v>0</v>
      </c>
      <c r="M118" s="1">
        <f>IF($A$16="51 N.v.t.",1,IF(D118="",0,1))</f>
        <v>0</v>
      </c>
      <c r="N118" s="1">
        <f>IF($A$16="51 N.v.t.",1,IF(E118="",0,1))</f>
        <v>0</v>
      </c>
      <c r="P118" s="1">
        <f t="shared" si="6"/>
        <v>0</v>
      </c>
    </row>
    <row r="119" spans="1:16">
      <c r="A119" s="1" t="str">
        <f>$A$17</f>
        <v>52 Afvoeren</v>
      </c>
      <c r="B119" s="109" t="str">
        <f t="shared" ref="B119:B131" si="7">IF(C119+D119+E119=0,"",J119/$I$108)</f>
        <v/>
      </c>
      <c r="C119" s="3"/>
      <c r="D119" s="3"/>
      <c r="E119" s="3"/>
      <c r="F119" s="38"/>
      <c r="G119" s="38"/>
      <c r="H119" s="38"/>
      <c r="I119" s="38"/>
      <c r="J119" s="12">
        <f>(C119*(1+'Aanneemsom-W'!$C$16))+(D119*(1+'Aanneemsom-W'!$D$16))+(E119*(1+'Aanneemsom-W'!$E$16))</f>
        <v>0</v>
      </c>
      <c r="L119" s="1">
        <f>IF($A$17="52 N.v.t.",1,IF(C119="",0,1))</f>
        <v>0</v>
      </c>
      <c r="M119" s="1">
        <f>IF($A$17="52 N.v.t.",1,IF(D119="",0,1))</f>
        <v>0</v>
      </c>
      <c r="N119" s="1">
        <f>IF($A$17="52 N.v.t.",1,IF(E119="",0,1))</f>
        <v>0</v>
      </c>
      <c r="P119" s="1">
        <f t="shared" si="6"/>
        <v>0</v>
      </c>
    </row>
    <row r="120" spans="1:16">
      <c r="A120" s="1" t="str">
        <f>$A$18</f>
        <v>53 Water</v>
      </c>
      <c r="B120" s="109" t="str">
        <f t="shared" si="7"/>
        <v/>
      </c>
      <c r="C120" s="3"/>
      <c r="D120" s="3"/>
      <c r="E120" s="3"/>
      <c r="F120" s="38"/>
      <c r="G120" s="38"/>
      <c r="H120" s="38"/>
      <c r="I120" s="38"/>
      <c r="J120" s="12">
        <f>(C120*(1+'Aanneemsom-W'!$C$16))+(D120*(1+'Aanneemsom-W'!$D$16))+(E120*(1+'Aanneemsom-W'!$E$16))</f>
        <v>0</v>
      </c>
      <c r="L120" s="1">
        <f>IF($A$18="53 N.v.t.",1,IF(C120="",0,1))</f>
        <v>0</v>
      </c>
      <c r="M120" s="1">
        <f>IF($A$18="53 N.v.t.",1,IF(D120="",0,1))</f>
        <v>0</v>
      </c>
      <c r="N120" s="1">
        <f>IF($A$18="53 N.v.t.",1,IF(E120="",0,1))</f>
        <v>0</v>
      </c>
      <c r="P120" s="1">
        <f t="shared" si="6"/>
        <v>0</v>
      </c>
    </row>
    <row r="121" spans="1:16">
      <c r="A121" s="1" t="str">
        <f>$A$19</f>
        <v>54 Gassen</v>
      </c>
      <c r="B121" s="109" t="str">
        <f t="shared" si="7"/>
        <v/>
      </c>
      <c r="C121" s="3"/>
      <c r="D121" s="3"/>
      <c r="E121" s="3"/>
      <c r="F121" s="38"/>
      <c r="G121" s="38"/>
      <c r="H121" s="38"/>
      <c r="I121" s="38"/>
      <c r="J121" s="12">
        <f>(C121*(1+'Aanneemsom-W'!$C$16))+(D121*(1+'Aanneemsom-W'!$D$16))+(E121*(1+'Aanneemsom-W'!$E$16))</f>
        <v>0</v>
      </c>
      <c r="L121" s="1">
        <f>IF($A$19="54 N.v.t.",1,IF(C121="",0,1))</f>
        <v>0</v>
      </c>
      <c r="M121" s="1">
        <f>IF($A$19="54 N.v.t.",1,IF(D121="",0,1))</f>
        <v>0</v>
      </c>
      <c r="N121" s="1">
        <f>IF($A$19="54 N.v.t.",1,IF(E121="",0,1))</f>
        <v>0</v>
      </c>
      <c r="P121" s="1">
        <f t="shared" si="6"/>
        <v>0</v>
      </c>
    </row>
    <row r="122" spans="1:16">
      <c r="A122" s="1" t="str">
        <f>$A$20</f>
        <v>55 Koeling</v>
      </c>
      <c r="B122" s="109" t="str">
        <f t="shared" si="7"/>
        <v/>
      </c>
      <c r="C122" s="3"/>
      <c r="D122" s="3"/>
      <c r="E122" s="3"/>
      <c r="F122" s="38"/>
      <c r="G122" s="38"/>
      <c r="H122" s="38"/>
      <c r="I122" s="38"/>
      <c r="J122" s="12">
        <f>(C122*(1+'Aanneemsom-W'!$C$16))+(D122*(1+'Aanneemsom-W'!$D$16))+(E122*(1+'Aanneemsom-W'!$E$16))</f>
        <v>0</v>
      </c>
      <c r="L122" s="1">
        <f>IF($A$20="55 N.v.t.",1,IF(C122="",0,1))</f>
        <v>0</v>
      </c>
      <c r="M122" s="1">
        <f>IF($A$20="55 N.v.t.",1,IF(D122="",0,1))</f>
        <v>0</v>
      </c>
      <c r="N122" s="1">
        <f>IF($A$20="55 N.v.t.",1,IF(E122="",0,1))</f>
        <v>0</v>
      </c>
      <c r="P122" s="1">
        <f t="shared" si="6"/>
        <v>0</v>
      </c>
    </row>
    <row r="123" spans="1:16">
      <c r="A123" s="1" t="str">
        <f>$A$21</f>
        <v>56 Verwarming</v>
      </c>
      <c r="B123" s="109" t="str">
        <f t="shared" si="7"/>
        <v/>
      </c>
      <c r="C123" s="3"/>
      <c r="D123" s="3"/>
      <c r="E123" s="3"/>
      <c r="F123" s="38"/>
      <c r="G123" s="38"/>
      <c r="H123" s="38"/>
      <c r="I123" s="38"/>
      <c r="J123" s="12">
        <f>(C123*(1+'Aanneemsom-W'!$C$16))+(D123*(1+'Aanneemsom-W'!$D$16))+(E123*(1+'Aanneemsom-W'!$E$16))</f>
        <v>0</v>
      </c>
      <c r="L123" s="1">
        <f>IF($A$21="56 N.v.t.",1,IF(C123="",0,1))</f>
        <v>0</v>
      </c>
      <c r="M123" s="1">
        <f>IF($A$21="56 N.v.t.",1,IF(D123="",0,1))</f>
        <v>0</v>
      </c>
      <c r="N123" s="1">
        <f>IF($A$21="56 N.v.t.",1,IF(E123="",0,1))</f>
        <v>0</v>
      </c>
      <c r="P123" s="1">
        <f t="shared" si="6"/>
        <v>0</v>
      </c>
    </row>
    <row r="124" spans="1:16">
      <c r="A124" s="1" t="str">
        <f>$A$22</f>
        <v>57 Luchtbehandeling</v>
      </c>
      <c r="B124" s="109" t="str">
        <f t="shared" si="7"/>
        <v/>
      </c>
      <c r="C124" s="3"/>
      <c r="D124" s="3"/>
      <c r="E124" s="3"/>
      <c r="F124" s="38"/>
      <c r="G124" s="92" t="str">
        <f>IF(F108="","Ingevulde informatie wordt genegeerd.","")</f>
        <v>Ingevulde informatie wordt genegeerd.</v>
      </c>
      <c r="H124" s="38"/>
      <c r="I124" s="38"/>
      <c r="J124" s="12">
        <f>(C124*(1+'Aanneemsom-W'!$C$16))+(D124*(1+'Aanneemsom-W'!$D$16))+(E124*(1+'Aanneemsom-W'!$E$16))</f>
        <v>0</v>
      </c>
      <c r="L124" s="1">
        <f>IF($A$22="57 N.v.t.",1,IF(C124="",0,1))</f>
        <v>0</v>
      </c>
      <c r="M124" s="1">
        <f>IF($A$22="57 N.v.t.",1,IF(D124="",0,1))</f>
        <v>0</v>
      </c>
      <c r="N124" s="1">
        <f>IF($A$22="57 N.v.t.",1,IF(E124="",0,1))</f>
        <v>0</v>
      </c>
      <c r="P124" s="1">
        <f t="shared" si="6"/>
        <v>0</v>
      </c>
    </row>
    <row r="125" spans="1:16">
      <c r="A125" s="1" t="str">
        <f>$A$23</f>
        <v>58 M&amp;R-installaties</v>
      </c>
      <c r="B125" s="109" t="str">
        <f t="shared" si="7"/>
        <v/>
      </c>
      <c r="C125" s="3"/>
      <c r="D125" s="3"/>
      <c r="E125" s="3"/>
      <c r="F125" s="38"/>
      <c r="G125" s="38"/>
      <c r="H125" s="38"/>
      <c r="I125" s="38"/>
      <c r="J125" s="12">
        <f>(C125*(1+'Aanneemsom-W'!$C$16))+(D125*(1+'Aanneemsom-W'!$D$16))+(E125*(1+'Aanneemsom-W'!$E$16))</f>
        <v>0</v>
      </c>
      <c r="L125" s="1">
        <f>IF($A$23="58 N.v.t.",1,IF(C125="",0,1))</f>
        <v>0</v>
      </c>
      <c r="M125" s="1">
        <f>IF($A$23="58 N.v.t.",1,IF(D125="",0,1))</f>
        <v>0</v>
      </c>
      <c r="N125" s="1">
        <f>IF($A$23="58 N.v.t.",1,IF(E125="",0,1))</f>
        <v>0</v>
      </c>
      <c r="P125" s="1">
        <f t="shared" si="6"/>
        <v>0</v>
      </c>
    </row>
    <row r="126" spans="1:16">
      <c r="A126" s="1" t="str">
        <f>$A$24</f>
        <v>59 Brandveiligheid</v>
      </c>
      <c r="B126" s="109" t="str">
        <f t="shared" si="7"/>
        <v/>
      </c>
      <c r="C126" s="3"/>
      <c r="D126" s="3"/>
      <c r="E126" s="3"/>
      <c r="F126" s="38"/>
      <c r="G126" s="38"/>
      <c r="H126" s="38"/>
      <c r="I126" s="38"/>
      <c r="J126" s="12">
        <f>(C126*(1+'Aanneemsom-W'!$C$16))+(D126*(1+'Aanneemsom-W'!$D$16))+(E126*(1+'Aanneemsom-W'!$E$16))</f>
        <v>0</v>
      </c>
      <c r="L126" s="1">
        <f>IF($A$24="65 N.v.t.",1,IF(C126="",0,1))</f>
        <v>0</v>
      </c>
      <c r="M126" s="1">
        <f>IF($A$24="65 N.v.t.",1,IF(D126="",0,1))</f>
        <v>0</v>
      </c>
      <c r="N126" s="1">
        <f>IF($A$24="65 N.v.t.",1,IF(E126="",0,1))</f>
        <v>0</v>
      </c>
      <c r="P126" s="1">
        <f t="shared" si="6"/>
        <v>0</v>
      </c>
    </row>
    <row r="127" spans="1:16">
      <c r="A127" s="1" t="str">
        <f>$A$25</f>
        <v>67 Gebouwmanag.</v>
      </c>
      <c r="B127" s="109" t="str">
        <f t="shared" si="7"/>
        <v/>
      </c>
      <c r="C127" s="3"/>
      <c r="D127" s="3"/>
      <c r="E127" s="3"/>
      <c r="F127" s="38"/>
      <c r="G127" s="38"/>
      <c r="H127" s="38"/>
      <c r="I127" s="38"/>
      <c r="J127" s="12">
        <f>(C127*(1+'Aanneemsom-W'!$C$16))+(D127*(1+'Aanneemsom-W'!$D$16))+(E127*(1+'Aanneemsom-W'!$E$16))</f>
        <v>0</v>
      </c>
      <c r="L127" s="1">
        <f>IF($A$25="67 N.v.t.",1,IF(C127="",0,1))</f>
        <v>0</v>
      </c>
      <c r="M127" s="1">
        <f>IF($A$25="67 N.v.t.",1,IF(D127="",0,1))</f>
        <v>0</v>
      </c>
      <c r="N127" s="1">
        <f>IF($A$25="67 N.v.t.",1,IF(E127="",0,1))</f>
        <v>0</v>
      </c>
      <c r="P127" s="1">
        <f t="shared" si="6"/>
        <v>0</v>
      </c>
    </row>
    <row r="128" spans="1:16">
      <c r="A128" s="1" t="str">
        <f>$A$26</f>
        <v>73 Vaste keuken vrz.</v>
      </c>
      <c r="B128" s="109" t="str">
        <f>IF(C128+D128+E128=0,"",J128/$I$108)</f>
        <v/>
      </c>
      <c r="C128" s="3"/>
      <c r="D128" s="3"/>
      <c r="E128" s="3"/>
      <c r="F128" s="38"/>
      <c r="G128" s="38"/>
      <c r="H128" s="38"/>
      <c r="I128" s="38"/>
      <c r="J128" s="12">
        <f>(C128*(1+'Aanneemsom-W'!$C$16))+(D128*(1+'Aanneemsom-W'!$D$16))+(E128*(1+'Aanneemsom-W'!$E$16))</f>
        <v>0</v>
      </c>
      <c r="L128" s="1">
        <f>IF($A$26="73 N.v.t.",1,IF(C128="",0,1))</f>
        <v>0</v>
      </c>
      <c r="M128" s="1">
        <f>IF($A$26="73 N.v.t.",1,IF(D128="",0,1))</f>
        <v>0</v>
      </c>
      <c r="N128" s="1">
        <f>IF($A$26="73 N.v.t.",1,IF(E128="",0,1))</f>
        <v>0</v>
      </c>
      <c r="P128" s="1">
        <f>SUM(L128:O128)</f>
        <v>0</v>
      </c>
    </row>
    <row r="129" spans="1:17">
      <c r="A129" s="1" t="str">
        <f>$A$27</f>
        <v>74 Vaste sanitaire vrz.</v>
      </c>
      <c r="B129" s="109" t="str">
        <f t="shared" si="7"/>
        <v/>
      </c>
      <c r="C129" s="3"/>
      <c r="D129" s="3"/>
      <c r="E129" s="3"/>
      <c r="F129" s="38"/>
      <c r="G129" s="38"/>
      <c r="H129" s="38"/>
      <c r="I129" s="38"/>
      <c r="J129" s="12">
        <f>(C129*(1+'Aanneemsom-W'!$C$16))+(D129*(1+'Aanneemsom-W'!$D$16))+(E129*(1+'Aanneemsom-W'!$E$16))</f>
        <v>0</v>
      </c>
      <c r="L129" s="1">
        <f>IF($A$27="74 N.v.t.",1,IF(C129="",0,1))</f>
        <v>0</v>
      </c>
      <c r="M129" s="1">
        <f>IF($A$27="74 N.v.t.",1,IF(D129="",0,1))</f>
        <v>0</v>
      </c>
      <c r="N129" s="1">
        <f>IF($A$27="74 N.v.t.",1,IF(E129="",0,1))</f>
        <v>0</v>
      </c>
      <c r="P129" s="1">
        <f t="shared" si="6"/>
        <v>0</v>
      </c>
    </row>
    <row r="130" spans="1:17">
      <c r="A130" s="1" t="str">
        <f>$A$28</f>
        <v>75 Vaste onderh.vrz.</v>
      </c>
      <c r="B130" s="109" t="str">
        <f>IF(C130+D130+E130=0,"",J130/$I$108)</f>
        <v/>
      </c>
      <c r="C130" s="3"/>
      <c r="D130" s="3"/>
      <c r="E130" s="3"/>
      <c r="F130" s="38"/>
      <c r="G130" s="38"/>
      <c r="H130" s="38"/>
      <c r="I130" s="38"/>
      <c r="J130" s="12">
        <f>(C130*(1+'Aanneemsom-W'!$C$16))+(D130*(1+'Aanneemsom-W'!$D$16))+(E130*(1+'Aanneemsom-W'!$E$16))</f>
        <v>0</v>
      </c>
      <c r="L130" s="1">
        <f>IF($A$28="75 N.v.t.",1,IF(C130="",0,1))</f>
        <v>0</v>
      </c>
      <c r="M130" s="1">
        <f>IF($A$28="75 N.v.t.",1,IF(D130="",0,1))</f>
        <v>0</v>
      </c>
      <c r="N130" s="1">
        <f>IF($A$28="75 N.v.t.",1,IF(E130="",0,1))</f>
        <v>0</v>
      </c>
      <c r="P130" s="1">
        <f>SUM(L130:O130)</f>
        <v>0</v>
      </c>
    </row>
    <row r="131" spans="1:17" ht="12" thickBot="1">
      <c r="A131" s="1" t="str">
        <f>$A$29</f>
        <v>90 Terrein</v>
      </c>
      <c r="B131" s="109" t="str">
        <f t="shared" si="7"/>
        <v/>
      </c>
      <c r="C131" s="3"/>
      <c r="D131" s="3"/>
      <c r="E131" s="3"/>
      <c r="F131" s="38"/>
      <c r="G131" s="38"/>
      <c r="H131" s="38"/>
      <c r="I131" s="38"/>
      <c r="J131" s="12">
        <f>(C131*(1+'Aanneemsom-W'!$C$16))+(D131*(1+'Aanneemsom-W'!$D$16))+(E131*(1+'Aanneemsom-W'!$E$16))</f>
        <v>0</v>
      </c>
      <c r="L131" s="1">
        <f>IF($A$29="90 N.v.t.",1,IF(C131="",0,1))</f>
        <v>0</v>
      </c>
      <c r="M131" s="1">
        <f>IF($A$29="90 N.v.t.",1,IF(D131="",0,1))</f>
        <v>0</v>
      </c>
      <c r="N131" s="1">
        <f>IF($A$29="90 N.v.t.",1,IF(E131="",0,1))</f>
        <v>0</v>
      </c>
      <c r="P131" s="1">
        <f t="shared" si="6"/>
        <v>0</v>
      </c>
    </row>
    <row r="132" spans="1:17" ht="13.5" thickBot="1">
      <c r="B132" s="59" t="s">
        <v>6</v>
      </c>
      <c r="C132" s="15">
        <f>SUM(C118:C131)</f>
        <v>0</v>
      </c>
      <c r="D132" s="15">
        <f>SUM(D118:D131)</f>
        <v>0</v>
      </c>
      <c r="E132" s="15">
        <f>SUM(E118:E131)</f>
        <v>0</v>
      </c>
      <c r="J132" s="13">
        <f>SUM(J117:J131)</f>
        <v>0</v>
      </c>
      <c r="O132" s="20" t="s">
        <v>27</v>
      </c>
      <c r="P132" s="1">
        <f>SUM(P117:P131)+P109</f>
        <v>4</v>
      </c>
    </row>
    <row r="133" spans="1:17">
      <c r="B133" s="59" t="s">
        <v>22</v>
      </c>
      <c r="C133" s="60" t="e">
        <f>C132/SUM(C132:E132)</f>
        <v>#DIV/0!</v>
      </c>
      <c r="D133" s="60" t="e">
        <f>D132/SUM(C132:E132)</f>
        <v>#DIV/0!</v>
      </c>
      <c r="E133" s="60" t="e">
        <f>E132/SUM(C132:E132)</f>
        <v>#DIV/0!</v>
      </c>
    </row>
    <row r="134" spans="1:17">
      <c r="C134" s="73"/>
      <c r="D134" s="73"/>
      <c r="E134" s="73"/>
    </row>
    <row r="135" spans="1:17">
      <c r="A135" s="5" t="str">
        <f>$A$67</f>
        <v>* "Loon", "Materiaal" en "Werk-derden" inclusief toeslagen. Let op: Alle bedragen datum prijspeil.</v>
      </c>
      <c r="C135" s="73"/>
      <c r="D135" s="73"/>
      <c r="E135" s="73"/>
      <c r="J135" s="5" t="str">
        <f>$J$67</f>
        <v>Paraaf Inschrijver:</v>
      </c>
    </row>
    <row r="136" spans="1:17">
      <c r="A136" s="5" t="str">
        <f>$A$68</f>
        <v>Opmerking: Niet gebruikte velden invullen met 0. Negatieve getallen of tekst is niet toegestaan.</v>
      </c>
      <c r="J136" s="76" t="str">
        <f>IF(P132=47,"","Let op: niet alle velden zijn ingevuld!")</f>
        <v>Let op: niet alle velden zijn ingevuld!</v>
      </c>
    </row>
    <row r="137" spans="1:17" ht="15.75">
      <c r="A137" s="4" t="str">
        <f>'Aanneemsom-W'!$A$1</f>
        <v>W-installatie</v>
      </c>
      <c r="B137" s="4" t="str">
        <f>'Aanneemsom-W'!$B$1</f>
        <v>Inschrijfbiljet onderhoud</v>
      </c>
      <c r="C137" s="2"/>
      <c r="D137" s="2"/>
      <c r="E137" s="2"/>
      <c r="F137" s="2"/>
      <c r="G137" s="2"/>
      <c r="H137" s="2"/>
      <c r="I137" s="2"/>
      <c r="J137" s="2"/>
    </row>
    <row r="138" spans="1:17">
      <c r="A138" s="20" t="str">
        <f>'Aanneemsom-W'!$A$2</f>
        <v>Perceel:</v>
      </c>
      <c r="B138" s="21" t="str">
        <f>Leeswijzer!$B$2</f>
        <v>W1</v>
      </c>
      <c r="C138" s="2"/>
      <c r="D138" s="2"/>
      <c r="E138" s="2"/>
      <c r="I138" s="22" t="str">
        <f>'Aanneemsom-W'!$F$2</f>
        <v>Documentnummer:</v>
      </c>
      <c r="J138" s="70" t="str">
        <f>Leeswijzer!$G$2</f>
        <v>xxx-GC1-IBW W1C1</v>
      </c>
    </row>
    <row r="139" spans="1:17">
      <c r="A139" s="20" t="str">
        <f>'Aanneemsom-W'!$A$3</f>
        <v>Opdrachtgever:</v>
      </c>
      <c r="B139" s="106" t="str">
        <f>Leeswijzer!$B$3</f>
        <v>Solido</v>
      </c>
      <c r="C139" s="2"/>
      <c r="D139" s="2"/>
      <c r="E139" s="2"/>
      <c r="I139" s="22" t="str">
        <f>'Aanneemsom-W'!$F$3</f>
        <v>Bestek:</v>
      </c>
      <c r="J139" s="2" t="str">
        <f>Leeswijzer!$G$3</f>
        <v>2506-FB-OHCAEW</v>
      </c>
    </row>
    <row r="140" spans="1:17">
      <c r="A140" s="20" t="str">
        <f>'Aanneemsom-W'!$A$4</f>
        <v>Betreft:</v>
      </c>
      <c r="B140" s="106" t="str">
        <f>Leeswijzer!$B$4</f>
        <v>Onderhoudscontract W-installatie</v>
      </c>
      <c r="C140" s="2"/>
      <c r="D140" s="2"/>
      <c r="E140" s="2"/>
      <c r="I140" s="20" t="s">
        <v>65</v>
      </c>
      <c r="J140" s="163">
        <f>'Aanneemsom-W'!$E$39</f>
        <v>0</v>
      </c>
    </row>
    <row r="141" spans="1:17">
      <c r="A141" s="20" t="str">
        <f>'Aanneemsom-W'!$A$5</f>
        <v>Blad:</v>
      </c>
      <c r="B141" s="1" t="str">
        <f>IF(F142="","Specificatieblad ongeldig; NIET invullen!","Specificatieblad locatie")</f>
        <v>Specificatieblad ongeldig; NIET invullen!</v>
      </c>
      <c r="E141" s="62" t="str">
        <f>$E$5</f>
        <v>C2</v>
      </c>
      <c r="F141" s="23" t="str">
        <f>$F$5</f>
        <v>(naam)</v>
      </c>
      <c r="G141" s="2"/>
      <c r="H141" s="2"/>
      <c r="I141" s="2"/>
    </row>
    <row r="142" spans="1:17">
      <c r="A142" s="20"/>
      <c r="B142" s="70"/>
      <c r="E142" s="77" t="s">
        <v>4</v>
      </c>
      <c r="F142" s="114"/>
      <c r="G142" s="2"/>
      <c r="H142" s="22" t="s">
        <v>43</v>
      </c>
      <c r="I142" s="70">
        <f>IF(I145=0,I143,I145)</f>
        <v>0</v>
      </c>
      <c r="Q142" s="1">
        <f>IF(F142="",0,1)</f>
        <v>0</v>
      </c>
    </row>
    <row r="143" spans="1:17">
      <c r="A143" s="20"/>
      <c r="B143" s="91"/>
      <c r="E143" s="68" t="s">
        <v>21</v>
      </c>
      <c r="F143" s="115"/>
      <c r="G143" s="2"/>
      <c r="H143" s="22" t="s">
        <v>28</v>
      </c>
      <c r="I143" s="116"/>
      <c r="J143" s="106" t="s">
        <v>47</v>
      </c>
      <c r="P143" s="1">
        <f>IF(I143="",0,1)</f>
        <v>0</v>
      </c>
    </row>
    <row r="144" spans="1:17">
      <c r="A144" s="20"/>
      <c r="E144" s="68"/>
      <c r="G144" s="2"/>
      <c r="H144" s="20" t="s">
        <v>48</v>
      </c>
      <c r="I144" s="116"/>
    </row>
    <row r="145" spans="1:16">
      <c r="A145" s="39" t="s">
        <v>33</v>
      </c>
      <c r="B145" s="113">
        <f>'Aanneemsom-W'!$B$8</f>
        <v>0</v>
      </c>
      <c r="E145" s="68"/>
      <c r="G145" s="2"/>
      <c r="H145" s="22" t="s">
        <v>49</v>
      </c>
      <c r="I145" s="116"/>
      <c r="J145" s="111">
        <f>IF(I144+I145=0,0,(I145-I144)/I144)</f>
        <v>0</v>
      </c>
    </row>
    <row r="146" spans="1:16">
      <c r="A146" s="20" t="s">
        <v>96</v>
      </c>
      <c r="B146" s="149"/>
      <c r="C146" s="2"/>
      <c r="D146" s="2"/>
      <c r="E146" s="2"/>
      <c r="F146" s="2"/>
      <c r="G146" s="2"/>
      <c r="H146" s="2"/>
      <c r="I146" s="2"/>
      <c r="J146" s="117" t="str">
        <f>IF(J145=0,"","Controleer kengetallen op inschrijfwaarde. Pas zo nodig de bedragen Loon, Materiaal en Werk-derden aan met het wijzigingspercentage.")</f>
        <v/>
      </c>
    </row>
    <row r="147" spans="1:16">
      <c r="C147" s="64"/>
      <c r="D147" s="65"/>
      <c r="E147" s="65"/>
      <c r="F147" s="67" t="s">
        <v>24</v>
      </c>
      <c r="G147" s="65"/>
      <c r="H147" s="65"/>
      <c r="I147" s="65"/>
      <c r="J147" s="66"/>
    </row>
    <row r="148" spans="1:16">
      <c r="C148" s="49"/>
      <c r="D148" s="50" t="str">
        <f>$D$12</f>
        <v>Preventief en</v>
      </c>
      <c r="E148" s="51"/>
      <c r="F148" s="52"/>
      <c r="G148" s="50" t="str">
        <f>IF($G$12="","",$G$12)</f>
        <v>Geen stelposten</v>
      </c>
      <c r="H148" s="53"/>
      <c r="I148" s="18"/>
      <c r="J148" s="40" t="str">
        <f>$J$12</f>
        <v>Prijspeil</v>
      </c>
    </row>
    <row r="149" spans="1:16">
      <c r="C149" s="16"/>
      <c r="D149" s="17" t="str">
        <f>$D$13</f>
        <v>curatief onderhoud</v>
      </c>
      <c r="E149" s="54"/>
      <c r="F149" s="55"/>
      <c r="G149" s="17"/>
      <c r="H149" s="56"/>
      <c r="I149" s="19"/>
      <c r="J149" s="48">
        <f>$J$13</f>
        <v>45839</v>
      </c>
    </row>
    <row r="150" spans="1:16" ht="22.5">
      <c r="A150" s="57" t="s">
        <v>45</v>
      </c>
      <c r="B150" s="58" t="str">
        <f>$B$48</f>
        <v>Kengetal-W
locatie (€/m²)</v>
      </c>
      <c r="C150" s="11" t="s">
        <v>63</v>
      </c>
      <c r="D150" s="11" t="s">
        <v>64</v>
      </c>
      <c r="E150" s="11" t="s">
        <v>239</v>
      </c>
      <c r="F150" s="11" t="str">
        <f>IF($F$14="","",$F$14)</f>
        <v/>
      </c>
      <c r="G150" s="11" t="str">
        <f>IF($G$14="","",$G$14)</f>
        <v/>
      </c>
      <c r="H150" s="11" t="str">
        <f>IF($H$14="","",$H$14)</f>
        <v/>
      </c>
      <c r="I150" s="11" t="str">
        <f>IF($I$14="","",$I$14)</f>
        <v/>
      </c>
      <c r="J150" s="11" t="s">
        <v>57</v>
      </c>
      <c r="L150" s="1" t="s">
        <v>26</v>
      </c>
    </row>
    <row r="151" spans="1:16">
      <c r="A151" s="37" t="str">
        <f>$A$15</f>
        <v>Stelposten n.v.t.</v>
      </c>
      <c r="B151" s="71"/>
      <c r="C151" s="72"/>
      <c r="D151" s="72"/>
      <c r="E151" s="72"/>
      <c r="F151" s="3"/>
      <c r="G151" s="3"/>
      <c r="H151" s="3"/>
      <c r="I151" s="3"/>
      <c r="J151" s="144">
        <f>(F151*(1+'Aanneemsom-W'!$F$16))+(G151*(1+'Aanneemsom-W'!$F$16))+(H151*(1+'Aanneemsom-W'!$F$16))+(I151*(1+'Aanneemsom-W'!$F$16))</f>
        <v>0</v>
      </c>
      <c r="L151" s="1">
        <f>IF(F150="",1,IF(F151="",0,1))</f>
        <v>1</v>
      </c>
      <c r="M151" s="1">
        <f>IF(G150="",1,IF(G151="",0,1))</f>
        <v>1</v>
      </c>
      <c r="N151" s="1">
        <f>IF(H150="",1,IF(H151="",0,1))</f>
        <v>1</v>
      </c>
      <c r="O151" s="1">
        <f>IF(I150="",1,IF(I151="",0,1))</f>
        <v>1</v>
      </c>
      <c r="P151" s="1">
        <f t="shared" ref="P151:P165" si="8">SUM(L151:O151)</f>
        <v>4</v>
      </c>
    </row>
    <row r="152" spans="1:16">
      <c r="A152" s="1" t="str">
        <f>$A$16</f>
        <v>51 Gereserveerd</v>
      </c>
      <c r="B152" s="109" t="str">
        <f>IF(C152+D152+E152=0,"",J152/$I$142)</f>
        <v/>
      </c>
      <c r="C152" s="3"/>
      <c r="D152" s="3"/>
      <c r="E152" s="3"/>
      <c r="F152" s="38"/>
      <c r="G152" s="38"/>
      <c r="H152" s="38"/>
      <c r="I152" s="38"/>
      <c r="J152" s="12">
        <f>(C152*(1+'Aanneemsom-W'!$C$16))+(D152*(1+'Aanneemsom-W'!$D$16))+(E152*(1+'Aanneemsom-W'!$E$16))</f>
        <v>0</v>
      </c>
      <c r="L152" s="1">
        <f>IF($A$16="51 N.v.t.",1,IF(C152="",0,1))</f>
        <v>0</v>
      </c>
      <c r="M152" s="1">
        <f>IF($A$16="51 N.v.t.",1,IF(D152="",0,1))</f>
        <v>0</v>
      </c>
      <c r="N152" s="1">
        <f>IF($A$16="51 N.v.t.",1,IF(E152="",0,1))</f>
        <v>0</v>
      </c>
      <c r="P152" s="1">
        <f t="shared" si="8"/>
        <v>0</v>
      </c>
    </row>
    <row r="153" spans="1:16">
      <c r="A153" s="1" t="str">
        <f>$A$17</f>
        <v>52 Afvoeren</v>
      </c>
      <c r="B153" s="109" t="str">
        <f t="shared" ref="B153:B165" si="9">IF(C153+D153+E153=0,"",J153/$I$142)</f>
        <v/>
      </c>
      <c r="C153" s="3"/>
      <c r="D153" s="3"/>
      <c r="E153" s="3"/>
      <c r="F153" s="38"/>
      <c r="G153" s="38"/>
      <c r="H153" s="38"/>
      <c r="I153" s="38"/>
      <c r="J153" s="12">
        <f>(C153*(1+'Aanneemsom-W'!$C$16))+(D153*(1+'Aanneemsom-W'!$D$16))+(E153*(1+'Aanneemsom-W'!$E$16))</f>
        <v>0</v>
      </c>
      <c r="L153" s="1">
        <f>IF($A$17="52 N.v.t.",1,IF(C153="",0,1))</f>
        <v>0</v>
      </c>
      <c r="M153" s="1">
        <f>IF($A$17="52 N.v.t.",1,IF(D153="",0,1))</f>
        <v>0</v>
      </c>
      <c r="N153" s="1">
        <f>IF($A$17="52 N.v.t.",1,IF(E153="",0,1))</f>
        <v>0</v>
      </c>
      <c r="P153" s="1">
        <f t="shared" si="8"/>
        <v>0</v>
      </c>
    </row>
    <row r="154" spans="1:16">
      <c r="A154" s="1" t="str">
        <f>$A$18</f>
        <v>53 Water</v>
      </c>
      <c r="B154" s="109" t="str">
        <f t="shared" si="9"/>
        <v/>
      </c>
      <c r="C154" s="3"/>
      <c r="D154" s="3"/>
      <c r="E154" s="3"/>
      <c r="F154" s="38"/>
      <c r="G154" s="38"/>
      <c r="H154" s="38"/>
      <c r="I154" s="38"/>
      <c r="J154" s="12">
        <f>(C154*(1+'Aanneemsom-W'!$C$16))+(D154*(1+'Aanneemsom-W'!$D$16))+(E154*(1+'Aanneemsom-W'!$E$16))</f>
        <v>0</v>
      </c>
      <c r="L154" s="1">
        <f>IF($A$18="53 N.v.t.",1,IF(C154="",0,1))</f>
        <v>0</v>
      </c>
      <c r="M154" s="1">
        <f>IF($A$18="53 N.v.t.",1,IF(D154="",0,1))</f>
        <v>0</v>
      </c>
      <c r="N154" s="1">
        <f>IF($A$18="53 N.v.t.",1,IF(E154="",0,1))</f>
        <v>0</v>
      </c>
      <c r="P154" s="1">
        <f t="shared" si="8"/>
        <v>0</v>
      </c>
    </row>
    <row r="155" spans="1:16">
      <c r="A155" s="1" t="str">
        <f>$A$19</f>
        <v>54 Gassen</v>
      </c>
      <c r="B155" s="109" t="str">
        <f t="shared" si="9"/>
        <v/>
      </c>
      <c r="C155" s="3"/>
      <c r="D155" s="3"/>
      <c r="E155" s="3"/>
      <c r="F155" s="38"/>
      <c r="G155" s="38"/>
      <c r="H155" s="38"/>
      <c r="I155" s="38"/>
      <c r="J155" s="12">
        <f>(C155*(1+'Aanneemsom-W'!$C$16))+(D155*(1+'Aanneemsom-W'!$D$16))+(E155*(1+'Aanneemsom-W'!$E$16))</f>
        <v>0</v>
      </c>
      <c r="L155" s="1">
        <f>IF($A$19="54 N.v.t.",1,IF(C155="",0,1))</f>
        <v>0</v>
      </c>
      <c r="M155" s="1">
        <f>IF($A$19="54 N.v.t.",1,IF(D155="",0,1))</f>
        <v>0</v>
      </c>
      <c r="N155" s="1">
        <f>IF($A$19="54 N.v.t.",1,IF(E155="",0,1))</f>
        <v>0</v>
      </c>
      <c r="P155" s="1">
        <f t="shared" si="8"/>
        <v>0</v>
      </c>
    </row>
    <row r="156" spans="1:16">
      <c r="A156" s="1" t="str">
        <f>$A$20</f>
        <v>55 Koeling</v>
      </c>
      <c r="B156" s="109" t="str">
        <f t="shared" si="9"/>
        <v/>
      </c>
      <c r="C156" s="3"/>
      <c r="D156" s="3"/>
      <c r="E156" s="3"/>
      <c r="F156" s="38"/>
      <c r="G156" s="38"/>
      <c r="H156" s="38"/>
      <c r="I156" s="38"/>
      <c r="J156" s="12">
        <f>(C156*(1+'Aanneemsom-W'!$C$16))+(D156*(1+'Aanneemsom-W'!$D$16))+(E156*(1+'Aanneemsom-W'!$E$16))</f>
        <v>0</v>
      </c>
      <c r="L156" s="1">
        <f>IF($A$20="55 N.v.t.",1,IF(C156="",0,1))</f>
        <v>0</v>
      </c>
      <c r="M156" s="1">
        <f>IF($A$20="55 N.v.t.",1,IF(D156="",0,1))</f>
        <v>0</v>
      </c>
      <c r="N156" s="1">
        <f>IF($A$20="55 N.v.t.",1,IF(E156="",0,1))</f>
        <v>0</v>
      </c>
      <c r="P156" s="1">
        <f t="shared" si="8"/>
        <v>0</v>
      </c>
    </row>
    <row r="157" spans="1:16">
      <c r="A157" s="1" t="str">
        <f>$A$21</f>
        <v>56 Verwarming</v>
      </c>
      <c r="B157" s="109" t="str">
        <f t="shared" si="9"/>
        <v/>
      </c>
      <c r="C157" s="3"/>
      <c r="D157" s="3"/>
      <c r="E157" s="3"/>
      <c r="F157" s="38"/>
      <c r="G157" s="38"/>
      <c r="H157" s="38"/>
      <c r="I157" s="38"/>
      <c r="J157" s="12">
        <f>(C157*(1+'Aanneemsom-W'!$C$16))+(D157*(1+'Aanneemsom-W'!$D$16))+(E157*(1+'Aanneemsom-W'!$E$16))</f>
        <v>0</v>
      </c>
      <c r="L157" s="1">
        <f>IF($A$21="56 N.v.t.",1,IF(C157="",0,1))</f>
        <v>0</v>
      </c>
      <c r="M157" s="1">
        <f>IF($A$21="56 N.v.t.",1,IF(D157="",0,1))</f>
        <v>0</v>
      </c>
      <c r="N157" s="1">
        <f>IF($A$21="56 N.v.t.",1,IF(E157="",0,1))</f>
        <v>0</v>
      </c>
      <c r="P157" s="1">
        <f t="shared" si="8"/>
        <v>0</v>
      </c>
    </row>
    <row r="158" spans="1:16">
      <c r="A158" s="1" t="str">
        <f>$A$22</f>
        <v>57 Luchtbehandeling</v>
      </c>
      <c r="B158" s="109" t="str">
        <f t="shared" si="9"/>
        <v/>
      </c>
      <c r="C158" s="3"/>
      <c r="D158" s="3"/>
      <c r="E158" s="3"/>
      <c r="F158" s="38"/>
      <c r="G158" s="92" t="str">
        <f>IF(F142="","Ingevulde informatie wordt genegeerd.","")</f>
        <v>Ingevulde informatie wordt genegeerd.</v>
      </c>
      <c r="H158" s="38"/>
      <c r="I158" s="38"/>
      <c r="J158" s="12">
        <f>(C158*(1+'Aanneemsom-W'!$C$16))+(D158*(1+'Aanneemsom-W'!$D$16))+(E158*(1+'Aanneemsom-W'!$E$16))</f>
        <v>0</v>
      </c>
      <c r="L158" s="1">
        <f>IF($A$22="57 N.v.t.",1,IF(C158="",0,1))</f>
        <v>0</v>
      </c>
      <c r="M158" s="1">
        <f>IF($A$22="57 N.v.t.",1,IF(D158="",0,1))</f>
        <v>0</v>
      </c>
      <c r="N158" s="1">
        <f>IF($A$22="57 N.v.t.",1,IF(E158="",0,1))</f>
        <v>0</v>
      </c>
      <c r="P158" s="1">
        <f t="shared" si="8"/>
        <v>0</v>
      </c>
    </row>
    <row r="159" spans="1:16">
      <c r="A159" s="1" t="str">
        <f>$A$23</f>
        <v>58 M&amp;R-installaties</v>
      </c>
      <c r="B159" s="109" t="str">
        <f t="shared" si="9"/>
        <v/>
      </c>
      <c r="C159" s="3"/>
      <c r="D159" s="3"/>
      <c r="E159" s="3"/>
      <c r="F159" s="38"/>
      <c r="G159" s="38"/>
      <c r="H159" s="38"/>
      <c r="I159" s="38"/>
      <c r="J159" s="12">
        <f>(C159*(1+'Aanneemsom-W'!$C$16))+(D159*(1+'Aanneemsom-W'!$D$16))+(E159*(1+'Aanneemsom-W'!$E$16))</f>
        <v>0</v>
      </c>
      <c r="L159" s="1">
        <f>IF($A$23="58 N.v.t.",1,IF(C159="",0,1))</f>
        <v>0</v>
      </c>
      <c r="M159" s="1">
        <f>IF($A$23="58 N.v.t.",1,IF(D159="",0,1))</f>
        <v>0</v>
      </c>
      <c r="N159" s="1">
        <f>IF($A$23="58 N.v.t.",1,IF(E159="",0,1))</f>
        <v>0</v>
      </c>
      <c r="P159" s="1">
        <f t="shared" si="8"/>
        <v>0</v>
      </c>
    </row>
    <row r="160" spans="1:16">
      <c r="A160" s="1" t="str">
        <f>$A$24</f>
        <v>59 Brandveiligheid</v>
      </c>
      <c r="B160" s="109" t="str">
        <f t="shared" si="9"/>
        <v/>
      </c>
      <c r="C160" s="3"/>
      <c r="D160" s="3"/>
      <c r="E160" s="3"/>
      <c r="F160" s="38"/>
      <c r="G160" s="38"/>
      <c r="H160" s="38"/>
      <c r="I160" s="38"/>
      <c r="J160" s="12">
        <f>(C160*(1+'Aanneemsom-W'!$C$16))+(D160*(1+'Aanneemsom-W'!$D$16))+(E160*(1+'Aanneemsom-W'!$E$16))</f>
        <v>0</v>
      </c>
      <c r="L160" s="1">
        <f>IF($A$24="65 N.v.t.",1,IF(C160="",0,1))</f>
        <v>0</v>
      </c>
      <c r="M160" s="1">
        <f>IF($A$24="65 N.v.t.",1,IF(D160="",0,1))</f>
        <v>0</v>
      </c>
      <c r="N160" s="1">
        <f>IF($A$24="65 N.v.t.",1,IF(E160="",0,1))</f>
        <v>0</v>
      </c>
      <c r="P160" s="1">
        <f t="shared" si="8"/>
        <v>0</v>
      </c>
    </row>
    <row r="161" spans="1:17">
      <c r="A161" s="1" t="str">
        <f>$A$25</f>
        <v>67 Gebouwmanag.</v>
      </c>
      <c r="B161" s="109" t="str">
        <f t="shared" si="9"/>
        <v/>
      </c>
      <c r="C161" s="3"/>
      <c r="D161" s="3"/>
      <c r="E161" s="3"/>
      <c r="F161" s="38"/>
      <c r="G161" s="38"/>
      <c r="H161" s="38"/>
      <c r="I161" s="38"/>
      <c r="J161" s="12">
        <f>(C161*(1+'Aanneemsom-W'!$C$16))+(D161*(1+'Aanneemsom-W'!$D$16))+(E161*(1+'Aanneemsom-W'!$E$16))</f>
        <v>0</v>
      </c>
      <c r="L161" s="1">
        <f>IF($A$25="67 N.v.t.",1,IF(C161="",0,1))</f>
        <v>0</v>
      </c>
      <c r="M161" s="1">
        <f>IF($A$25="67 N.v.t.",1,IF(D161="",0,1))</f>
        <v>0</v>
      </c>
      <c r="N161" s="1">
        <f>IF($A$25="67 N.v.t.",1,IF(E161="",0,1))</f>
        <v>0</v>
      </c>
      <c r="P161" s="1">
        <f t="shared" si="8"/>
        <v>0</v>
      </c>
    </row>
    <row r="162" spans="1:17">
      <c r="A162" s="1" t="str">
        <f>$A$26</f>
        <v>73 Vaste keuken vrz.</v>
      </c>
      <c r="B162" s="109" t="str">
        <f>IF(C162+D162+E162=0,"",J162/$I$142)</f>
        <v/>
      </c>
      <c r="C162" s="3"/>
      <c r="D162" s="3"/>
      <c r="E162" s="3"/>
      <c r="F162" s="38"/>
      <c r="G162" s="38"/>
      <c r="H162" s="38"/>
      <c r="I162" s="38"/>
      <c r="J162" s="12">
        <f>(C162*(1+'Aanneemsom-W'!$C$16))+(D162*(1+'Aanneemsom-W'!$D$16))+(E162*(1+'Aanneemsom-W'!$E$16))</f>
        <v>0</v>
      </c>
      <c r="L162" s="1">
        <f>IF($A$26="73 N.v.t.",1,IF(C162="",0,1))</f>
        <v>0</v>
      </c>
      <c r="M162" s="1">
        <f>IF($A$26="73 N.v.t.",1,IF(D162="",0,1))</f>
        <v>0</v>
      </c>
      <c r="N162" s="1">
        <f>IF($A$26="73 N.v.t.",1,IF(E162="",0,1))</f>
        <v>0</v>
      </c>
      <c r="P162" s="1">
        <f>SUM(L162:O162)</f>
        <v>0</v>
      </c>
    </row>
    <row r="163" spans="1:17">
      <c r="A163" s="1" t="str">
        <f>$A$27</f>
        <v>74 Vaste sanitaire vrz.</v>
      </c>
      <c r="B163" s="109" t="str">
        <f t="shared" si="9"/>
        <v/>
      </c>
      <c r="C163" s="3"/>
      <c r="D163" s="3"/>
      <c r="E163" s="3"/>
      <c r="F163" s="38"/>
      <c r="G163" s="38"/>
      <c r="H163" s="38"/>
      <c r="I163" s="38"/>
      <c r="J163" s="12">
        <f>(C163*(1+'Aanneemsom-W'!$C$16))+(D163*(1+'Aanneemsom-W'!$D$16))+(E163*(1+'Aanneemsom-W'!$E$16))</f>
        <v>0</v>
      </c>
      <c r="L163" s="1">
        <f>IF($A$27="74 N.v.t.",1,IF(C163="",0,1))</f>
        <v>0</v>
      </c>
      <c r="M163" s="1">
        <f>IF($A$27="74 N.v.t.",1,IF(D163="",0,1))</f>
        <v>0</v>
      </c>
      <c r="N163" s="1">
        <f>IF($A$27="74 N.v.t.",1,IF(E163="",0,1))</f>
        <v>0</v>
      </c>
      <c r="P163" s="1">
        <f t="shared" si="8"/>
        <v>0</v>
      </c>
    </row>
    <row r="164" spans="1:17">
      <c r="A164" s="1" t="str">
        <f>$A$28</f>
        <v>75 Vaste onderh.vrz.</v>
      </c>
      <c r="B164" s="109" t="str">
        <f>IF(C164+D164+E164=0,"",J164/$I$142)</f>
        <v/>
      </c>
      <c r="C164" s="3"/>
      <c r="D164" s="3"/>
      <c r="E164" s="3"/>
      <c r="F164" s="38"/>
      <c r="G164" s="38"/>
      <c r="H164" s="38"/>
      <c r="I164" s="38"/>
      <c r="J164" s="12">
        <f>(C164*(1+'Aanneemsom-W'!$C$16))+(D164*(1+'Aanneemsom-W'!$D$16))+(E164*(1+'Aanneemsom-W'!$E$16))</f>
        <v>0</v>
      </c>
      <c r="L164" s="1">
        <f>IF($A$28="75 N.v.t.",1,IF(C164="",0,1))</f>
        <v>0</v>
      </c>
      <c r="M164" s="1">
        <f>IF($A$28="75 N.v.t.",1,IF(D164="",0,1))</f>
        <v>0</v>
      </c>
      <c r="N164" s="1">
        <f>IF($A$28="75 N.v.t.",1,IF(E164="",0,1))</f>
        <v>0</v>
      </c>
      <c r="P164" s="1">
        <f>SUM(L164:O164)</f>
        <v>0</v>
      </c>
    </row>
    <row r="165" spans="1:17" ht="12" thickBot="1">
      <c r="A165" s="1" t="str">
        <f>$A$29</f>
        <v>90 Terrein</v>
      </c>
      <c r="B165" s="109" t="str">
        <f t="shared" si="9"/>
        <v/>
      </c>
      <c r="C165" s="3"/>
      <c r="D165" s="3"/>
      <c r="E165" s="3"/>
      <c r="F165" s="38"/>
      <c r="G165" s="38"/>
      <c r="H165" s="38"/>
      <c r="I165" s="38"/>
      <c r="J165" s="12">
        <f>(C165*(1+'Aanneemsom-W'!$C$16))+(D165*(1+'Aanneemsom-W'!$D$16))+(E165*(1+'Aanneemsom-W'!$E$16))</f>
        <v>0</v>
      </c>
      <c r="L165" s="1">
        <f>IF($A$29="90 N.v.t.",1,IF(C165="",0,1))</f>
        <v>0</v>
      </c>
      <c r="M165" s="1">
        <f>IF($A$29="90 N.v.t.",1,IF(D165="",0,1))</f>
        <v>0</v>
      </c>
      <c r="N165" s="1">
        <f>IF($A$29="90 N.v.t.",1,IF(E165="",0,1))</f>
        <v>0</v>
      </c>
      <c r="P165" s="1">
        <f t="shared" si="8"/>
        <v>0</v>
      </c>
    </row>
    <row r="166" spans="1:17" ht="13.5" thickBot="1">
      <c r="B166" s="59" t="s">
        <v>6</v>
      </c>
      <c r="C166" s="15">
        <f>SUM(C152:C165)</f>
        <v>0</v>
      </c>
      <c r="D166" s="15">
        <f>SUM(D152:D165)</f>
        <v>0</v>
      </c>
      <c r="E166" s="15">
        <f>SUM(E152:E165)</f>
        <v>0</v>
      </c>
      <c r="J166" s="13">
        <f>SUM(J151:J165)</f>
        <v>0</v>
      </c>
      <c r="O166" s="20" t="s">
        <v>27</v>
      </c>
      <c r="P166" s="1">
        <f>SUM(P151:P165)+P143</f>
        <v>4</v>
      </c>
    </row>
    <row r="167" spans="1:17">
      <c r="B167" s="59" t="s">
        <v>22</v>
      </c>
      <c r="C167" s="60" t="e">
        <f>C166/SUM(C166:E166)</f>
        <v>#DIV/0!</v>
      </c>
      <c r="D167" s="60" t="e">
        <f>D166/SUM(C166:E166)</f>
        <v>#DIV/0!</v>
      </c>
      <c r="E167" s="60" t="e">
        <f>E166/SUM(C166:E166)</f>
        <v>#DIV/0!</v>
      </c>
    </row>
    <row r="168" spans="1:17">
      <c r="C168" s="73"/>
      <c r="D168" s="73"/>
      <c r="E168" s="73"/>
    </row>
    <row r="169" spans="1:17">
      <c r="A169" s="5" t="str">
        <f>$A$67</f>
        <v>* "Loon", "Materiaal" en "Werk-derden" inclusief toeslagen. Let op: Alle bedragen datum prijspeil.</v>
      </c>
      <c r="C169" s="73"/>
      <c r="D169" s="73"/>
      <c r="E169" s="73"/>
      <c r="J169" s="5" t="str">
        <f>$J$67</f>
        <v>Paraaf Inschrijver:</v>
      </c>
    </row>
    <row r="170" spans="1:17">
      <c r="A170" s="5" t="str">
        <f>$A$68</f>
        <v>Opmerking: Niet gebruikte velden invullen met 0. Negatieve getallen of tekst is niet toegestaan.</v>
      </c>
      <c r="J170" s="76" t="str">
        <f>IF(P166=47,"","Let op: niet alle velden zijn ingevuld!")</f>
        <v>Let op: niet alle velden zijn ingevuld!</v>
      </c>
    </row>
    <row r="171" spans="1:17" ht="15.75">
      <c r="A171" s="4" t="str">
        <f>'Aanneemsom-W'!$A$1</f>
        <v>W-installatie</v>
      </c>
      <c r="B171" s="4" t="str">
        <f>'Aanneemsom-W'!$B$1</f>
        <v>Inschrijfbiljet onderhoud</v>
      </c>
      <c r="C171" s="2"/>
      <c r="D171" s="2"/>
      <c r="E171" s="2"/>
      <c r="F171" s="2"/>
      <c r="G171" s="2"/>
      <c r="H171" s="2"/>
      <c r="I171" s="2"/>
      <c r="J171" s="2"/>
    </row>
    <row r="172" spans="1:17">
      <c r="A172" s="20" t="str">
        <f>'Aanneemsom-W'!$A$2</f>
        <v>Perceel:</v>
      </c>
      <c r="B172" s="21" t="str">
        <f>Leeswijzer!$B$2</f>
        <v>W1</v>
      </c>
      <c r="C172" s="2"/>
      <c r="D172" s="2"/>
      <c r="E172" s="2"/>
      <c r="I172" s="22" t="str">
        <f>'Aanneemsom-W'!$F$2</f>
        <v>Documentnummer:</v>
      </c>
      <c r="J172" s="70" t="str">
        <f>Leeswijzer!$G$2</f>
        <v>xxx-GC1-IBW W1C1</v>
      </c>
    </row>
    <row r="173" spans="1:17">
      <c r="A173" s="20" t="str">
        <f>'Aanneemsom-W'!$A$3</f>
        <v>Opdrachtgever:</v>
      </c>
      <c r="B173" s="106" t="str">
        <f>Leeswijzer!$B$3</f>
        <v>Solido</v>
      </c>
      <c r="C173" s="2"/>
      <c r="D173" s="2"/>
      <c r="E173" s="2"/>
      <c r="I173" s="22" t="str">
        <f>'Aanneemsom-W'!$F$3</f>
        <v>Bestek:</v>
      </c>
      <c r="J173" s="2" t="str">
        <f>Leeswijzer!$G$3</f>
        <v>2506-FB-OHCAEW</v>
      </c>
    </row>
    <row r="174" spans="1:17">
      <c r="A174" s="20" t="str">
        <f>'Aanneemsom-W'!$A$4</f>
        <v>Betreft:</v>
      </c>
      <c r="B174" s="106" t="str">
        <f>Leeswijzer!$B$4</f>
        <v>Onderhoudscontract W-installatie</v>
      </c>
      <c r="C174" s="2"/>
      <c r="D174" s="2"/>
      <c r="E174" s="2"/>
      <c r="I174" s="20" t="s">
        <v>65</v>
      </c>
      <c r="J174" s="163">
        <f>'Aanneemsom-W'!$E$39</f>
        <v>0</v>
      </c>
    </row>
    <row r="175" spans="1:17">
      <c r="A175" s="20" t="str">
        <f>'Aanneemsom-W'!$A$5</f>
        <v>Blad:</v>
      </c>
      <c r="B175" s="1" t="str">
        <f>IF(F176="","Specificatieblad ongeldig; NIET invullen!","Specificatieblad locatie")</f>
        <v>Specificatieblad ongeldig; NIET invullen!</v>
      </c>
      <c r="E175" s="62" t="str">
        <f>$E$5</f>
        <v>C2</v>
      </c>
      <c r="F175" s="23" t="str">
        <f>$F$5</f>
        <v>(naam)</v>
      </c>
      <c r="G175" s="2"/>
      <c r="H175" s="2"/>
      <c r="I175" s="2"/>
    </row>
    <row r="176" spans="1:17">
      <c r="A176" s="20"/>
      <c r="B176" s="70"/>
      <c r="E176" s="77" t="s">
        <v>4</v>
      </c>
      <c r="F176" s="114"/>
      <c r="G176" s="2"/>
      <c r="H176" s="22" t="s">
        <v>43</v>
      </c>
      <c r="I176" s="70">
        <f>IF(I179=0,I177,I179)</f>
        <v>0</v>
      </c>
      <c r="Q176" s="1">
        <f>IF(F176="",0,1)</f>
        <v>0</v>
      </c>
    </row>
    <row r="177" spans="1:16">
      <c r="A177" s="20"/>
      <c r="B177" s="91"/>
      <c r="E177" s="68" t="s">
        <v>21</v>
      </c>
      <c r="F177" s="115"/>
      <c r="G177" s="2"/>
      <c r="H177" s="22" t="s">
        <v>28</v>
      </c>
      <c r="I177" s="116"/>
      <c r="J177" s="106" t="s">
        <v>47</v>
      </c>
      <c r="P177" s="1">
        <f>IF(I177="",0,1)</f>
        <v>0</v>
      </c>
    </row>
    <row r="178" spans="1:16">
      <c r="A178" s="20"/>
      <c r="E178" s="68"/>
      <c r="G178" s="2"/>
      <c r="H178" s="20" t="s">
        <v>48</v>
      </c>
      <c r="I178" s="116"/>
    </row>
    <row r="179" spans="1:16">
      <c r="A179" s="39" t="s">
        <v>33</v>
      </c>
      <c r="B179" s="113">
        <f>'Aanneemsom-W'!$B$8</f>
        <v>0</v>
      </c>
      <c r="E179" s="68"/>
      <c r="G179" s="2"/>
      <c r="H179" s="22" t="s">
        <v>49</v>
      </c>
      <c r="I179" s="116"/>
      <c r="J179" s="111">
        <f>IF(I178+I179=0,0,(I179-I178)/I178)</f>
        <v>0</v>
      </c>
    </row>
    <row r="180" spans="1:16">
      <c r="A180" s="20" t="s">
        <v>96</v>
      </c>
      <c r="B180" s="149"/>
      <c r="C180" s="2"/>
      <c r="D180" s="2"/>
      <c r="E180" s="2"/>
      <c r="F180" s="2"/>
      <c r="G180" s="2"/>
      <c r="H180" s="2"/>
      <c r="I180" s="2"/>
      <c r="J180" s="117" t="str">
        <f>IF(J179=0,"","Controleer kengetallen op inschrijfwaarde. Pas zo nodig de bedragen Loon, Materiaal en Werk-derden aan met het wijzigingspercentage.")</f>
        <v/>
      </c>
    </row>
    <row r="181" spans="1:16">
      <c r="C181" s="64"/>
      <c r="D181" s="65"/>
      <c r="E181" s="65"/>
      <c r="F181" s="67" t="s">
        <v>24</v>
      </c>
      <c r="G181" s="65"/>
      <c r="H181" s="65"/>
      <c r="I181" s="65"/>
      <c r="J181" s="66"/>
    </row>
    <row r="182" spans="1:16">
      <c r="C182" s="49"/>
      <c r="D182" s="50" t="str">
        <f>$D$12</f>
        <v>Preventief en</v>
      </c>
      <c r="E182" s="51"/>
      <c r="F182" s="52"/>
      <c r="G182" s="50" t="str">
        <f>IF($G$12="","",$G$12)</f>
        <v>Geen stelposten</v>
      </c>
      <c r="H182" s="53"/>
      <c r="I182" s="18"/>
      <c r="J182" s="40" t="str">
        <f>$J$12</f>
        <v>Prijspeil</v>
      </c>
    </row>
    <row r="183" spans="1:16">
      <c r="C183" s="16"/>
      <c r="D183" s="17" t="str">
        <f>$D$13</f>
        <v>curatief onderhoud</v>
      </c>
      <c r="E183" s="54"/>
      <c r="F183" s="55"/>
      <c r="G183" s="17"/>
      <c r="H183" s="56"/>
      <c r="I183" s="19"/>
      <c r="J183" s="48">
        <f>$J$13</f>
        <v>45839</v>
      </c>
    </row>
    <row r="184" spans="1:16" ht="22.5">
      <c r="A184" s="57" t="s">
        <v>45</v>
      </c>
      <c r="B184" s="58" t="str">
        <f>$B$48</f>
        <v>Kengetal-W
locatie (€/m²)</v>
      </c>
      <c r="C184" s="11" t="s">
        <v>63</v>
      </c>
      <c r="D184" s="11" t="s">
        <v>64</v>
      </c>
      <c r="E184" s="11" t="s">
        <v>239</v>
      </c>
      <c r="F184" s="11" t="str">
        <f>IF($F$14="","",$F$14)</f>
        <v/>
      </c>
      <c r="G184" s="11" t="str">
        <f>IF($G$14="","",$G$14)</f>
        <v/>
      </c>
      <c r="H184" s="11" t="str">
        <f>IF($H$14="","",$H$14)</f>
        <v/>
      </c>
      <c r="I184" s="11" t="str">
        <f>IF($I$14="","",$I$14)</f>
        <v/>
      </c>
      <c r="J184" s="11" t="s">
        <v>57</v>
      </c>
      <c r="L184" s="1" t="s">
        <v>26</v>
      </c>
    </row>
    <row r="185" spans="1:16">
      <c r="A185" s="37" t="str">
        <f>$A$15</f>
        <v>Stelposten n.v.t.</v>
      </c>
      <c r="B185" s="71"/>
      <c r="C185" s="72"/>
      <c r="D185" s="72"/>
      <c r="E185" s="72"/>
      <c r="F185" s="3"/>
      <c r="G185" s="3"/>
      <c r="H185" s="3"/>
      <c r="I185" s="3"/>
      <c r="J185" s="144">
        <f>(F185*(1+'Aanneemsom-W'!$F$16))+(G185*(1+'Aanneemsom-W'!$F$16))+(H185*(1+'Aanneemsom-W'!$F$16))+(I185*(1+'Aanneemsom-W'!$F$16))</f>
        <v>0</v>
      </c>
      <c r="L185" s="1">
        <f>IF(F184="",1,IF(F185="",0,1))</f>
        <v>1</v>
      </c>
      <c r="M185" s="1">
        <f>IF(G184="",1,IF(G185="",0,1))</f>
        <v>1</v>
      </c>
      <c r="N185" s="1">
        <f>IF(H184="",1,IF(H185="",0,1))</f>
        <v>1</v>
      </c>
      <c r="O185" s="1">
        <f>IF(I184="",1,IF(I185="",0,1))</f>
        <v>1</v>
      </c>
      <c r="P185" s="1">
        <f t="shared" ref="P185:P199" si="10">SUM(L185:O185)</f>
        <v>4</v>
      </c>
    </row>
    <row r="186" spans="1:16">
      <c r="A186" s="1" t="str">
        <f>$A$16</f>
        <v>51 Gereserveerd</v>
      </c>
      <c r="B186" s="109" t="str">
        <f>IF(C186+D186+E186=0,"",J186/$I$176)</f>
        <v/>
      </c>
      <c r="C186" s="3"/>
      <c r="D186" s="3"/>
      <c r="E186" s="3"/>
      <c r="F186" s="38"/>
      <c r="G186" s="38"/>
      <c r="H186" s="38"/>
      <c r="I186" s="38"/>
      <c r="J186" s="12">
        <f>(C186*(1+'Aanneemsom-W'!$C$16))+(D186*(1+'Aanneemsom-W'!$D$16))+(E186*(1+'Aanneemsom-W'!$E$16))</f>
        <v>0</v>
      </c>
      <c r="L186" s="1">
        <f>IF($A$16="51 N.v.t.",1,IF(C186="",0,1))</f>
        <v>0</v>
      </c>
      <c r="M186" s="1">
        <f>IF($A$16="51 N.v.t.",1,IF(D186="",0,1))</f>
        <v>0</v>
      </c>
      <c r="N186" s="1">
        <f>IF($A$16="51 N.v.t.",1,IF(E186="",0,1))</f>
        <v>0</v>
      </c>
      <c r="P186" s="1">
        <f t="shared" si="10"/>
        <v>0</v>
      </c>
    </row>
    <row r="187" spans="1:16">
      <c r="A187" s="1" t="str">
        <f>$A$17</f>
        <v>52 Afvoeren</v>
      </c>
      <c r="B187" s="109" t="str">
        <f t="shared" ref="B187:B199" si="11">IF(C187+D187+E187=0,"",J187/$I$176)</f>
        <v/>
      </c>
      <c r="C187" s="3"/>
      <c r="D187" s="3"/>
      <c r="E187" s="3"/>
      <c r="F187" s="38"/>
      <c r="G187" s="38"/>
      <c r="H187" s="38"/>
      <c r="I187" s="38"/>
      <c r="J187" s="12">
        <f>(C187*(1+'Aanneemsom-W'!$C$16))+(D187*(1+'Aanneemsom-W'!$D$16))+(E187*(1+'Aanneemsom-W'!$E$16))</f>
        <v>0</v>
      </c>
      <c r="L187" s="1">
        <f>IF($A$17="52 N.v.t.",1,IF(C187="",0,1))</f>
        <v>0</v>
      </c>
      <c r="M187" s="1">
        <f>IF($A$17="52 N.v.t.",1,IF(D187="",0,1))</f>
        <v>0</v>
      </c>
      <c r="N187" s="1">
        <f>IF($A$17="52 N.v.t.",1,IF(E187="",0,1))</f>
        <v>0</v>
      </c>
      <c r="P187" s="1">
        <f t="shared" si="10"/>
        <v>0</v>
      </c>
    </row>
    <row r="188" spans="1:16">
      <c r="A188" s="1" t="str">
        <f>$A$18</f>
        <v>53 Water</v>
      </c>
      <c r="B188" s="109" t="str">
        <f t="shared" si="11"/>
        <v/>
      </c>
      <c r="C188" s="3"/>
      <c r="D188" s="3"/>
      <c r="E188" s="3"/>
      <c r="F188" s="38"/>
      <c r="G188" s="38"/>
      <c r="H188" s="38"/>
      <c r="I188" s="38"/>
      <c r="J188" s="12">
        <f>(C188*(1+'Aanneemsom-W'!$C$16))+(D188*(1+'Aanneemsom-W'!$D$16))+(E188*(1+'Aanneemsom-W'!$E$16))</f>
        <v>0</v>
      </c>
      <c r="L188" s="1">
        <f>IF($A$18="53 N.v.t.",1,IF(C188="",0,1))</f>
        <v>0</v>
      </c>
      <c r="M188" s="1">
        <f>IF($A$18="53 N.v.t.",1,IF(D188="",0,1))</f>
        <v>0</v>
      </c>
      <c r="N188" s="1">
        <f>IF($A$18="53 N.v.t.",1,IF(E188="",0,1))</f>
        <v>0</v>
      </c>
      <c r="P188" s="1">
        <f t="shared" si="10"/>
        <v>0</v>
      </c>
    </row>
    <row r="189" spans="1:16">
      <c r="A189" s="1" t="str">
        <f>$A$19</f>
        <v>54 Gassen</v>
      </c>
      <c r="B189" s="109" t="str">
        <f t="shared" si="11"/>
        <v/>
      </c>
      <c r="C189" s="3"/>
      <c r="D189" s="3"/>
      <c r="E189" s="3"/>
      <c r="F189" s="38"/>
      <c r="G189" s="38"/>
      <c r="H189" s="38"/>
      <c r="I189" s="38"/>
      <c r="J189" s="12">
        <f>(C189*(1+'Aanneemsom-W'!$C$16))+(D189*(1+'Aanneemsom-W'!$D$16))+(E189*(1+'Aanneemsom-W'!$E$16))</f>
        <v>0</v>
      </c>
      <c r="L189" s="1">
        <f>IF($A$19="54 N.v.t.",1,IF(C189="",0,1))</f>
        <v>0</v>
      </c>
      <c r="M189" s="1">
        <f>IF($A$19="54 N.v.t.",1,IF(D189="",0,1))</f>
        <v>0</v>
      </c>
      <c r="N189" s="1">
        <f>IF($A$19="54 N.v.t.",1,IF(E189="",0,1))</f>
        <v>0</v>
      </c>
      <c r="P189" s="1">
        <f t="shared" si="10"/>
        <v>0</v>
      </c>
    </row>
    <row r="190" spans="1:16">
      <c r="A190" s="1" t="str">
        <f>$A$20</f>
        <v>55 Koeling</v>
      </c>
      <c r="B190" s="109" t="str">
        <f t="shared" si="11"/>
        <v/>
      </c>
      <c r="C190" s="3"/>
      <c r="D190" s="3"/>
      <c r="E190" s="3"/>
      <c r="F190" s="38"/>
      <c r="G190" s="38"/>
      <c r="H190" s="38"/>
      <c r="I190" s="38"/>
      <c r="J190" s="12">
        <f>(C190*(1+'Aanneemsom-W'!$C$16))+(D190*(1+'Aanneemsom-W'!$D$16))+(E190*(1+'Aanneemsom-W'!$E$16))</f>
        <v>0</v>
      </c>
      <c r="L190" s="1">
        <f>IF($A$20="55 N.v.t.",1,IF(C190="",0,1))</f>
        <v>0</v>
      </c>
      <c r="M190" s="1">
        <f>IF($A$20="55 N.v.t.",1,IF(D190="",0,1))</f>
        <v>0</v>
      </c>
      <c r="N190" s="1">
        <f>IF($A$20="55 N.v.t.",1,IF(E190="",0,1))</f>
        <v>0</v>
      </c>
      <c r="P190" s="1">
        <f t="shared" si="10"/>
        <v>0</v>
      </c>
    </row>
    <row r="191" spans="1:16">
      <c r="A191" s="1" t="str">
        <f>$A$21</f>
        <v>56 Verwarming</v>
      </c>
      <c r="B191" s="109" t="str">
        <f t="shared" si="11"/>
        <v/>
      </c>
      <c r="C191" s="3"/>
      <c r="D191" s="3"/>
      <c r="E191" s="3"/>
      <c r="F191" s="38"/>
      <c r="G191" s="38"/>
      <c r="H191" s="38"/>
      <c r="I191" s="38"/>
      <c r="J191" s="12">
        <f>(C191*(1+'Aanneemsom-W'!$C$16))+(D191*(1+'Aanneemsom-W'!$D$16))+(E191*(1+'Aanneemsom-W'!$E$16))</f>
        <v>0</v>
      </c>
      <c r="L191" s="1">
        <f>IF($A$21="56 N.v.t.",1,IF(C191="",0,1))</f>
        <v>0</v>
      </c>
      <c r="M191" s="1">
        <f>IF($A$21="56 N.v.t.",1,IF(D191="",0,1))</f>
        <v>0</v>
      </c>
      <c r="N191" s="1">
        <f>IF($A$21="56 N.v.t.",1,IF(E191="",0,1))</f>
        <v>0</v>
      </c>
      <c r="P191" s="1">
        <f t="shared" si="10"/>
        <v>0</v>
      </c>
    </row>
    <row r="192" spans="1:16">
      <c r="A192" s="1" t="str">
        <f>$A$22</f>
        <v>57 Luchtbehandeling</v>
      </c>
      <c r="B192" s="109" t="str">
        <f t="shared" si="11"/>
        <v/>
      </c>
      <c r="C192" s="3"/>
      <c r="D192" s="3"/>
      <c r="E192" s="3"/>
      <c r="F192" s="38"/>
      <c r="G192" s="92" t="str">
        <f>IF(F176="","Ingevulde informatie wordt genegeerd.","")</f>
        <v>Ingevulde informatie wordt genegeerd.</v>
      </c>
      <c r="H192" s="38"/>
      <c r="I192" s="38"/>
      <c r="J192" s="12">
        <f>(C192*(1+'Aanneemsom-W'!$C$16))+(D192*(1+'Aanneemsom-W'!$D$16))+(E192*(1+'Aanneemsom-W'!$E$16))</f>
        <v>0</v>
      </c>
      <c r="L192" s="1">
        <f>IF($A$22="57 N.v.t.",1,IF(C192="",0,1))</f>
        <v>0</v>
      </c>
      <c r="M192" s="1">
        <f>IF($A$22="57 N.v.t.",1,IF(D192="",0,1))</f>
        <v>0</v>
      </c>
      <c r="N192" s="1">
        <f>IF($A$22="57 N.v.t.",1,IF(E192="",0,1))</f>
        <v>0</v>
      </c>
      <c r="P192" s="1">
        <f t="shared" si="10"/>
        <v>0</v>
      </c>
    </row>
    <row r="193" spans="1:16">
      <c r="A193" s="1" t="str">
        <f>$A$23</f>
        <v>58 M&amp;R-installaties</v>
      </c>
      <c r="B193" s="109" t="str">
        <f t="shared" si="11"/>
        <v/>
      </c>
      <c r="C193" s="3"/>
      <c r="D193" s="3"/>
      <c r="E193" s="3"/>
      <c r="F193" s="38"/>
      <c r="G193" s="38"/>
      <c r="H193" s="38"/>
      <c r="I193" s="38"/>
      <c r="J193" s="12">
        <f>(C193*(1+'Aanneemsom-W'!$C$16))+(D193*(1+'Aanneemsom-W'!$D$16))+(E193*(1+'Aanneemsom-W'!$E$16))</f>
        <v>0</v>
      </c>
      <c r="L193" s="1">
        <f>IF($A$23="58 N.v.t.",1,IF(C193="",0,1))</f>
        <v>0</v>
      </c>
      <c r="M193" s="1">
        <f>IF($A$23="58 N.v.t.",1,IF(D193="",0,1))</f>
        <v>0</v>
      </c>
      <c r="N193" s="1">
        <f>IF($A$23="58 N.v.t.",1,IF(E193="",0,1))</f>
        <v>0</v>
      </c>
      <c r="P193" s="1">
        <f t="shared" si="10"/>
        <v>0</v>
      </c>
    </row>
    <row r="194" spans="1:16">
      <c r="A194" s="1" t="str">
        <f>$A$24</f>
        <v>59 Brandveiligheid</v>
      </c>
      <c r="B194" s="109" t="str">
        <f t="shared" si="11"/>
        <v/>
      </c>
      <c r="C194" s="3"/>
      <c r="D194" s="3"/>
      <c r="E194" s="3"/>
      <c r="F194" s="38"/>
      <c r="G194" s="38"/>
      <c r="H194" s="38"/>
      <c r="I194" s="38"/>
      <c r="J194" s="12">
        <f>(C194*(1+'Aanneemsom-W'!$C$16))+(D194*(1+'Aanneemsom-W'!$D$16))+(E194*(1+'Aanneemsom-W'!$E$16))</f>
        <v>0</v>
      </c>
      <c r="L194" s="1">
        <f>IF($A$24="65 N.v.t.",1,IF(C194="",0,1))</f>
        <v>0</v>
      </c>
      <c r="M194" s="1">
        <f>IF($A$24="65 N.v.t.",1,IF(D194="",0,1))</f>
        <v>0</v>
      </c>
      <c r="N194" s="1">
        <f>IF($A$24="65 N.v.t.",1,IF(E194="",0,1))</f>
        <v>0</v>
      </c>
      <c r="P194" s="1">
        <f t="shared" si="10"/>
        <v>0</v>
      </c>
    </row>
    <row r="195" spans="1:16">
      <c r="A195" s="1" t="str">
        <f>$A$25</f>
        <v>67 Gebouwmanag.</v>
      </c>
      <c r="B195" s="109" t="str">
        <f t="shared" si="11"/>
        <v/>
      </c>
      <c r="C195" s="3"/>
      <c r="D195" s="3"/>
      <c r="E195" s="3"/>
      <c r="F195" s="38"/>
      <c r="G195" s="38"/>
      <c r="H195" s="38"/>
      <c r="I195" s="38"/>
      <c r="J195" s="12">
        <f>(C195*(1+'Aanneemsom-W'!$C$16))+(D195*(1+'Aanneemsom-W'!$D$16))+(E195*(1+'Aanneemsom-W'!$E$16))</f>
        <v>0</v>
      </c>
      <c r="L195" s="1">
        <f>IF($A$25="67 N.v.t.",1,IF(C195="",0,1))</f>
        <v>0</v>
      </c>
      <c r="M195" s="1">
        <f>IF($A$25="67 N.v.t.",1,IF(D195="",0,1))</f>
        <v>0</v>
      </c>
      <c r="N195" s="1">
        <f>IF($A$25="67 N.v.t.",1,IF(E195="",0,1))</f>
        <v>0</v>
      </c>
      <c r="P195" s="1">
        <f t="shared" si="10"/>
        <v>0</v>
      </c>
    </row>
    <row r="196" spans="1:16">
      <c r="A196" s="1" t="str">
        <f>$A$26</f>
        <v>73 Vaste keuken vrz.</v>
      </c>
      <c r="B196" s="109" t="str">
        <f>IF(C196+D196+E196=0,"",J196/$I$176)</f>
        <v/>
      </c>
      <c r="C196" s="3"/>
      <c r="D196" s="3"/>
      <c r="E196" s="3"/>
      <c r="F196" s="38"/>
      <c r="G196" s="38"/>
      <c r="H196" s="38"/>
      <c r="I196" s="38"/>
      <c r="J196" s="12">
        <f>(C196*(1+'Aanneemsom-W'!$C$16))+(D196*(1+'Aanneemsom-W'!$D$16))+(E196*(1+'Aanneemsom-W'!$E$16))</f>
        <v>0</v>
      </c>
      <c r="L196" s="1">
        <f>IF($A$26="73 N.v.t.",1,IF(C196="",0,1))</f>
        <v>0</v>
      </c>
      <c r="M196" s="1">
        <f>IF($A$26="73 N.v.t.",1,IF(D196="",0,1))</f>
        <v>0</v>
      </c>
      <c r="N196" s="1">
        <f>IF($A$26="73 N.v.t.",1,IF(E196="",0,1))</f>
        <v>0</v>
      </c>
      <c r="P196" s="1">
        <f>SUM(L196:O196)</f>
        <v>0</v>
      </c>
    </row>
    <row r="197" spans="1:16">
      <c r="A197" s="1" t="str">
        <f>$A$27</f>
        <v>74 Vaste sanitaire vrz.</v>
      </c>
      <c r="B197" s="109" t="str">
        <f t="shared" si="11"/>
        <v/>
      </c>
      <c r="C197" s="3"/>
      <c r="D197" s="3"/>
      <c r="E197" s="3"/>
      <c r="F197" s="38"/>
      <c r="G197" s="38"/>
      <c r="H197" s="38"/>
      <c r="I197" s="38"/>
      <c r="J197" s="12">
        <f>(C197*(1+'Aanneemsom-W'!$C$16))+(D197*(1+'Aanneemsom-W'!$D$16))+(E197*(1+'Aanneemsom-W'!$E$16))</f>
        <v>0</v>
      </c>
      <c r="L197" s="1">
        <f>IF($A$27="74 N.v.t.",1,IF(C197="",0,1))</f>
        <v>0</v>
      </c>
      <c r="M197" s="1">
        <f>IF($A$27="74 N.v.t.",1,IF(D197="",0,1))</f>
        <v>0</v>
      </c>
      <c r="N197" s="1">
        <f>IF($A$27="74 N.v.t.",1,IF(E197="",0,1))</f>
        <v>0</v>
      </c>
      <c r="P197" s="1">
        <f t="shared" si="10"/>
        <v>0</v>
      </c>
    </row>
    <row r="198" spans="1:16">
      <c r="A198" s="1" t="str">
        <f>$A$28</f>
        <v>75 Vaste onderh.vrz.</v>
      </c>
      <c r="B198" s="109" t="str">
        <f>IF(C198+D198+E198=0,"",J198/$I$176)</f>
        <v/>
      </c>
      <c r="C198" s="3"/>
      <c r="D198" s="3"/>
      <c r="E198" s="3"/>
      <c r="F198" s="38"/>
      <c r="G198" s="38"/>
      <c r="H198" s="38"/>
      <c r="I198" s="38"/>
      <c r="J198" s="12">
        <f>(C198*(1+'Aanneemsom-W'!$C$16))+(D198*(1+'Aanneemsom-W'!$D$16))+(E198*(1+'Aanneemsom-W'!$E$16))</f>
        <v>0</v>
      </c>
      <c r="L198" s="1">
        <f>IF($A$28="75 N.v.t.",1,IF(C198="",0,1))</f>
        <v>0</v>
      </c>
      <c r="M198" s="1">
        <f>IF($A$28="75 N.v.t.",1,IF(D198="",0,1))</f>
        <v>0</v>
      </c>
      <c r="N198" s="1">
        <f>IF($A$28="75 N.v.t.",1,IF(E198="",0,1))</f>
        <v>0</v>
      </c>
      <c r="P198" s="1">
        <f>SUM(L198:O198)</f>
        <v>0</v>
      </c>
    </row>
    <row r="199" spans="1:16" ht="12" thickBot="1">
      <c r="A199" s="1" t="str">
        <f>$A$29</f>
        <v>90 Terrein</v>
      </c>
      <c r="B199" s="109" t="str">
        <f t="shared" si="11"/>
        <v/>
      </c>
      <c r="C199" s="3"/>
      <c r="D199" s="3"/>
      <c r="E199" s="3"/>
      <c r="F199" s="38"/>
      <c r="G199" s="38"/>
      <c r="H199" s="38"/>
      <c r="I199" s="38"/>
      <c r="J199" s="12">
        <f>(C199*(1+'Aanneemsom-W'!$C$16))+(D199*(1+'Aanneemsom-W'!$D$16))+(E199*(1+'Aanneemsom-W'!$E$16))</f>
        <v>0</v>
      </c>
      <c r="L199" s="1">
        <f>IF($A$29="90 N.v.t.",1,IF(C199="",0,1))</f>
        <v>0</v>
      </c>
      <c r="M199" s="1">
        <f>IF($A$29="90 N.v.t.",1,IF(D199="",0,1))</f>
        <v>0</v>
      </c>
      <c r="N199" s="1">
        <f>IF($A$29="90 N.v.t.",1,IF(E199="",0,1))</f>
        <v>0</v>
      </c>
      <c r="P199" s="1">
        <f t="shared" si="10"/>
        <v>0</v>
      </c>
    </row>
    <row r="200" spans="1:16" ht="13.5" thickBot="1">
      <c r="B200" s="59" t="s">
        <v>6</v>
      </c>
      <c r="C200" s="15">
        <f>SUM(C186:C199)</f>
        <v>0</v>
      </c>
      <c r="D200" s="15">
        <f>SUM(D186:D199)</f>
        <v>0</v>
      </c>
      <c r="E200" s="15">
        <f>SUM(E186:E199)</f>
        <v>0</v>
      </c>
      <c r="J200" s="13">
        <f>SUM(J185:J199)</f>
        <v>0</v>
      </c>
      <c r="O200" s="20" t="s">
        <v>27</v>
      </c>
      <c r="P200" s="1">
        <f>SUM(P185:P199)+P177</f>
        <v>4</v>
      </c>
    </row>
    <row r="201" spans="1:16">
      <c r="B201" s="59" t="s">
        <v>22</v>
      </c>
      <c r="C201" s="60" t="e">
        <f>C200/SUM(C200:E200)</f>
        <v>#DIV/0!</v>
      </c>
      <c r="D201" s="60" t="e">
        <f>D200/SUM(C200:E200)</f>
        <v>#DIV/0!</v>
      </c>
      <c r="E201" s="60" t="e">
        <f>E200/SUM(C200:E200)</f>
        <v>#DIV/0!</v>
      </c>
    </row>
    <row r="202" spans="1:16">
      <c r="C202" s="73"/>
      <c r="D202" s="73"/>
      <c r="E202" s="73"/>
    </row>
    <row r="203" spans="1:16">
      <c r="A203" s="5" t="str">
        <f>$A$67</f>
        <v>* "Loon", "Materiaal" en "Werk-derden" inclusief toeslagen. Let op: Alle bedragen datum prijspeil.</v>
      </c>
      <c r="C203" s="73"/>
      <c r="D203" s="73"/>
      <c r="E203" s="73"/>
      <c r="J203" s="5" t="str">
        <f>$J$67</f>
        <v>Paraaf Inschrijver:</v>
      </c>
    </row>
    <row r="204" spans="1:16">
      <c r="A204" s="5" t="str">
        <f>$A$68</f>
        <v>Opmerking: Niet gebruikte velden invullen met 0. Negatieve getallen of tekst is niet toegestaan.</v>
      </c>
      <c r="J204" s="76" t="str">
        <f>IF(P200=47,"","Let op: niet alle velden zijn ingevuld!")</f>
        <v>Let op: niet alle velden zijn ingevuld!</v>
      </c>
    </row>
    <row r="205" spans="1:16" ht="15.75">
      <c r="A205" s="4" t="str">
        <f>'Aanneemsom-W'!$A$1</f>
        <v>W-installatie</v>
      </c>
      <c r="B205" s="4" t="str">
        <f>'Aanneemsom-W'!$B$1</f>
        <v>Inschrijfbiljet onderhoud</v>
      </c>
      <c r="C205" s="2"/>
      <c r="D205" s="2"/>
      <c r="E205" s="2"/>
      <c r="F205" s="2"/>
      <c r="G205" s="2"/>
      <c r="H205" s="2"/>
      <c r="I205" s="2"/>
      <c r="J205" s="2"/>
    </row>
    <row r="206" spans="1:16">
      <c r="A206" s="20" t="str">
        <f>'Aanneemsom-W'!$A$2</f>
        <v>Perceel:</v>
      </c>
      <c r="B206" s="21" t="str">
        <f>Leeswijzer!$B$2</f>
        <v>W1</v>
      </c>
      <c r="C206" s="2"/>
      <c r="D206" s="2"/>
      <c r="E206" s="2"/>
      <c r="I206" s="22" t="str">
        <f>'Aanneemsom-W'!$F$2</f>
        <v>Documentnummer:</v>
      </c>
      <c r="J206" s="70" t="str">
        <f>Leeswijzer!$G$2</f>
        <v>xxx-GC1-IBW W1C1</v>
      </c>
    </row>
    <row r="207" spans="1:16">
      <c r="A207" s="20" t="str">
        <f>'Aanneemsom-W'!$A$3</f>
        <v>Opdrachtgever:</v>
      </c>
      <c r="B207" s="106" t="str">
        <f>Leeswijzer!$B$3</f>
        <v>Solido</v>
      </c>
      <c r="C207" s="2"/>
      <c r="D207" s="2"/>
      <c r="E207" s="2"/>
      <c r="I207" s="22" t="str">
        <f>'Aanneemsom-W'!$F$3</f>
        <v>Bestek:</v>
      </c>
      <c r="J207" s="2" t="str">
        <f>Leeswijzer!$G$3</f>
        <v>2506-FB-OHCAEW</v>
      </c>
    </row>
    <row r="208" spans="1:16">
      <c r="A208" s="20" t="str">
        <f>'Aanneemsom-W'!$A$4</f>
        <v>Betreft:</v>
      </c>
      <c r="B208" s="106" t="str">
        <f>Leeswijzer!$B$4</f>
        <v>Onderhoudscontract W-installatie</v>
      </c>
      <c r="C208" s="2"/>
      <c r="D208" s="2"/>
      <c r="E208" s="2"/>
      <c r="I208" s="20" t="s">
        <v>65</v>
      </c>
      <c r="J208" s="163">
        <f>'Aanneemsom-W'!$E$39</f>
        <v>0</v>
      </c>
    </row>
    <row r="209" spans="1:17">
      <c r="A209" s="20" t="str">
        <f>'Aanneemsom-W'!$A$5</f>
        <v>Blad:</v>
      </c>
      <c r="B209" s="1" t="str">
        <f>IF(F210="","Specificatieblad ongeldig; NIET invullen!","Specificatieblad locatie")</f>
        <v>Specificatieblad ongeldig; NIET invullen!</v>
      </c>
      <c r="E209" s="62" t="str">
        <f>$E$5</f>
        <v>C2</v>
      </c>
      <c r="F209" s="23" t="str">
        <f>$F$5</f>
        <v>(naam)</v>
      </c>
      <c r="G209" s="2"/>
      <c r="H209" s="2"/>
      <c r="I209" s="2"/>
    </row>
    <row r="210" spans="1:17">
      <c r="A210" s="20" t="s">
        <v>31</v>
      </c>
      <c r="B210" s="70" t="str">
        <f>Leeswijzer!$G$2</f>
        <v>xxx-GC1-IBW W1C1</v>
      </c>
      <c r="E210" s="77" t="s">
        <v>4</v>
      </c>
      <c r="F210" s="114"/>
      <c r="G210" s="2"/>
      <c r="H210" s="22" t="s">
        <v>43</v>
      </c>
      <c r="I210" s="70">
        <f>IF(I213=0,I211,I213)</f>
        <v>0</v>
      </c>
      <c r="Q210" s="1">
        <f>IF(F210="",0,1)</f>
        <v>0</v>
      </c>
    </row>
    <row r="211" spans="1:17">
      <c r="A211" s="20" t="s">
        <v>32</v>
      </c>
      <c r="B211" s="91">
        <f>'Aanneemsom-W'!$E$39</f>
        <v>0</v>
      </c>
      <c r="E211" s="68" t="s">
        <v>21</v>
      </c>
      <c r="F211" s="115"/>
      <c r="G211" s="2"/>
      <c r="H211" s="22" t="s">
        <v>28</v>
      </c>
      <c r="I211" s="116"/>
      <c r="J211" s="106" t="s">
        <v>47</v>
      </c>
      <c r="P211" s="1">
        <f>IF(I211="",0,1)</f>
        <v>0</v>
      </c>
    </row>
    <row r="212" spans="1:17">
      <c r="A212" s="20"/>
      <c r="E212" s="68"/>
      <c r="G212" s="2"/>
      <c r="H212" s="20" t="s">
        <v>48</v>
      </c>
      <c r="I212" s="116"/>
    </row>
    <row r="213" spans="1:17">
      <c r="A213" s="39" t="s">
        <v>33</v>
      </c>
      <c r="B213" s="113">
        <f>'Aanneemsom-W'!$B$8</f>
        <v>0</v>
      </c>
      <c r="E213" s="68"/>
      <c r="G213" s="2"/>
      <c r="H213" s="22" t="s">
        <v>49</v>
      </c>
      <c r="I213" s="116"/>
      <c r="J213" s="111">
        <f>IF(I212+I213=0,0,(I213-I212)/I212)</f>
        <v>0</v>
      </c>
    </row>
    <row r="214" spans="1:17">
      <c r="A214" s="20" t="s">
        <v>96</v>
      </c>
      <c r="B214" s="149"/>
      <c r="C214" s="2"/>
      <c r="D214" s="2"/>
      <c r="E214" s="2"/>
      <c r="F214" s="2"/>
      <c r="G214" s="2"/>
      <c r="H214" s="2"/>
      <c r="I214" s="2"/>
      <c r="J214" s="117" t="str">
        <f>IF(J213=0,"","Controleer kengetallen op inschrijfwaarde. Pas zo nodig de bedragen Loon, Materiaal en Werk-derden aan met het wijzigingspercentage.")</f>
        <v/>
      </c>
    </row>
    <row r="215" spans="1:17">
      <c r="C215" s="64"/>
      <c r="D215" s="65"/>
      <c r="E215" s="65"/>
      <c r="F215" s="67" t="s">
        <v>24</v>
      </c>
      <c r="G215" s="65"/>
      <c r="H215" s="65"/>
      <c r="I215" s="65"/>
      <c r="J215" s="66"/>
    </row>
    <row r="216" spans="1:17">
      <c r="C216" s="49"/>
      <c r="D216" s="50" t="str">
        <f>$D$12</f>
        <v>Preventief en</v>
      </c>
      <c r="E216" s="51"/>
      <c r="F216" s="52"/>
      <c r="G216" s="50" t="str">
        <f>IF($G$12="","",$G$12)</f>
        <v>Geen stelposten</v>
      </c>
      <c r="H216" s="53"/>
      <c r="I216" s="18"/>
      <c r="J216" s="40" t="str">
        <f>$J$12</f>
        <v>Prijspeil</v>
      </c>
    </row>
    <row r="217" spans="1:17">
      <c r="C217" s="16"/>
      <c r="D217" s="17" t="str">
        <f>$D$13</f>
        <v>curatief onderhoud</v>
      </c>
      <c r="E217" s="54"/>
      <c r="F217" s="55"/>
      <c r="G217" s="17"/>
      <c r="H217" s="56"/>
      <c r="I217" s="19"/>
      <c r="J217" s="48">
        <f>$J$13</f>
        <v>45839</v>
      </c>
    </row>
    <row r="218" spans="1:17" ht="22.5">
      <c r="A218" s="57" t="s">
        <v>45</v>
      </c>
      <c r="B218" s="58" t="str">
        <f>$B$48</f>
        <v>Kengetal-W
locatie (€/m²)</v>
      </c>
      <c r="C218" s="11" t="s">
        <v>63</v>
      </c>
      <c r="D218" s="11" t="s">
        <v>64</v>
      </c>
      <c r="E218" s="11" t="s">
        <v>239</v>
      </c>
      <c r="F218" s="11" t="str">
        <f>IF($F$14="","",$F$14)</f>
        <v/>
      </c>
      <c r="G218" s="11" t="str">
        <f>IF($G$14="","",$G$14)</f>
        <v/>
      </c>
      <c r="H218" s="11" t="str">
        <f>IF($H$14="","",$H$14)</f>
        <v/>
      </c>
      <c r="I218" s="11" t="str">
        <f>IF($I$14="","",$I$14)</f>
        <v/>
      </c>
      <c r="J218" s="11" t="s">
        <v>57</v>
      </c>
      <c r="L218" s="1" t="s">
        <v>26</v>
      </c>
    </row>
    <row r="219" spans="1:17">
      <c r="A219" s="37" t="str">
        <f>$A$15</f>
        <v>Stelposten n.v.t.</v>
      </c>
      <c r="B219" s="71"/>
      <c r="C219" s="72"/>
      <c r="D219" s="72"/>
      <c r="E219" s="72"/>
      <c r="F219" s="3"/>
      <c r="G219" s="3"/>
      <c r="H219" s="3"/>
      <c r="I219" s="3"/>
      <c r="J219" s="144">
        <f>(F219*(1+'Aanneemsom-W'!$F$16))+(G219*(1+'Aanneemsom-W'!$F$16))+(H219*(1+'Aanneemsom-W'!$F$16))+(I219*(1+'Aanneemsom-W'!$F$16))</f>
        <v>0</v>
      </c>
      <c r="L219" s="1">
        <f>IF(F218="",1,IF(F219="",0,1))</f>
        <v>1</v>
      </c>
      <c r="M219" s="1">
        <f>IF(G218="",1,IF(G219="",0,1))</f>
        <v>1</v>
      </c>
      <c r="N219" s="1">
        <f>IF(H218="",1,IF(H219="",0,1))</f>
        <v>1</v>
      </c>
      <c r="O219" s="1">
        <f>IF(I218="",1,IF(I219="",0,1))</f>
        <v>1</v>
      </c>
      <c r="P219" s="1">
        <f t="shared" ref="P219:P233" si="12">SUM(L219:O219)</f>
        <v>4</v>
      </c>
    </row>
    <row r="220" spans="1:17">
      <c r="A220" s="1" t="str">
        <f>$A$16</f>
        <v>51 Gereserveerd</v>
      </c>
      <c r="B220" s="109" t="str">
        <f>IF(C220+D220+E220=0,"",J220/$I$210)</f>
        <v/>
      </c>
      <c r="C220" s="3"/>
      <c r="D220" s="3"/>
      <c r="E220" s="3"/>
      <c r="F220" s="38"/>
      <c r="G220" s="38"/>
      <c r="H220" s="38"/>
      <c r="I220" s="38"/>
      <c r="J220" s="12">
        <f>(C220*(1+'Aanneemsom-W'!$C$16))+(D220*(1+'Aanneemsom-W'!$D$16))+(E220*(1+'Aanneemsom-W'!$E$16))</f>
        <v>0</v>
      </c>
      <c r="L220" s="1">
        <f>IF($A$16="51 N.v.t.",1,IF(C220="",0,1))</f>
        <v>0</v>
      </c>
      <c r="M220" s="1">
        <f>IF($A$16="51 N.v.t.",1,IF(D220="",0,1))</f>
        <v>0</v>
      </c>
      <c r="N220" s="1">
        <f>IF($A$16="51 N.v.t.",1,IF(E220="",0,1))</f>
        <v>0</v>
      </c>
      <c r="P220" s="1">
        <f t="shared" si="12"/>
        <v>0</v>
      </c>
    </row>
    <row r="221" spans="1:17">
      <c r="A221" s="1" t="str">
        <f>$A$17</f>
        <v>52 Afvoeren</v>
      </c>
      <c r="B221" s="109" t="str">
        <f t="shared" ref="B221:B233" si="13">IF(C221+D221+E221=0,"",J221/$I$210)</f>
        <v/>
      </c>
      <c r="C221" s="3"/>
      <c r="D221" s="3"/>
      <c r="E221" s="3"/>
      <c r="F221" s="38"/>
      <c r="G221" s="38"/>
      <c r="H221" s="38"/>
      <c r="I221" s="38"/>
      <c r="J221" s="12">
        <f>(C221*(1+'Aanneemsom-W'!$C$16))+(D221*(1+'Aanneemsom-W'!$D$16))+(E221*(1+'Aanneemsom-W'!$E$16))</f>
        <v>0</v>
      </c>
      <c r="L221" s="1">
        <f>IF($A$17="52 N.v.t.",1,IF(C221="",0,1))</f>
        <v>0</v>
      </c>
      <c r="M221" s="1">
        <f>IF($A$17="52 N.v.t.",1,IF(D221="",0,1))</f>
        <v>0</v>
      </c>
      <c r="N221" s="1">
        <f>IF($A$17="52 N.v.t.",1,IF(E221="",0,1))</f>
        <v>0</v>
      </c>
      <c r="P221" s="1">
        <f t="shared" si="12"/>
        <v>0</v>
      </c>
    </row>
    <row r="222" spans="1:17">
      <c r="A222" s="1" t="str">
        <f>$A$18</f>
        <v>53 Water</v>
      </c>
      <c r="B222" s="109" t="str">
        <f t="shared" si="13"/>
        <v/>
      </c>
      <c r="C222" s="3"/>
      <c r="D222" s="3"/>
      <c r="E222" s="3"/>
      <c r="F222" s="38"/>
      <c r="G222" s="38"/>
      <c r="H222" s="38"/>
      <c r="I222" s="38"/>
      <c r="J222" s="12">
        <f>(C222*(1+'Aanneemsom-W'!$C$16))+(D222*(1+'Aanneemsom-W'!$D$16))+(E222*(1+'Aanneemsom-W'!$E$16))</f>
        <v>0</v>
      </c>
      <c r="L222" s="1">
        <f>IF($A$18="53 N.v.t.",1,IF(C222="",0,1))</f>
        <v>0</v>
      </c>
      <c r="M222" s="1">
        <f>IF($A$18="53 N.v.t.",1,IF(D222="",0,1))</f>
        <v>0</v>
      </c>
      <c r="N222" s="1">
        <f>IF($A$18="53 N.v.t.",1,IF(E222="",0,1))</f>
        <v>0</v>
      </c>
      <c r="P222" s="1">
        <f t="shared" si="12"/>
        <v>0</v>
      </c>
    </row>
    <row r="223" spans="1:17">
      <c r="A223" s="1" t="str">
        <f>$A$19</f>
        <v>54 Gassen</v>
      </c>
      <c r="B223" s="109" t="str">
        <f t="shared" si="13"/>
        <v/>
      </c>
      <c r="C223" s="3"/>
      <c r="D223" s="3"/>
      <c r="E223" s="3"/>
      <c r="F223" s="38"/>
      <c r="G223" s="38"/>
      <c r="H223" s="38"/>
      <c r="I223" s="38"/>
      <c r="J223" s="12">
        <f>(C223*(1+'Aanneemsom-W'!$C$16))+(D223*(1+'Aanneemsom-W'!$D$16))+(E223*(1+'Aanneemsom-W'!$E$16))</f>
        <v>0</v>
      </c>
      <c r="L223" s="1">
        <f>IF($A$19="54 N.v.t.",1,IF(C223="",0,1))</f>
        <v>0</v>
      </c>
      <c r="M223" s="1">
        <f>IF($A$19="54 N.v.t.",1,IF(D223="",0,1))</f>
        <v>0</v>
      </c>
      <c r="N223" s="1">
        <f>IF($A$19="54 N.v.t.",1,IF(E223="",0,1))</f>
        <v>0</v>
      </c>
      <c r="P223" s="1">
        <f t="shared" si="12"/>
        <v>0</v>
      </c>
    </row>
    <row r="224" spans="1:17">
      <c r="A224" s="1" t="str">
        <f>$A$20</f>
        <v>55 Koeling</v>
      </c>
      <c r="B224" s="109" t="str">
        <f t="shared" si="13"/>
        <v/>
      </c>
      <c r="C224" s="3"/>
      <c r="D224" s="3"/>
      <c r="E224" s="3"/>
      <c r="F224" s="38"/>
      <c r="G224" s="38"/>
      <c r="H224" s="38"/>
      <c r="I224" s="38"/>
      <c r="J224" s="12">
        <f>(C224*(1+'Aanneemsom-W'!$C$16))+(D224*(1+'Aanneemsom-W'!$D$16))+(E224*(1+'Aanneemsom-W'!$E$16))</f>
        <v>0</v>
      </c>
      <c r="L224" s="1">
        <f>IF($A$20="55 N.v.t.",1,IF(C224="",0,1))</f>
        <v>0</v>
      </c>
      <c r="M224" s="1">
        <f>IF($A$20="55 N.v.t.",1,IF(D224="",0,1))</f>
        <v>0</v>
      </c>
      <c r="N224" s="1">
        <f>IF($A$20="55 N.v.t.",1,IF(E224="",0,1))</f>
        <v>0</v>
      </c>
      <c r="P224" s="1">
        <f t="shared" si="12"/>
        <v>0</v>
      </c>
    </row>
    <row r="225" spans="1:16">
      <c r="A225" s="1" t="str">
        <f>$A$21</f>
        <v>56 Verwarming</v>
      </c>
      <c r="B225" s="109" t="str">
        <f t="shared" si="13"/>
        <v/>
      </c>
      <c r="C225" s="3"/>
      <c r="D225" s="3"/>
      <c r="E225" s="3"/>
      <c r="F225" s="38"/>
      <c r="G225" s="38"/>
      <c r="H225" s="38"/>
      <c r="I225" s="38"/>
      <c r="J225" s="12">
        <f>(C225*(1+'Aanneemsom-W'!$C$16))+(D225*(1+'Aanneemsom-W'!$D$16))+(E225*(1+'Aanneemsom-W'!$E$16))</f>
        <v>0</v>
      </c>
      <c r="L225" s="1">
        <f>IF($A$21="56 N.v.t.",1,IF(C225="",0,1))</f>
        <v>0</v>
      </c>
      <c r="M225" s="1">
        <f>IF($A$21="56 N.v.t.",1,IF(D225="",0,1))</f>
        <v>0</v>
      </c>
      <c r="N225" s="1">
        <f>IF($A$21="56 N.v.t.",1,IF(E225="",0,1))</f>
        <v>0</v>
      </c>
      <c r="P225" s="1">
        <f t="shared" si="12"/>
        <v>0</v>
      </c>
    </row>
    <row r="226" spans="1:16">
      <c r="A226" s="1" t="str">
        <f>$A$22</f>
        <v>57 Luchtbehandeling</v>
      </c>
      <c r="B226" s="109" t="str">
        <f t="shared" si="13"/>
        <v/>
      </c>
      <c r="C226" s="3"/>
      <c r="D226" s="3"/>
      <c r="E226" s="3"/>
      <c r="F226" s="38"/>
      <c r="G226" s="92" t="str">
        <f>IF(F210="","Ingevulde informatie wordt genegeerd.","")</f>
        <v>Ingevulde informatie wordt genegeerd.</v>
      </c>
      <c r="H226" s="38"/>
      <c r="I226" s="38"/>
      <c r="J226" s="12">
        <f>(C226*(1+'Aanneemsom-W'!$C$16))+(D226*(1+'Aanneemsom-W'!$D$16))+(E226*(1+'Aanneemsom-W'!$E$16))</f>
        <v>0</v>
      </c>
      <c r="L226" s="1">
        <f>IF($A$22="57 N.v.t.",1,IF(C226="",0,1))</f>
        <v>0</v>
      </c>
      <c r="M226" s="1">
        <f>IF($A$22="57 N.v.t.",1,IF(D226="",0,1))</f>
        <v>0</v>
      </c>
      <c r="N226" s="1">
        <f>IF($A$22="57 N.v.t.",1,IF(E226="",0,1))</f>
        <v>0</v>
      </c>
      <c r="P226" s="1">
        <f t="shared" si="12"/>
        <v>0</v>
      </c>
    </row>
    <row r="227" spans="1:16">
      <c r="A227" s="1" t="str">
        <f>$A$23</f>
        <v>58 M&amp;R-installaties</v>
      </c>
      <c r="B227" s="109" t="str">
        <f t="shared" si="13"/>
        <v/>
      </c>
      <c r="C227" s="3"/>
      <c r="D227" s="3"/>
      <c r="E227" s="3"/>
      <c r="F227" s="38"/>
      <c r="G227" s="38"/>
      <c r="H227" s="38"/>
      <c r="I227" s="38"/>
      <c r="J227" s="12">
        <f>(C227*(1+'Aanneemsom-W'!$C$16))+(D227*(1+'Aanneemsom-W'!$D$16))+(E227*(1+'Aanneemsom-W'!$E$16))</f>
        <v>0</v>
      </c>
      <c r="L227" s="1">
        <f>IF($A$23="58 N.v.t.",1,IF(C227="",0,1))</f>
        <v>0</v>
      </c>
      <c r="M227" s="1">
        <f>IF($A$23="58 N.v.t.",1,IF(D227="",0,1))</f>
        <v>0</v>
      </c>
      <c r="N227" s="1">
        <f>IF($A$23="58 N.v.t.",1,IF(E227="",0,1))</f>
        <v>0</v>
      </c>
      <c r="P227" s="1">
        <f t="shared" si="12"/>
        <v>0</v>
      </c>
    </row>
    <row r="228" spans="1:16">
      <c r="A228" s="1" t="str">
        <f>$A$24</f>
        <v>59 Brandveiligheid</v>
      </c>
      <c r="B228" s="109" t="str">
        <f t="shared" si="13"/>
        <v/>
      </c>
      <c r="C228" s="3"/>
      <c r="D228" s="3"/>
      <c r="E228" s="3"/>
      <c r="F228" s="38"/>
      <c r="G228" s="38"/>
      <c r="H228" s="38"/>
      <c r="I228" s="38"/>
      <c r="J228" s="12">
        <f>(C228*(1+'Aanneemsom-W'!$C$16))+(D228*(1+'Aanneemsom-W'!$D$16))+(E228*(1+'Aanneemsom-W'!$E$16))</f>
        <v>0</v>
      </c>
      <c r="L228" s="1">
        <f>IF($A$24="65 N.v.t.",1,IF(C228="",0,1))</f>
        <v>0</v>
      </c>
      <c r="M228" s="1">
        <f>IF($A$24="65 N.v.t.",1,IF(D228="",0,1))</f>
        <v>0</v>
      </c>
      <c r="N228" s="1">
        <f>IF($A$24="65 N.v.t.",1,IF(E228="",0,1))</f>
        <v>0</v>
      </c>
      <c r="P228" s="1">
        <f t="shared" si="12"/>
        <v>0</v>
      </c>
    </row>
    <row r="229" spans="1:16">
      <c r="A229" s="1" t="str">
        <f>$A$25</f>
        <v>67 Gebouwmanag.</v>
      </c>
      <c r="B229" s="109" t="str">
        <f t="shared" si="13"/>
        <v/>
      </c>
      <c r="C229" s="3"/>
      <c r="D229" s="3"/>
      <c r="E229" s="3"/>
      <c r="F229" s="38"/>
      <c r="G229" s="38"/>
      <c r="H229" s="38"/>
      <c r="I229" s="38"/>
      <c r="J229" s="12">
        <f>(C229*(1+'Aanneemsom-W'!$C$16))+(D229*(1+'Aanneemsom-W'!$D$16))+(E229*(1+'Aanneemsom-W'!$E$16))</f>
        <v>0</v>
      </c>
      <c r="L229" s="1">
        <f>IF($A$25="67 N.v.t.",1,IF(C229="",0,1))</f>
        <v>0</v>
      </c>
      <c r="M229" s="1">
        <f>IF($A$25="67 N.v.t.",1,IF(D229="",0,1))</f>
        <v>0</v>
      </c>
      <c r="N229" s="1">
        <f>IF($A$25="67 N.v.t.",1,IF(E229="",0,1))</f>
        <v>0</v>
      </c>
      <c r="P229" s="1">
        <f t="shared" si="12"/>
        <v>0</v>
      </c>
    </row>
    <row r="230" spans="1:16">
      <c r="A230" s="1" t="str">
        <f>$A$26</f>
        <v>73 Vaste keuken vrz.</v>
      </c>
      <c r="B230" s="109" t="str">
        <f>IF(C230+D230+E230=0,"",J230/$I$210)</f>
        <v/>
      </c>
      <c r="C230" s="3"/>
      <c r="D230" s="3"/>
      <c r="E230" s="3"/>
      <c r="F230" s="38"/>
      <c r="G230" s="38"/>
      <c r="H230" s="38"/>
      <c r="I230" s="38"/>
      <c r="J230" s="12">
        <f>(C230*(1+'Aanneemsom-W'!$C$16))+(D230*(1+'Aanneemsom-W'!$D$16))+(E230*(1+'Aanneemsom-W'!$E$16))</f>
        <v>0</v>
      </c>
      <c r="L230" s="1">
        <f>IF($A$26="73 N.v.t.",1,IF(C230="",0,1))</f>
        <v>0</v>
      </c>
      <c r="M230" s="1">
        <f>IF($A$26="73 N.v.t.",1,IF(D230="",0,1))</f>
        <v>0</v>
      </c>
      <c r="N230" s="1">
        <f>IF($A$26="73 N.v.t.",1,IF(E230="",0,1))</f>
        <v>0</v>
      </c>
      <c r="P230" s="1">
        <f>SUM(L230:O230)</f>
        <v>0</v>
      </c>
    </row>
    <row r="231" spans="1:16">
      <c r="A231" s="1" t="str">
        <f>$A$27</f>
        <v>74 Vaste sanitaire vrz.</v>
      </c>
      <c r="B231" s="109" t="str">
        <f t="shared" si="13"/>
        <v/>
      </c>
      <c r="C231" s="3"/>
      <c r="D231" s="3"/>
      <c r="E231" s="3"/>
      <c r="F231" s="38"/>
      <c r="G231" s="38"/>
      <c r="H231" s="38"/>
      <c r="I231" s="38"/>
      <c r="J231" s="12">
        <f>(C231*(1+'Aanneemsom-W'!$C$16))+(D231*(1+'Aanneemsom-W'!$D$16))+(E231*(1+'Aanneemsom-W'!$E$16))</f>
        <v>0</v>
      </c>
      <c r="L231" s="1">
        <f>IF($A$27="74 N.v.t.",1,IF(C231="",0,1))</f>
        <v>0</v>
      </c>
      <c r="M231" s="1">
        <f>IF($A$27="74 N.v.t.",1,IF(D231="",0,1))</f>
        <v>0</v>
      </c>
      <c r="N231" s="1">
        <f>IF($A$27="74 N.v.t.",1,IF(E231="",0,1))</f>
        <v>0</v>
      </c>
      <c r="P231" s="1">
        <f t="shared" si="12"/>
        <v>0</v>
      </c>
    </row>
    <row r="232" spans="1:16">
      <c r="A232" s="1" t="str">
        <f>$A$28</f>
        <v>75 Vaste onderh.vrz.</v>
      </c>
      <c r="B232" s="109" t="str">
        <f>IF(C232+D232+E232=0,"",J232/$I$210)</f>
        <v/>
      </c>
      <c r="C232" s="3"/>
      <c r="D232" s="3"/>
      <c r="E232" s="3"/>
      <c r="F232" s="38"/>
      <c r="G232" s="38"/>
      <c r="H232" s="38"/>
      <c r="I232" s="38"/>
      <c r="J232" s="12">
        <f>(C232*(1+'Aanneemsom-W'!$C$16))+(D232*(1+'Aanneemsom-W'!$D$16))+(E232*(1+'Aanneemsom-W'!$E$16))</f>
        <v>0</v>
      </c>
      <c r="L232" s="1">
        <f>IF($A$28="75 N.v.t.",1,IF(C232="",0,1))</f>
        <v>0</v>
      </c>
      <c r="M232" s="1">
        <f>IF($A$28="75 N.v.t.",1,IF(D232="",0,1))</f>
        <v>0</v>
      </c>
      <c r="N232" s="1">
        <f>IF($A$28="75 N.v.t.",1,IF(E232="",0,1))</f>
        <v>0</v>
      </c>
      <c r="P232" s="1">
        <f>SUM(L232:O232)</f>
        <v>0</v>
      </c>
    </row>
    <row r="233" spans="1:16" ht="12" thickBot="1">
      <c r="A233" s="1" t="str">
        <f>$A$29</f>
        <v>90 Terrein</v>
      </c>
      <c r="B233" s="109" t="str">
        <f t="shared" si="13"/>
        <v/>
      </c>
      <c r="C233" s="3"/>
      <c r="D233" s="3"/>
      <c r="E233" s="3"/>
      <c r="F233" s="38"/>
      <c r="G233" s="38"/>
      <c r="H233" s="38"/>
      <c r="I233" s="38"/>
      <c r="J233" s="12">
        <f>(C233*(1+'Aanneemsom-W'!$C$16))+(D233*(1+'Aanneemsom-W'!$D$16))+(E233*(1+'Aanneemsom-W'!$E$16))</f>
        <v>0</v>
      </c>
      <c r="L233" s="1">
        <f>IF($A$29="90 N.v.t.",1,IF(C233="",0,1))</f>
        <v>0</v>
      </c>
      <c r="M233" s="1">
        <f>IF($A$29="90 N.v.t.",1,IF(D233="",0,1))</f>
        <v>0</v>
      </c>
      <c r="N233" s="1">
        <f>IF($A$29="90 N.v.t.",1,IF(E233="",0,1))</f>
        <v>0</v>
      </c>
      <c r="P233" s="1">
        <f t="shared" si="12"/>
        <v>0</v>
      </c>
    </row>
    <row r="234" spans="1:16" ht="13.5" thickBot="1">
      <c r="B234" s="59" t="s">
        <v>6</v>
      </c>
      <c r="C234" s="15">
        <f>SUM(C220:C233)</f>
        <v>0</v>
      </c>
      <c r="D234" s="15">
        <f>SUM(D220:D233)</f>
        <v>0</v>
      </c>
      <c r="E234" s="15">
        <f>SUM(E220:E233)</f>
        <v>0</v>
      </c>
      <c r="J234" s="13">
        <f>SUM(J219:J233)</f>
        <v>0</v>
      </c>
      <c r="O234" s="20" t="s">
        <v>27</v>
      </c>
      <c r="P234" s="1">
        <f>SUM(P219:P233)+P211</f>
        <v>4</v>
      </c>
    </row>
    <row r="235" spans="1:16">
      <c r="B235" s="59" t="s">
        <v>22</v>
      </c>
      <c r="C235" s="60" t="e">
        <f>C234/SUM(C234:E234)</f>
        <v>#DIV/0!</v>
      </c>
      <c r="D235" s="60" t="e">
        <f>D234/SUM(C234:E234)</f>
        <v>#DIV/0!</v>
      </c>
      <c r="E235" s="60" t="e">
        <f>E234/SUM(C234:E234)</f>
        <v>#DIV/0!</v>
      </c>
    </row>
    <row r="236" spans="1:16">
      <c r="C236" s="73"/>
      <c r="D236" s="73"/>
      <c r="E236" s="73"/>
    </row>
    <row r="237" spans="1:16">
      <c r="A237" s="5" t="str">
        <f>$A$67</f>
        <v>* "Loon", "Materiaal" en "Werk-derden" inclusief toeslagen. Let op: Alle bedragen datum prijspeil.</v>
      </c>
      <c r="C237" s="73"/>
      <c r="D237" s="73"/>
      <c r="E237" s="73"/>
      <c r="J237" s="5" t="str">
        <f>$J$67</f>
        <v>Paraaf Inschrijver:</v>
      </c>
    </row>
    <row r="238" spans="1:16">
      <c r="A238" s="5" t="str">
        <f>$A$68</f>
        <v>Opmerking: Niet gebruikte velden invullen met 0. Negatieve getallen of tekst is niet toegestaan.</v>
      </c>
      <c r="J238" s="76" t="str">
        <f>IF(P234=47,"","Let op: niet alle velden zijn ingevuld!")</f>
        <v>Let op: niet alle velden zijn ingevuld!</v>
      </c>
    </row>
    <row r="239" spans="1:16" ht="15.75">
      <c r="A239" s="4" t="str">
        <f>'Aanneemsom-W'!$A$1</f>
        <v>W-installatie</v>
      </c>
      <c r="B239" s="4" t="str">
        <f>'Aanneemsom-W'!$B$1</f>
        <v>Inschrijfbiljet onderhoud</v>
      </c>
      <c r="C239" s="2"/>
      <c r="D239" s="2"/>
      <c r="E239" s="2"/>
      <c r="F239" s="2"/>
      <c r="G239" s="2"/>
      <c r="H239" s="2"/>
      <c r="I239" s="2"/>
      <c r="J239" s="2"/>
    </row>
    <row r="240" spans="1:16">
      <c r="A240" s="20" t="str">
        <f>'Aanneemsom-W'!$A$2</f>
        <v>Perceel:</v>
      </c>
      <c r="B240" s="21" t="str">
        <f>Leeswijzer!$B$2</f>
        <v>W1</v>
      </c>
      <c r="C240" s="2"/>
      <c r="D240" s="2"/>
      <c r="E240" s="2"/>
      <c r="I240" s="22" t="str">
        <f>'Aanneemsom-W'!$F$2</f>
        <v>Documentnummer:</v>
      </c>
      <c r="J240" s="70" t="str">
        <f>Leeswijzer!$G$2</f>
        <v>xxx-GC1-IBW W1C1</v>
      </c>
    </row>
    <row r="241" spans="1:17">
      <c r="A241" s="20" t="str">
        <f>'Aanneemsom-W'!$A$3</f>
        <v>Opdrachtgever:</v>
      </c>
      <c r="B241" s="106" t="str">
        <f>Leeswijzer!$B$3</f>
        <v>Solido</v>
      </c>
      <c r="C241" s="2"/>
      <c r="D241" s="2"/>
      <c r="E241" s="2"/>
      <c r="I241" s="22" t="str">
        <f>'Aanneemsom-W'!$F$3</f>
        <v>Bestek:</v>
      </c>
      <c r="J241" s="2" t="str">
        <f>Leeswijzer!$G$3</f>
        <v>2506-FB-OHCAEW</v>
      </c>
    </row>
    <row r="242" spans="1:17">
      <c r="A242" s="20" t="str">
        <f>'Aanneemsom-W'!$A$4</f>
        <v>Betreft:</v>
      </c>
      <c r="B242" s="106" t="str">
        <f>Leeswijzer!$B$4</f>
        <v>Onderhoudscontract W-installatie</v>
      </c>
      <c r="C242" s="2"/>
      <c r="D242" s="2"/>
      <c r="E242" s="2"/>
      <c r="I242" s="20" t="s">
        <v>65</v>
      </c>
      <c r="J242" s="163">
        <f>'Aanneemsom-W'!$E$39</f>
        <v>0</v>
      </c>
    </row>
    <row r="243" spans="1:17">
      <c r="A243" s="20" t="str">
        <f>'Aanneemsom-W'!$A$5</f>
        <v>Blad:</v>
      </c>
      <c r="B243" s="1" t="str">
        <f>IF(F244="","Specificatieblad ongeldig; NIET invullen!","Specificatieblad locatie")</f>
        <v>Specificatieblad ongeldig; NIET invullen!</v>
      </c>
      <c r="E243" s="62" t="str">
        <f>$E$5</f>
        <v>C2</v>
      </c>
      <c r="F243" s="23" t="str">
        <f>$F$5</f>
        <v>(naam)</v>
      </c>
      <c r="G243" s="2"/>
      <c r="H243" s="2"/>
      <c r="I243" s="2"/>
    </row>
    <row r="244" spans="1:17">
      <c r="A244" s="20"/>
      <c r="B244" s="70"/>
      <c r="E244" s="77" t="s">
        <v>4</v>
      </c>
      <c r="F244" s="114"/>
      <c r="G244" s="2"/>
      <c r="H244" s="22" t="s">
        <v>43</v>
      </c>
      <c r="I244" s="70">
        <f>IF(I247=0,I245,I247)</f>
        <v>0</v>
      </c>
      <c r="Q244" s="1">
        <f>IF(F244="",0,1)</f>
        <v>0</v>
      </c>
    </row>
    <row r="245" spans="1:17">
      <c r="A245" s="20"/>
      <c r="B245" s="91"/>
      <c r="E245" s="68" t="s">
        <v>21</v>
      </c>
      <c r="F245" s="115"/>
      <c r="G245" s="2"/>
      <c r="H245" s="22" t="s">
        <v>28</v>
      </c>
      <c r="I245" s="116"/>
      <c r="J245" s="106" t="s">
        <v>47</v>
      </c>
      <c r="P245" s="1">
        <f>IF(I245="",0,1)</f>
        <v>0</v>
      </c>
    </row>
    <row r="246" spans="1:17">
      <c r="A246" s="20"/>
      <c r="E246" s="68"/>
      <c r="G246" s="2"/>
      <c r="H246" s="20" t="s">
        <v>48</v>
      </c>
      <c r="I246" s="116"/>
    </row>
    <row r="247" spans="1:17">
      <c r="A247" s="39" t="s">
        <v>33</v>
      </c>
      <c r="B247" s="113">
        <f>'Aanneemsom-W'!$B$8</f>
        <v>0</v>
      </c>
      <c r="E247" s="68"/>
      <c r="G247" s="2"/>
      <c r="H247" s="22" t="s">
        <v>49</v>
      </c>
      <c r="I247" s="116"/>
      <c r="J247" s="111">
        <f>IF(I246+I247=0,0,(I247-I246)/I246)</f>
        <v>0</v>
      </c>
    </row>
    <row r="248" spans="1:17">
      <c r="A248" s="20" t="s">
        <v>96</v>
      </c>
      <c r="B248" s="149"/>
      <c r="C248" s="2"/>
      <c r="D248" s="2"/>
      <c r="E248" s="2"/>
      <c r="F248" s="2"/>
      <c r="G248" s="2"/>
      <c r="H248" s="2"/>
      <c r="I248" s="2"/>
      <c r="J248" s="117" t="str">
        <f>IF(J247=0,"","Controleer kengetallen op inschrijfwaarde. Pas zo nodig de bedragen Loon, Materiaal en Werk-derden aan met het wijzigingspercentage.")</f>
        <v/>
      </c>
    </row>
    <row r="249" spans="1:17">
      <c r="C249" s="64"/>
      <c r="D249" s="65"/>
      <c r="E249" s="65"/>
      <c r="F249" s="67" t="s">
        <v>24</v>
      </c>
      <c r="G249" s="65"/>
      <c r="H249" s="65"/>
      <c r="I249" s="65"/>
      <c r="J249" s="66"/>
    </row>
    <row r="250" spans="1:17">
      <c r="C250" s="49"/>
      <c r="D250" s="50" t="str">
        <f>$D$12</f>
        <v>Preventief en</v>
      </c>
      <c r="E250" s="51"/>
      <c r="F250" s="52"/>
      <c r="G250" s="50" t="str">
        <f>IF($G$12="","",$G$12)</f>
        <v>Geen stelposten</v>
      </c>
      <c r="H250" s="53"/>
      <c r="I250" s="18"/>
      <c r="J250" s="40" t="str">
        <f>$J$12</f>
        <v>Prijspeil</v>
      </c>
    </row>
    <row r="251" spans="1:17">
      <c r="C251" s="16"/>
      <c r="D251" s="17" t="str">
        <f>$D$13</f>
        <v>curatief onderhoud</v>
      </c>
      <c r="E251" s="54"/>
      <c r="F251" s="55"/>
      <c r="G251" s="17"/>
      <c r="H251" s="56"/>
      <c r="I251" s="19"/>
      <c r="J251" s="48">
        <f>$J$13</f>
        <v>45839</v>
      </c>
    </row>
    <row r="252" spans="1:17" ht="22.5">
      <c r="A252" s="57" t="s">
        <v>45</v>
      </c>
      <c r="B252" s="58" t="str">
        <f>$B$48</f>
        <v>Kengetal-W
locatie (€/m²)</v>
      </c>
      <c r="C252" s="11" t="s">
        <v>63</v>
      </c>
      <c r="D252" s="11" t="s">
        <v>64</v>
      </c>
      <c r="E252" s="11" t="s">
        <v>239</v>
      </c>
      <c r="F252" s="11" t="str">
        <f>IF($F$14="","",$F$14)</f>
        <v/>
      </c>
      <c r="G252" s="11" t="str">
        <f>IF($G$14="","",$G$14)</f>
        <v/>
      </c>
      <c r="H252" s="11" t="str">
        <f>IF($H$14="","",$H$14)</f>
        <v/>
      </c>
      <c r="I252" s="11" t="str">
        <f>IF($I$14="","",$I$14)</f>
        <v/>
      </c>
      <c r="J252" s="11" t="s">
        <v>57</v>
      </c>
      <c r="L252" s="1" t="s">
        <v>26</v>
      </c>
    </row>
    <row r="253" spans="1:17">
      <c r="A253" s="37" t="str">
        <f>$A$15</f>
        <v>Stelposten n.v.t.</v>
      </c>
      <c r="B253" s="71"/>
      <c r="C253" s="72"/>
      <c r="D253" s="72"/>
      <c r="E253" s="72"/>
      <c r="F253" s="3"/>
      <c r="G253" s="3"/>
      <c r="H253" s="3"/>
      <c r="I253" s="3"/>
      <c r="J253" s="144">
        <f>(F253*(1+'Aanneemsom-W'!$F$16))+(G253*(1+'Aanneemsom-W'!$F$16))+(H253*(1+'Aanneemsom-W'!$F$16))+(I253*(1+'Aanneemsom-W'!$F$16))</f>
        <v>0</v>
      </c>
      <c r="L253" s="1">
        <f>IF(F252="",1,IF(F253="",0,1))</f>
        <v>1</v>
      </c>
      <c r="M253" s="1">
        <f>IF(G252="",1,IF(G253="",0,1))</f>
        <v>1</v>
      </c>
      <c r="N253" s="1">
        <f>IF(H252="",1,IF(H253="",0,1))</f>
        <v>1</v>
      </c>
      <c r="O253" s="1">
        <f>IF(I252="",1,IF(I253="",0,1))</f>
        <v>1</v>
      </c>
      <c r="P253" s="1">
        <f t="shared" ref="P253:P267" si="14">SUM(L253:O253)</f>
        <v>4</v>
      </c>
    </row>
    <row r="254" spans="1:17">
      <c r="A254" s="1" t="str">
        <f>$A$16</f>
        <v>51 Gereserveerd</v>
      </c>
      <c r="B254" s="109" t="str">
        <f>IF(C254+D254+E254=0,"",J254/$I$244)</f>
        <v/>
      </c>
      <c r="C254" s="3"/>
      <c r="D254" s="3"/>
      <c r="E254" s="3"/>
      <c r="F254" s="38"/>
      <c r="G254" s="38"/>
      <c r="H254" s="38"/>
      <c r="I254" s="38"/>
      <c r="J254" s="12">
        <f>(C254*(1+'Aanneemsom-W'!$C$16))+(D254*(1+'Aanneemsom-W'!$D$16))+(E254*(1+'Aanneemsom-W'!$E$16))</f>
        <v>0</v>
      </c>
      <c r="L254" s="1">
        <f>IF($A$16="51 N.v.t.",1,IF(C254="",0,1))</f>
        <v>0</v>
      </c>
      <c r="M254" s="1">
        <f>IF($A$16="51 N.v.t.",1,IF(D254="",0,1))</f>
        <v>0</v>
      </c>
      <c r="N254" s="1">
        <f>IF($A$16="51 N.v.t.",1,IF(E254="",0,1))</f>
        <v>0</v>
      </c>
      <c r="P254" s="1">
        <f t="shared" si="14"/>
        <v>0</v>
      </c>
    </row>
    <row r="255" spans="1:17">
      <c r="A255" s="1" t="str">
        <f>$A$17</f>
        <v>52 Afvoeren</v>
      </c>
      <c r="B255" s="109" t="str">
        <f t="shared" ref="B255:B267" si="15">IF(C255+D255+E255=0,"",J255/$I$244)</f>
        <v/>
      </c>
      <c r="C255" s="3"/>
      <c r="D255" s="3"/>
      <c r="E255" s="3"/>
      <c r="F255" s="38"/>
      <c r="G255" s="38"/>
      <c r="H255" s="38"/>
      <c r="I255" s="38"/>
      <c r="J255" s="12">
        <f>(C255*(1+'Aanneemsom-W'!$C$16))+(D255*(1+'Aanneemsom-W'!$D$16))+(E255*(1+'Aanneemsom-W'!$E$16))</f>
        <v>0</v>
      </c>
      <c r="L255" s="1">
        <f>IF($A$17="52 N.v.t.",1,IF(C255="",0,1))</f>
        <v>0</v>
      </c>
      <c r="M255" s="1">
        <f>IF($A$17="52 N.v.t.",1,IF(D255="",0,1))</f>
        <v>0</v>
      </c>
      <c r="N255" s="1">
        <f>IF($A$17="52 N.v.t.",1,IF(E255="",0,1))</f>
        <v>0</v>
      </c>
      <c r="P255" s="1">
        <f t="shared" si="14"/>
        <v>0</v>
      </c>
    </row>
    <row r="256" spans="1:17">
      <c r="A256" s="1" t="str">
        <f>$A$18</f>
        <v>53 Water</v>
      </c>
      <c r="B256" s="109" t="str">
        <f t="shared" si="15"/>
        <v/>
      </c>
      <c r="C256" s="3"/>
      <c r="D256" s="3"/>
      <c r="E256" s="3"/>
      <c r="F256" s="38"/>
      <c r="G256" s="38"/>
      <c r="H256" s="38"/>
      <c r="I256" s="38"/>
      <c r="J256" s="12">
        <f>(C256*(1+'Aanneemsom-W'!$C$16))+(D256*(1+'Aanneemsom-W'!$D$16))+(E256*(1+'Aanneemsom-W'!$E$16))</f>
        <v>0</v>
      </c>
      <c r="L256" s="1">
        <f>IF($A$18="53 N.v.t.",1,IF(C256="",0,1))</f>
        <v>0</v>
      </c>
      <c r="M256" s="1">
        <f>IF($A$18="53 N.v.t.",1,IF(D256="",0,1))</f>
        <v>0</v>
      </c>
      <c r="N256" s="1">
        <f>IF($A$18="53 N.v.t.",1,IF(E256="",0,1))</f>
        <v>0</v>
      </c>
      <c r="P256" s="1">
        <f t="shared" si="14"/>
        <v>0</v>
      </c>
    </row>
    <row r="257" spans="1:16">
      <c r="A257" s="1" t="str">
        <f>$A$19</f>
        <v>54 Gassen</v>
      </c>
      <c r="B257" s="109" t="str">
        <f t="shared" si="15"/>
        <v/>
      </c>
      <c r="C257" s="3"/>
      <c r="D257" s="3"/>
      <c r="E257" s="3"/>
      <c r="F257" s="38"/>
      <c r="G257" s="38"/>
      <c r="H257" s="38"/>
      <c r="I257" s="38"/>
      <c r="J257" s="12">
        <f>(C257*(1+'Aanneemsom-W'!$C$16))+(D257*(1+'Aanneemsom-W'!$D$16))+(E257*(1+'Aanneemsom-W'!$E$16))</f>
        <v>0</v>
      </c>
      <c r="L257" s="1">
        <f>IF($A$19="54 N.v.t.",1,IF(C257="",0,1))</f>
        <v>0</v>
      </c>
      <c r="M257" s="1">
        <f>IF($A$19="54 N.v.t.",1,IF(D257="",0,1))</f>
        <v>0</v>
      </c>
      <c r="N257" s="1">
        <f>IF($A$19="54 N.v.t.",1,IF(E257="",0,1))</f>
        <v>0</v>
      </c>
      <c r="P257" s="1">
        <f t="shared" si="14"/>
        <v>0</v>
      </c>
    </row>
    <row r="258" spans="1:16">
      <c r="A258" s="1" t="str">
        <f>$A$20</f>
        <v>55 Koeling</v>
      </c>
      <c r="B258" s="109" t="str">
        <f t="shared" si="15"/>
        <v/>
      </c>
      <c r="C258" s="3"/>
      <c r="D258" s="3"/>
      <c r="E258" s="3"/>
      <c r="F258" s="38"/>
      <c r="G258" s="38"/>
      <c r="H258" s="38"/>
      <c r="I258" s="38"/>
      <c r="J258" s="12">
        <f>(C258*(1+'Aanneemsom-W'!$C$16))+(D258*(1+'Aanneemsom-W'!$D$16))+(E258*(1+'Aanneemsom-W'!$E$16))</f>
        <v>0</v>
      </c>
      <c r="L258" s="1">
        <f>IF($A$20="55 N.v.t.",1,IF(C258="",0,1))</f>
        <v>0</v>
      </c>
      <c r="M258" s="1">
        <f>IF($A$20="55 N.v.t.",1,IF(D258="",0,1))</f>
        <v>0</v>
      </c>
      <c r="N258" s="1">
        <f>IF($A$20="55 N.v.t.",1,IF(E258="",0,1))</f>
        <v>0</v>
      </c>
      <c r="P258" s="1">
        <f t="shared" si="14"/>
        <v>0</v>
      </c>
    </row>
    <row r="259" spans="1:16">
      <c r="A259" s="1" t="str">
        <f>$A$21</f>
        <v>56 Verwarming</v>
      </c>
      <c r="B259" s="109" t="str">
        <f t="shared" si="15"/>
        <v/>
      </c>
      <c r="C259" s="3"/>
      <c r="D259" s="3"/>
      <c r="E259" s="3"/>
      <c r="F259" s="38"/>
      <c r="G259" s="38"/>
      <c r="H259" s="38"/>
      <c r="I259" s="38"/>
      <c r="J259" s="12">
        <f>(C259*(1+'Aanneemsom-W'!$C$16))+(D259*(1+'Aanneemsom-W'!$D$16))+(E259*(1+'Aanneemsom-W'!$E$16))</f>
        <v>0</v>
      </c>
      <c r="L259" s="1">
        <f>IF($A$21="56 N.v.t.",1,IF(C259="",0,1))</f>
        <v>0</v>
      </c>
      <c r="M259" s="1">
        <f>IF($A$21="56 N.v.t.",1,IF(D259="",0,1))</f>
        <v>0</v>
      </c>
      <c r="N259" s="1">
        <f>IF($A$21="56 N.v.t.",1,IF(E259="",0,1))</f>
        <v>0</v>
      </c>
      <c r="P259" s="1">
        <f t="shared" si="14"/>
        <v>0</v>
      </c>
    </row>
    <row r="260" spans="1:16">
      <c r="A260" s="1" t="str">
        <f>$A$22</f>
        <v>57 Luchtbehandeling</v>
      </c>
      <c r="B260" s="109" t="str">
        <f t="shared" si="15"/>
        <v/>
      </c>
      <c r="C260" s="3"/>
      <c r="D260" s="3"/>
      <c r="E260" s="3"/>
      <c r="F260" s="38"/>
      <c r="G260" s="92" t="str">
        <f>IF(F244="","Ingevulde informatie wordt genegeerd.","")</f>
        <v>Ingevulde informatie wordt genegeerd.</v>
      </c>
      <c r="H260" s="38"/>
      <c r="I260" s="38"/>
      <c r="J260" s="12">
        <f>(C260*(1+'Aanneemsom-W'!$C$16))+(D260*(1+'Aanneemsom-W'!$D$16))+(E260*(1+'Aanneemsom-W'!$E$16))</f>
        <v>0</v>
      </c>
      <c r="L260" s="1">
        <f>IF($A$22="57 N.v.t.",1,IF(C260="",0,1))</f>
        <v>0</v>
      </c>
      <c r="M260" s="1">
        <f>IF($A$22="57 N.v.t.",1,IF(D260="",0,1))</f>
        <v>0</v>
      </c>
      <c r="N260" s="1">
        <f>IF($A$22="57 N.v.t.",1,IF(E260="",0,1))</f>
        <v>0</v>
      </c>
      <c r="P260" s="1">
        <f t="shared" si="14"/>
        <v>0</v>
      </c>
    </row>
    <row r="261" spans="1:16">
      <c r="A261" s="1" t="str">
        <f>$A$23</f>
        <v>58 M&amp;R-installaties</v>
      </c>
      <c r="B261" s="109" t="str">
        <f t="shared" si="15"/>
        <v/>
      </c>
      <c r="C261" s="3"/>
      <c r="D261" s="3"/>
      <c r="E261" s="3"/>
      <c r="F261" s="38"/>
      <c r="G261" s="38"/>
      <c r="H261" s="38"/>
      <c r="I261" s="38"/>
      <c r="J261" s="12">
        <f>(C261*(1+'Aanneemsom-W'!$C$16))+(D261*(1+'Aanneemsom-W'!$D$16))+(E261*(1+'Aanneemsom-W'!$E$16))</f>
        <v>0</v>
      </c>
      <c r="L261" s="1">
        <f>IF($A$23="58 N.v.t.",1,IF(C261="",0,1))</f>
        <v>0</v>
      </c>
      <c r="M261" s="1">
        <f>IF($A$23="58 N.v.t.",1,IF(D261="",0,1))</f>
        <v>0</v>
      </c>
      <c r="N261" s="1">
        <f>IF($A$23="58 N.v.t.",1,IF(E261="",0,1))</f>
        <v>0</v>
      </c>
      <c r="P261" s="1">
        <f t="shared" si="14"/>
        <v>0</v>
      </c>
    </row>
    <row r="262" spans="1:16">
      <c r="A262" s="1" t="str">
        <f>$A$24</f>
        <v>59 Brandveiligheid</v>
      </c>
      <c r="B262" s="109" t="str">
        <f t="shared" si="15"/>
        <v/>
      </c>
      <c r="C262" s="3"/>
      <c r="D262" s="3"/>
      <c r="E262" s="3"/>
      <c r="F262" s="38"/>
      <c r="G262" s="38"/>
      <c r="H262" s="38"/>
      <c r="I262" s="38"/>
      <c r="J262" s="12">
        <f>(C262*(1+'Aanneemsom-W'!$C$16))+(D262*(1+'Aanneemsom-W'!$D$16))+(E262*(1+'Aanneemsom-W'!$E$16))</f>
        <v>0</v>
      </c>
      <c r="L262" s="1">
        <f>IF($A$24="65 N.v.t.",1,IF(C262="",0,1))</f>
        <v>0</v>
      </c>
      <c r="M262" s="1">
        <f>IF($A$24="65 N.v.t.",1,IF(D262="",0,1))</f>
        <v>0</v>
      </c>
      <c r="N262" s="1">
        <f>IF($A$24="65 N.v.t.",1,IF(E262="",0,1))</f>
        <v>0</v>
      </c>
      <c r="P262" s="1">
        <f t="shared" si="14"/>
        <v>0</v>
      </c>
    </row>
    <row r="263" spans="1:16">
      <c r="A263" s="1" t="str">
        <f>$A$25</f>
        <v>67 Gebouwmanag.</v>
      </c>
      <c r="B263" s="109" t="str">
        <f t="shared" si="15"/>
        <v/>
      </c>
      <c r="C263" s="3"/>
      <c r="D263" s="3"/>
      <c r="E263" s="3"/>
      <c r="F263" s="38"/>
      <c r="G263" s="38"/>
      <c r="H263" s="38"/>
      <c r="I263" s="38"/>
      <c r="J263" s="12">
        <f>(C263*(1+'Aanneemsom-W'!$C$16))+(D263*(1+'Aanneemsom-W'!$D$16))+(E263*(1+'Aanneemsom-W'!$E$16))</f>
        <v>0</v>
      </c>
      <c r="L263" s="1">
        <f>IF($A$25="67 N.v.t.",1,IF(C263="",0,1))</f>
        <v>0</v>
      </c>
      <c r="M263" s="1">
        <f>IF($A$25="67 N.v.t.",1,IF(D263="",0,1))</f>
        <v>0</v>
      </c>
      <c r="N263" s="1">
        <f>IF($A$25="67 N.v.t.",1,IF(E263="",0,1))</f>
        <v>0</v>
      </c>
      <c r="P263" s="1">
        <f t="shared" si="14"/>
        <v>0</v>
      </c>
    </row>
    <row r="264" spans="1:16">
      <c r="A264" s="1" t="str">
        <f>$A$26</f>
        <v>73 Vaste keuken vrz.</v>
      </c>
      <c r="B264" s="109" t="str">
        <f>IF(C264+D264+E264=0,"",J264/$I$244)</f>
        <v/>
      </c>
      <c r="C264" s="3"/>
      <c r="D264" s="3"/>
      <c r="E264" s="3"/>
      <c r="F264" s="38"/>
      <c r="G264" s="38"/>
      <c r="H264" s="38"/>
      <c r="I264" s="38"/>
      <c r="J264" s="12">
        <f>(C264*(1+'Aanneemsom-W'!$C$16))+(D264*(1+'Aanneemsom-W'!$D$16))+(E264*(1+'Aanneemsom-W'!$E$16))</f>
        <v>0</v>
      </c>
      <c r="L264" s="1">
        <f>IF($A$26="73 N.v.t.",1,IF(C264="",0,1))</f>
        <v>0</v>
      </c>
      <c r="M264" s="1">
        <f>IF($A$26="73 N.v.t.",1,IF(D264="",0,1))</f>
        <v>0</v>
      </c>
      <c r="N264" s="1">
        <f>IF($A$26="73 N.v.t.",1,IF(E264="",0,1))</f>
        <v>0</v>
      </c>
      <c r="P264" s="1">
        <f>SUM(L264:O264)</f>
        <v>0</v>
      </c>
    </row>
    <row r="265" spans="1:16">
      <c r="A265" s="1" t="str">
        <f>$A$27</f>
        <v>74 Vaste sanitaire vrz.</v>
      </c>
      <c r="B265" s="109" t="str">
        <f t="shared" si="15"/>
        <v/>
      </c>
      <c r="C265" s="3"/>
      <c r="D265" s="3"/>
      <c r="E265" s="3"/>
      <c r="F265" s="38"/>
      <c r="G265" s="38"/>
      <c r="H265" s="38"/>
      <c r="I265" s="38"/>
      <c r="J265" s="12">
        <f>(C265*(1+'Aanneemsom-W'!$C$16))+(D265*(1+'Aanneemsom-W'!$D$16))+(E265*(1+'Aanneemsom-W'!$E$16))</f>
        <v>0</v>
      </c>
      <c r="L265" s="1">
        <f>IF($A$27="74 N.v.t.",1,IF(C265="",0,1))</f>
        <v>0</v>
      </c>
      <c r="M265" s="1">
        <f>IF($A$27="74 N.v.t.",1,IF(D265="",0,1))</f>
        <v>0</v>
      </c>
      <c r="N265" s="1">
        <f>IF($A$27="74 N.v.t.",1,IF(E265="",0,1))</f>
        <v>0</v>
      </c>
      <c r="P265" s="1">
        <f t="shared" si="14"/>
        <v>0</v>
      </c>
    </row>
    <row r="266" spans="1:16">
      <c r="A266" s="1" t="str">
        <f>$A$28</f>
        <v>75 Vaste onderh.vrz.</v>
      </c>
      <c r="B266" s="109" t="str">
        <f>IF(C266+D266+E266=0,"",J266/$I$244)</f>
        <v/>
      </c>
      <c r="C266" s="3"/>
      <c r="D266" s="3"/>
      <c r="E266" s="3"/>
      <c r="F266" s="38"/>
      <c r="G266" s="38"/>
      <c r="H266" s="38"/>
      <c r="I266" s="38"/>
      <c r="J266" s="12">
        <f>(C266*(1+'Aanneemsom-W'!$C$16))+(D266*(1+'Aanneemsom-W'!$D$16))+(E266*(1+'Aanneemsom-W'!$E$16))</f>
        <v>0</v>
      </c>
      <c r="L266" s="1">
        <f>IF($A$28="75 N.v.t.",1,IF(C266="",0,1))</f>
        <v>0</v>
      </c>
      <c r="M266" s="1">
        <f>IF($A$28="75 N.v.t.",1,IF(D266="",0,1))</f>
        <v>0</v>
      </c>
      <c r="N266" s="1">
        <f>IF($A$28="75 N.v.t.",1,IF(E266="",0,1))</f>
        <v>0</v>
      </c>
      <c r="P266" s="1">
        <f>SUM(L266:O266)</f>
        <v>0</v>
      </c>
    </row>
    <row r="267" spans="1:16" ht="12" thickBot="1">
      <c r="A267" s="1" t="str">
        <f>$A$29</f>
        <v>90 Terrein</v>
      </c>
      <c r="B267" s="109" t="str">
        <f t="shared" si="15"/>
        <v/>
      </c>
      <c r="C267" s="3"/>
      <c r="D267" s="3"/>
      <c r="E267" s="3"/>
      <c r="F267" s="38"/>
      <c r="G267" s="38"/>
      <c r="H267" s="38"/>
      <c r="I267" s="38"/>
      <c r="J267" s="12">
        <f>(C267*(1+'Aanneemsom-W'!$C$16))+(D267*(1+'Aanneemsom-W'!$D$16))+(E267*(1+'Aanneemsom-W'!$E$16))</f>
        <v>0</v>
      </c>
      <c r="L267" s="1">
        <f>IF($A$29="90 N.v.t.",1,IF(C267="",0,1))</f>
        <v>0</v>
      </c>
      <c r="M267" s="1">
        <f>IF($A$29="90 N.v.t.",1,IF(D267="",0,1))</f>
        <v>0</v>
      </c>
      <c r="N267" s="1">
        <f>IF($A$29="90 N.v.t.",1,IF(E267="",0,1))</f>
        <v>0</v>
      </c>
      <c r="P267" s="1">
        <f t="shared" si="14"/>
        <v>0</v>
      </c>
    </row>
    <row r="268" spans="1:16" ht="13.5" thickBot="1">
      <c r="B268" s="59" t="s">
        <v>6</v>
      </c>
      <c r="C268" s="15">
        <f>SUM(C254:C267)</f>
        <v>0</v>
      </c>
      <c r="D268" s="15">
        <f>SUM(D254:D267)</f>
        <v>0</v>
      </c>
      <c r="E268" s="15">
        <f>SUM(E254:E267)</f>
        <v>0</v>
      </c>
      <c r="J268" s="13">
        <f>SUM(J253:J267)</f>
        <v>0</v>
      </c>
      <c r="O268" s="20" t="s">
        <v>27</v>
      </c>
      <c r="P268" s="1">
        <f>SUM(P253:P267)+P245</f>
        <v>4</v>
      </c>
    </row>
    <row r="269" spans="1:16">
      <c r="B269" s="59" t="s">
        <v>22</v>
      </c>
      <c r="C269" s="60" t="e">
        <f>C268/SUM(C268:E268)</f>
        <v>#DIV/0!</v>
      </c>
      <c r="D269" s="60" t="e">
        <f>D268/SUM(C268:E268)</f>
        <v>#DIV/0!</v>
      </c>
      <c r="E269" s="60" t="e">
        <f>E268/SUM(C268:E268)</f>
        <v>#DIV/0!</v>
      </c>
    </row>
    <row r="270" spans="1:16">
      <c r="C270" s="73"/>
      <c r="D270" s="73"/>
      <c r="E270" s="73"/>
    </row>
    <row r="271" spans="1:16">
      <c r="A271" s="5" t="str">
        <f>$A$67</f>
        <v>* "Loon", "Materiaal" en "Werk-derden" inclusief toeslagen. Let op: Alle bedragen datum prijspeil.</v>
      </c>
      <c r="C271" s="73"/>
      <c r="D271" s="73"/>
      <c r="E271" s="73"/>
      <c r="J271" s="5" t="str">
        <f>$J$67</f>
        <v>Paraaf Inschrijver:</v>
      </c>
    </row>
    <row r="272" spans="1:16">
      <c r="A272" s="5" t="str">
        <f>$A$68</f>
        <v>Opmerking: Niet gebruikte velden invullen met 0. Negatieve getallen of tekst is niet toegestaan.</v>
      </c>
      <c r="J272" s="76" t="str">
        <f>IF(P268=47,"","Let op: niet alle velden zijn ingevuld!")</f>
        <v>Let op: niet alle velden zijn ingevuld!</v>
      </c>
    </row>
    <row r="273" spans="1:17" ht="15.75">
      <c r="A273" s="4" t="str">
        <f>'Aanneemsom-W'!$A$1</f>
        <v>W-installatie</v>
      </c>
      <c r="B273" s="4" t="str">
        <f>'Aanneemsom-W'!$B$1</f>
        <v>Inschrijfbiljet onderhoud</v>
      </c>
      <c r="C273" s="2"/>
      <c r="D273" s="2"/>
      <c r="E273" s="2"/>
      <c r="F273" s="2"/>
      <c r="G273" s="2"/>
      <c r="H273" s="2"/>
      <c r="I273" s="2"/>
      <c r="J273" s="2"/>
    </row>
    <row r="274" spans="1:17">
      <c r="A274" s="20" t="str">
        <f>'Aanneemsom-W'!$A$2</f>
        <v>Perceel:</v>
      </c>
      <c r="B274" s="21" t="str">
        <f>Leeswijzer!$B$2</f>
        <v>W1</v>
      </c>
      <c r="C274" s="2"/>
      <c r="D274" s="2"/>
      <c r="E274" s="2"/>
      <c r="I274" s="22" t="str">
        <f>'Aanneemsom-W'!$F$2</f>
        <v>Documentnummer:</v>
      </c>
      <c r="J274" s="70" t="str">
        <f>Leeswijzer!$G$2</f>
        <v>xxx-GC1-IBW W1C1</v>
      </c>
    </row>
    <row r="275" spans="1:17">
      <c r="A275" s="20" t="str">
        <f>'Aanneemsom-W'!$A$3</f>
        <v>Opdrachtgever:</v>
      </c>
      <c r="B275" s="106" t="str">
        <f>Leeswijzer!$B$3</f>
        <v>Solido</v>
      </c>
      <c r="C275" s="2"/>
      <c r="D275" s="2"/>
      <c r="E275" s="2"/>
      <c r="I275" s="22" t="str">
        <f>'Aanneemsom-W'!$F$3</f>
        <v>Bestek:</v>
      </c>
      <c r="J275" s="2" t="str">
        <f>Leeswijzer!$G$3</f>
        <v>2506-FB-OHCAEW</v>
      </c>
    </row>
    <row r="276" spans="1:17">
      <c r="A276" s="20" t="str">
        <f>'Aanneemsom-W'!$A$4</f>
        <v>Betreft:</v>
      </c>
      <c r="B276" s="106" t="str">
        <f>Leeswijzer!$B$4</f>
        <v>Onderhoudscontract W-installatie</v>
      </c>
      <c r="C276" s="2"/>
      <c r="D276" s="2"/>
      <c r="E276" s="2"/>
      <c r="I276" s="20" t="s">
        <v>65</v>
      </c>
      <c r="J276" s="163">
        <f>'Aanneemsom-W'!$E$39</f>
        <v>0</v>
      </c>
    </row>
    <row r="277" spans="1:17">
      <c r="A277" s="20" t="str">
        <f>'Aanneemsom-W'!$A$5</f>
        <v>Blad:</v>
      </c>
      <c r="B277" s="1" t="str">
        <f>IF(F278="","Specificatieblad ongeldig; NIET invullen!","Specificatieblad locatie")</f>
        <v>Specificatieblad ongeldig; NIET invullen!</v>
      </c>
      <c r="E277" s="62" t="str">
        <f>$E$5</f>
        <v>C2</v>
      </c>
      <c r="F277" s="23" t="str">
        <f>$F$5</f>
        <v>(naam)</v>
      </c>
      <c r="G277" s="2"/>
      <c r="H277" s="2"/>
      <c r="I277" s="2"/>
    </row>
    <row r="278" spans="1:17">
      <c r="A278" s="20"/>
      <c r="B278" s="70"/>
      <c r="E278" s="77" t="s">
        <v>4</v>
      </c>
      <c r="F278" s="114"/>
      <c r="G278" s="2"/>
      <c r="H278" s="22" t="s">
        <v>43</v>
      </c>
      <c r="I278" s="70">
        <f>IF(I281=0,I279,I281)</f>
        <v>0</v>
      </c>
      <c r="Q278" s="1">
        <f>IF(F278="",0,1)</f>
        <v>0</v>
      </c>
    </row>
    <row r="279" spans="1:17">
      <c r="A279" s="20"/>
      <c r="B279" s="91"/>
      <c r="E279" s="68" t="s">
        <v>21</v>
      </c>
      <c r="F279" s="115"/>
      <c r="G279" s="2"/>
      <c r="H279" s="22" t="s">
        <v>28</v>
      </c>
      <c r="I279" s="116"/>
      <c r="J279" s="106" t="s">
        <v>47</v>
      </c>
      <c r="P279" s="1">
        <f>IF(I279="",0,1)</f>
        <v>0</v>
      </c>
    </row>
    <row r="280" spans="1:17">
      <c r="A280" s="20"/>
      <c r="E280" s="68"/>
      <c r="G280" s="2"/>
      <c r="H280" s="20" t="s">
        <v>48</v>
      </c>
      <c r="I280" s="116"/>
    </row>
    <row r="281" spans="1:17">
      <c r="A281" s="39" t="s">
        <v>33</v>
      </c>
      <c r="B281" s="113">
        <f>'Aanneemsom-W'!$B$8</f>
        <v>0</v>
      </c>
      <c r="E281" s="68"/>
      <c r="G281" s="2"/>
      <c r="H281" s="22" t="s">
        <v>49</v>
      </c>
      <c r="I281" s="116"/>
      <c r="J281" s="111">
        <f>IF(I280+I281=0,0,(I281-I280)/I280)</f>
        <v>0</v>
      </c>
    </row>
    <row r="282" spans="1:17">
      <c r="A282" s="20" t="s">
        <v>96</v>
      </c>
      <c r="B282" s="149"/>
      <c r="C282" s="2"/>
      <c r="D282" s="2"/>
      <c r="E282" s="2"/>
      <c r="F282" s="2"/>
      <c r="G282" s="2"/>
      <c r="H282" s="2"/>
      <c r="I282" s="2"/>
      <c r="J282" s="117" t="str">
        <f>IF(J281=0,"","Controleer kengetallen op inschrijfwaarde. Pas zo nodig de bedragen Loon, Materiaal en Werk-derden aan met het wijzigingspercentage.")</f>
        <v/>
      </c>
    </row>
    <row r="283" spans="1:17">
      <c r="C283" s="64"/>
      <c r="D283" s="65"/>
      <c r="E283" s="65"/>
      <c r="F283" s="67" t="s">
        <v>24</v>
      </c>
      <c r="G283" s="65"/>
      <c r="H283" s="65"/>
      <c r="I283" s="65"/>
      <c r="J283" s="66"/>
    </row>
    <row r="284" spans="1:17">
      <c r="C284" s="49"/>
      <c r="D284" s="50" t="str">
        <f>$D$12</f>
        <v>Preventief en</v>
      </c>
      <c r="E284" s="51"/>
      <c r="F284" s="52"/>
      <c r="G284" s="50" t="str">
        <f>IF($G$12="","",$G$12)</f>
        <v>Geen stelposten</v>
      </c>
      <c r="H284" s="53"/>
      <c r="I284" s="18"/>
      <c r="J284" s="40" t="str">
        <f>$J$12</f>
        <v>Prijspeil</v>
      </c>
    </row>
    <row r="285" spans="1:17">
      <c r="C285" s="16"/>
      <c r="D285" s="17" t="str">
        <f>$D$13</f>
        <v>curatief onderhoud</v>
      </c>
      <c r="E285" s="54"/>
      <c r="F285" s="55"/>
      <c r="G285" s="17"/>
      <c r="H285" s="56"/>
      <c r="I285" s="19"/>
      <c r="J285" s="48">
        <f>$J$13</f>
        <v>45839</v>
      </c>
    </row>
    <row r="286" spans="1:17" ht="22.5">
      <c r="A286" s="57" t="s">
        <v>45</v>
      </c>
      <c r="B286" s="58" t="str">
        <f>$B$48</f>
        <v>Kengetal-W
locatie (€/m²)</v>
      </c>
      <c r="C286" s="11" t="s">
        <v>63</v>
      </c>
      <c r="D286" s="11" t="s">
        <v>64</v>
      </c>
      <c r="E286" s="11" t="s">
        <v>239</v>
      </c>
      <c r="F286" s="11" t="str">
        <f>IF($F$14="","",$F$14)</f>
        <v/>
      </c>
      <c r="G286" s="11" t="str">
        <f>IF($G$14="","",$G$14)</f>
        <v/>
      </c>
      <c r="H286" s="11" t="str">
        <f>IF($H$14="","",$H$14)</f>
        <v/>
      </c>
      <c r="I286" s="11" t="str">
        <f>IF($I$14="","",$I$14)</f>
        <v/>
      </c>
      <c r="J286" s="11" t="s">
        <v>57</v>
      </c>
      <c r="L286" s="1" t="s">
        <v>26</v>
      </c>
    </row>
    <row r="287" spans="1:17">
      <c r="A287" s="37" t="str">
        <f>$A$15</f>
        <v>Stelposten n.v.t.</v>
      </c>
      <c r="B287" s="71"/>
      <c r="C287" s="72"/>
      <c r="D287" s="72"/>
      <c r="E287" s="72"/>
      <c r="F287" s="3"/>
      <c r="G287" s="3"/>
      <c r="H287" s="3"/>
      <c r="I287" s="3"/>
      <c r="J287" s="144">
        <f>(F287*(1+'Aanneemsom-W'!$F$16))+(G287*(1+'Aanneemsom-W'!$F$16))+(H287*(1+'Aanneemsom-W'!$F$16))+(I287*(1+'Aanneemsom-W'!$F$16))</f>
        <v>0</v>
      </c>
      <c r="L287" s="1">
        <f>IF(F286="",1,IF(F287="",0,1))</f>
        <v>1</v>
      </c>
      <c r="M287" s="1">
        <f>IF(G286="",1,IF(G287="",0,1))</f>
        <v>1</v>
      </c>
      <c r="N287" s="1">
        <f>IF(H286="",1,IF(H287="",0,1))</f>
        <v>1</v>
      </c>
      <c r="O287" s="1">
        <f>IF(I286="",1,IF(I287="",0,1))</f>
        <v>1</v>
      </c>
      <c r="P287" s="1">
        <f t="shared" ref="P287:P301" si="16">SUM(L287:O287)</f>
        <v>4</v>
      </c>
    </row>
    <row r="288" spans="1:17">
      <c r="A288" s="1" t="str">
        <f>$A$16</f>
        <v>51 Gereserveerd</v>
      </c>
      <c r="B288" s="109" t="str">
        <f>IF(C288+D288+E288=0,"",J288/$I$278)</f>
        <v/>
      </c>
      <c r="C288" s="3"/>
      <c r="D288" s="3"/>
      <c r="E288" s="3"/>
      <c r="F288" s="38"/>
      <c r="G288" s="38"/>
      <c r="H288" s="38"/>
      <c r="I288" s="38"/>
      <c r="J288" s="12">
        <f>(C288*(1+'Aanneemsom-W'!$C$16))+(D288*(1+'Aanneemsom-W'!$D$16))+(E288*(1+'Aanneemsom-W'!$E$16))</f>
        <v>0</v>
      </c>
      <c r="L288" s="1">
        <f>IF($A$16="51 N.v.t.",1,IF(C288="",0,1))</f>
        <v>0</v>
      </c>
      <c r="M288" s="1">
        <f>IF($A$16="51 N.v.t.",1,IF(D288="",0,1))</f>
        <v>0</v>
      </c>
      <c r="N288" s="1">
        <f>IF($A$16="51 N.v.t.",1,IF(E288="",0,1))</f>
        <v>0</v>
      </c>
      <c r="P288" s="1">
        <f t="shared" si="16"/>
        <v>0</v>
      </c>
    </row>
    <row r="289" spans="1:16">
      <c r="A289" s="1" t="str">
        <f>$A$17</f>
        <v>52 Afvoeren</v>
      </c>
      <c r="B289" s="109" t="str">
        <f t="shared" ref="B289:B301" si="17">IF(C289+D289+E289=0,"",J289/$I$278)</f>
        <v/>
      </c>
      <c r="C289" s="3"/>
      <c r="D289" s="3"/>
      <c r="E289" s="3"/>
      <c r="F289" s="38"/>
      <c r="G289" s="38"/>
      <c r="H289" s="38"/>
      <c r="I289" s="38"/>
      <c r="J289" s="12">
        <f>(C289*(1+'Aanneemsom-W'!$C$16))+(D289*(1+'Aanneemsom-W'!$D$16))+(E289*(1+'Aanneemsom-W'!$E$16))</f>
        <v>0</v>
      </c>
      <c r="L289" s="1">
        <f>IF($A$17="52 N.v.t.",1,IF(C289="",0,1))</f>
        <v>0</v>
      </c>
      <c r="M289" s="1">
        <f>IF($A$17="52 N.v.t.",1,IF(D289="",0,1))</f>
        <v>0</v>
      </c>
      <c r="N289" s="1">
        <f>IF($A$17="52 N.v.t.",1,IF(E289="",0,1))</f>
        <v>0</v>
      </c>
      <c r="P289" s="1">
        <f t="shared" si="16"/>
        <v>0</v>
      </c>
    </row>
    <row r="290" spans="1:16">
      <c r="A290" s="1" t="str">
        <f>$A$18</f>
        <v>53 Water</v>
      </c>
      <c r="B290" s="109" t="str">
        <f t="shared" si="17"/>
        <v/>
      </c>
      <c r="C290" s="3"/>
      <c r="D290" s="3"/>
      <c r="E290" s="3"/>
      <c r="F290" s="38"/>
      <c r="G290" s="38"/>
      <c r="H290" s="38"/>
      <c r="I290" s="38"/>
      <c r="J290" s="12">
        <f>(C290*(1+'Aanneemsom-W'!$C$16))+(D290*(1+'Aanneemsom-W'!$D$16))+(E290*(1+'Aanneemsom-W'!$E$16))</f>
        <v>0</v>
      </c>
      <c r="L290" s="1">
        <f>IF($A$18="53 N.v.t.",1,IF(C290="",0,1))</f>
        <v>0</v>
      </c>
      <c r="M290" s="1">
        <f>IF($A$18="53 N.v.t.",1,IF(D290="",0,1))</f>
        <v>0</v>
      </c>
      <c r="N290" s="1">
        <f>IF($A$18="53 N.v.t.",1,IF(E290="",0,1))</f>
        <v>0</v>
      </c>
      <c r="P290" s="1">
        <f t="shared" si="16"/>
        <v>0</v>
      </c>
    </row>
    <row r="291" spans="1:16">
      <c r="A291" s="1" t="str">
        <f>$A$19</f>
        <v>54 Gassen</v>
      </c>
      <c r="B291" s="109" t="str">
        <f t="shared" si="17"/>
        <v/>
      </c>
      <c r="C291" s="3"/>
      <c r="D291" s="3"/>
      <c r="E291" s="3"/>
      <c r="F291" s="38"/>
      <c r="G291" s="38"/>
      <c r="H291" s="38"/>
      <c r="I291" s="38"/>
      <c r="J291" s="12">
        <f>(C291*(1+'Aanneemsom-W'!$C$16))+(D291*(1+'Aanneemsom-W'!$D$16))+(E291*(1+'Aanneemsom-W'!$E$16))</f>
        <v>0</v>
      </c>
      <c r="L291" s="1">
        <f>IF($A$19="54 N.v.t.",1,IF(C291="",0,1))</f>
        <v>0</v>
      </c>
      <c r="M291" s="1">
        <f>IF($A$19="54 N.v.t.",1,IF(D291="",0,1))</f>
        <v>0</v>
      </c>
      <c r="N291" s="1">
        <f>IF($A$19="54 N.v.t.",1,IF(E291="",0,1))</f>
        <v>0</v>
      </c>
      <c r="P291" s="1">
        <f t="shared" si="16"/>
        <v>0</v>
      </c>
    </row>
    <row r="292" spans="1:16">
      <c r="A292" s="1" t="str">
        <f>$A$20</f>
        <v>55 Koeling</v>
      </c>
      <c r="B292" s="109" t="str">
        <f t="shared" si="17"/>
        <v/>
      </c>
      <c r="C292" s="3"/>
      <c r="D292" s="3"/>
      <c r="E292" s="3"/>
      <c r="F292" s="38"/>
      <c r="G292" s="38"/>
      <c r="H292" s="38"/>
      <c r="I292" s="38"/>
      <c r="J292" s="12">
        <f>(C292*(1+'Aanneemsom-W'!$C$16))+(D292*(1+'Aanneemsom-W'!$D$16))+(E292*(1+'Aanneemsom-W'!$E$16))</f>
        <v>0</v>
      </c>
      <c r="L292" s="1">
        <f>IF($A$20="55 N.v.t.",1,IF(C292="",0,1))</f>
        <v>0</v>
      </c>
      <c r="M292" s="1">
        <f>IF($A$20="55 N.v.t.",1,IF(D292="",0,1))</f>
        <v>0</v>
      </c>
      <c r="N292" s="1">
        <f>IF($A$20="55 N.v.t.",1,IF(E292="",0,1))</f>
        <v>0</v>
      </c>
      <c r="P292" s="1">
        <f t="shared" si="16"/>
        <v>0</v>
      </c>
    </row>
    <row r="293" spans="1:16">
      <c r="A293" s="1" t="str">
        <f>$A$21</f>
        <v>56 Verwarming</v>
      </c>
      <c r="B293" s="109" t="str">
        <f t="shared" si="17"/>
        <v/>
      </c>
      <c r="C293" s="3"/>
      <c r="D293" s="3"/>
      <c r="E293" s="3"/>
      <c r="F293" s="38"/>
      <c r="G293" s="38"/>
      <c r="H293" s="38"/>
      <c r="I293" s="38"/>
      <c r="J293" s="12">
        <f>(C293*(1+'Aanneemsom-W'!$C$16))+(D293*(1+'Aanneemsom-W'!$D$16))+(E293*(1+'Aanneemsom-W'!$E$16))</f>
        <v>0</v>
      </c>
      <c r="L293" s="1">
        <f>IF($A$21="56 N.v.t.",1,IF(C293="",0,1))</f>
        <v>0</v>
      </c>
      <c r="M293" s="1">
        <f>IF($A$21="56 N.v.t.",1,IF(D293="",0,1))</f>
        <v>0</v>
      </c>
      <c r="N293" s="1">
        <f>IF($A$21="56 N.v.t.",1,IF(E293="",0,1))</f>
        <v>0</v>
      </c>
      <c r="P293" s="1">
        <f t="shared" si="16"/>
        <v>0</v>
      </c>
    </row>
    <row r="294" spans="1:16">
      <c r="A294" s="1" t="str">
        <f>$A$22</f>
        <v>57 Luchtbehandeling</v>
      </c>
      <c r="B294" s="109" t="str">
        <f t="shared" si="17"/>
        <v/>
      </c>
      <c r="C294" s="3"/>
      <c r="D294" s="3"/>
      <c r="E294" s="3"/>
      <c r="F294" s="38"/>
      <c r="G294" s="92" t="str">
        <f>IF(F278="","Ingevulde informatie wordt genegeerd.","")</f>
        <v>Ingevulde informatie wordt genegeerd.</v>
      </c>
      <c r="H294" s="38"/>
      <c r="I294" s="38"/>
      <c r="J294" s="12">
        <f>(C294*(1+'Aanneemsom-W'!$C$16))+(D294*(1+'Aanneemsom-W'!$D$16))+(E294*(1+'Aanneemsom-W'!$E$16))</f>
        <v>0</v>
      </c>
      <c r="L294" s="1">
        <f>IF($A$22="57 N.v.t.",1,IF(C294="",0,1))</f>
        <v>0</v>
      </c>
      <c r="M294" s="1">
        <f>IF($A$22="57 N.v.t.",1,IF(D294="",0,1))</f>
        <v>0</v>
      </c>
      <c r="N294" s="1">
        <f>IF($A$22="57 N.v.t.",1,IF(E294="",0,1))</f>
        <v>0</v>
      </c>
      <c r="P294" s="1">
        <f t="shared" si="16"/>
        <v>0</v>
      </c>
    </row>
    <row r="295" spans="1:16">
      <c r="A295" s="1" t="str">
        <f>$A$23</f>
        <v>58 M&amp;R-installaties</v>
      </c>
      <c r="B295" s="109" t="str">
        <f t="shared" si="17"/>
        <v/>
      </c>
      <c r="C295" s="3"/>
      <c r="D295" s="3"/>
      <c r="E295" s="3"/>
      <c r="F295" s="38"/>
      <c r="G295" s="38"/>
      <c r="H295" s="38"/>
      <c r="I295" s="38"/>
      <c r="J295" s="12">
        <f>(C295*(1+'Aanneemsom-W'!$C$16))+(D295*(1+'Aanneemsom-W'!$D$16))+(E295*(1+'Aanneemsom-W'!$E$16))</f>
        <v>0</v>
      </c>
      <c r="L295" s="1">
        <f>IF($A$23="58 N.v.t.",1,IF(C295="",0,1))</f>
        <v>0</v>
      </c>
      <c r="M295" s="1">
        <f>IF($A$23="58 N.v.t.",1,IF(D295="",0,1))</f>
        <v>0</v>
      </c>
      <c r="N295" s="1">
        <f>IF($A$23="58 N.v.t.",1,IF(E295="",0,1))</f>
        <v>0</v>
      </c>
      <c r="P295" s="1">
        <f t="shared" si="16"/>
        <v>0</v>
      </c>
    </row>
    <row r="296" spans="1:16">
      <c r="A296" s="1" t="str">
        <f>$A$24</f>
        <v>59 Brandveiligheid</v>
      </c>
      <c r="B296" s="109" t="str">
        <f t="shared" si="17"/>
        <v/>
      </c>
      <c r="C296" s="3"/>
      <c r="D296" s="3"/>
      <c r="E296" s="3"/>
      <c r="F296" s="38"/>
      <c r="G296" s="38"/>
      <c r="H296" s="38"/>
      <c r="I296" s="38"/>
      <c r="J296" s="12">
        <f>(C296*(1+'Aanneemsom-W'!$C$16))+(D296*(1+'Aanneemsom-W'!$D$16))+(E296*(1+'Aanneemsom-W'!$E$16))</f>
        <v>0</v>
      </c>
      <c r="L296" s="1">
        <f>IF($A$24="65 N.v.t.",1,IF(C296="",0,1))</f>
        <v>0</v>
      </c>
      <c r="M296" s="1">
        <f>IF($A$24="65 N.v.t.",1,IF(D296="",0,1))</f>
        <v>0</v>
      </c>
      <c r="N296" s="1">
        <f>IF($A$24="65 N.v.t.",1,IF(E296="",0,1))</f>
        <v>0</v>
      </c>
      <c r="P296" s="1">
        <f t="shared" si="16"/>
        <v>0</v>
      </c>
    </row>
    <row r="297" spans="1:16">
      <c r="A297" s="1" t="str">
        <f>$A$25</f>
        <v>67 Gebouwmanag.</v>
      </c>
      <c r="B297" s="109" t="str">
        <f t="shared" si="17"/>
        <v/>
      </c>
      <c r="C297" s="3"/>
      <c r="D297" s="3"/>
      <c r="E297" s="3"/>
      <c r="F297" s="38"/>
      <c r="G297" s="38"/>
      <c r="H297" s="38"/>
      <c r="I297" s="38"/>
      <c r="J297" s="12">
        <f>(C297*(1+'Aanneemsom-W'!$C$16))+(D297*(1+'Aanneemsom-W'!$D$16))+(E297*(1+'Aanneemsom-W'!$E$16))</f>
        <v>0</v>
      </c>
      <c r="L297" s="1">
        <f>IF($A$25="67 N.v.t.",1,IF(C297="",0,1))</f>
        <v>0</v>
      </c>
      <c r="M297" s="1">
        <f>IF($A$25="67 N.v.t.",1,IF(D297="",0,1))</f>
        <v>0</v>
      </c>
      <c r="N297" s="1">
        <f>IF($A$25="67 N.v.t.",1,IF(E297="",0,1))</f>
        <v>0</v>
      </c>
      <c r="P297" s="1">
        <f t="shared" si="16"/>
        <v>0</v>
      </c>
    </row>
    <row r="298" spans="1:16">
      <c r="A298" s="1" t="str">
        <f>$A$26</f>
        <v>73 Vaste keuken vrz.</v>
      </c>
      <c r="B298" s="109" t="str">
        <f>IF(C298+D298+E298=0,"",J298/$I$278)</f>
        <v/>
      </c>
      <c r="C298" s="3"/>
      <c r="D298" s="3"/>
      <c r="E298" s="3"/>
      <c r="F298" s="38"/>
      <c r="G298" s="38"/>
      <c r="H298" s="38"/>
      <c r="I298" s="38"/>
      <c r="J298" s="12">
        <f>(C298*(1+'Aanneemsom-W'!$C$16))+(D298*(1+'Aanneemsom-W'!$D$16))+(E298*(1+'Aanneemsom-W'!$E$16))</f>
        <v>0</v>
      </c>
      <c r="L298" s="1">
        <f>IF($A$26="73 N.v.t.",1,IF(C298="",0,1))</f>
        <v>0</v>
      </c>
      <c r="M298" s="1">
        <f>IF($A$26="73 N.v.t.",1,IF(D298="",0,1))</f>
        <v>0</v>
      </c>
      <c r="N298" s="1">
        <f>IF($A$26="73 N.v.t.",1,IF(E298="",0,1))</f>
        <v>0</v>
      </c>
      <c r="P298" s="1">
        <f>SUM(L298:O298)</f>
        <v>0</v>
      </c>
    </row>
    <row r="299" spans="1:16">
      <c r="A299" s="1" t="str">
        <f>$A$27</f>
        <v>74 Vaste sanitaire vrz.</v>
      </c>
      <c r="B299" s="109" t="str">
        <f t="shared" si="17"/>
        <v/>
      </c>
      <c r="C299" s="3"/>
      <c r="D299" s="3"/>
      <c r="E299" s="3"/>
      <c r="F299" s="38"/>
      <c r="G299" s="38"/>
      <c r="H299" s="38"/>
      <c r="I299" s="38"/>
      <c r="J299" s="12">
        <f>(C299*(1+'Aanneemsom-W'!$C$16))+(D299*(1+'Aanneemsom-W'!$D$16))+(E299*(1+'Aanneemsom-W'!$E$16))</f>
        <v>0</v>
      </c>
      <c r="L299" s="1">
        <f>IF($A$27="74 N.v.t.",1,IF(C299="",0,1))</f>
        <v>0</v>
      </c>
      <c r="M299" s="1">
        <f>IF($A$27="74 N.v.t.",1,IF(D299="",0,1))</f>
        <v>0</v>
      </c>
      <c r="N299" s="1">
        <f>IF($A$27="74 N.v.t.",1,IF(E299="",0,1))</f>
        <v>0</v>
      </c>
      <c r="P299" s="1">
        <f t="shared" si="16"/>
        <v>0</v>
      </c>
    </row>
    <row r="300" spans="1:16">
      <c r="A300" s="1" t="str">
        <f>$A$28</f>
        <v>75 Vaste onderh.vrz.</v>
      </c>
      <c r="B300" s="109" t="str">
        <f>IF(C300+D300+E300=0,"",J300/$I$278)</f>
        <v/>
      </c>
      <c r="C300" s="3"/>
      <c r="D300" s="3"/>
      <c r="E300" s="3"/>
      <c r="F300" s="38"/>
      <c r="G300" s="38"/>
      <c r="H300" s="38"/>
      <c r="I300" s="38"/>
      <c r="J300" s="12">
        <f>(C300*(1+'Aanneemsom-W'!$C$16))+(D300*(1+'Aanneemsom-W'!$D$16))+(E300*(1+'Aanneemsom-W'!$E$16))</f>
        <v>0</v>
      </c>
      <c r="L300" s="1">
        <f>IF($A$28="75 N.v.t.",1,IF(C300="",0,1))</f>
        <v>0</v>
      </c>
      <c r="M300" s="1">
        <f>IF($A$28="75 N.v.t.",1,IF(D300="",0,1))</f>
        <v>0</v>
      </c>
      <c r="N300" s="1">
        <f>IF($A$28="75 N.v.t.",1,IF(E300="",0,1))</f>
        <v>0</v>
      </c>
      <c r="P300" s="1">
        <f>SUM(L300:O300)</f>
        <v>0</v>
      </c>
    </row>
    <row r="301" spans="1:16" ht="12" thickBot="1">
      <c r="A301" s="1" t="str">
        <f>$A$29</f>
        <v>90 Terrein</v>
      </c>
      <c r="B301" s="109" t="str">
        <f t="shared" si="17"/>
        <v/>
      </c>
      <c r="C301" s="3"/>
      <c r="D301" s="3"/>
      <c r="E301" s="3"/>
      <c r="F301" s="38"/>
      <c r="G301" s="38"/>
      <c r="H301" s="38"/>
      <c r="I301" s="38"/>
      <c r="J301" s="12">
        <f>(C301*(1+'Aanneemsom-W'!$C$16))+(D301*(1+'Aanneemsom-W'!$D$16))+(E301*(1+'Aanneemsom-W'!$E$16))</f>
        <v>0</v>
      </c>
      <c r="L301" s="1">
        <f>IF($A$29="90 N.v.t.",1,IF(C301="",0,1))</f>
        <v>0</v>
      </c>
      <c r="M301" s="1">
        <f>IF($A$29="90 N.v.t.",1,IF(D301="",0,1))</f>
        <v>0</v>
      </c>
      <c r="N301" s="1">
        <f>IF($A$29="90 N.v.t.",1,IF(E301="",0,1))</f>
        <v>0</v>
      </c>
      <c r="P301" s="1">
        <f t="shared" si="16"/>
        <v>0</v>
      </c>
    </row>
    <row r="302" spans="1:16" ht="13.5" thickBot="1">
      <c r="B302" s="59" t="s">
        <v>6</v>
      </c>
      <c r="C302" s="15">
        <f>SUM(C288:C301)</f>
        <v>0</v>
      </c>
      <c r="D302" s="15">
        <f>SUM(D288:D301)</f>
        <v>0</v>
      </c>
      <c r="E302" s="15">
        <f>SUM(E288:E301)</f>
        <v>0</v>
      </c>
      <c r="J302" s="13">
        <f>SUM(J287:J301)</f>
        <v>0</v>
      </c>
      <c r="O302" s="20" t="s">
        <v>27</v>
      </c>
      <c r="P302" s="1">
        <f>SUM(P287:P301)+P279</f>
        <v>4</v>
      </c>
    </row>
    <row r="303" spans="1:16">
      <c r="B303" s="59" t="s">
        <v>22</v>
      </c>
      <c r="C303" s="60" t="e">
        <f>C302/SUM(C302:E302)</f>
        <v>#DIV/0!</v>
      </c>
      <c r="D303" s="60" t="e">
        <f>D302/SUM(C302:E302)</f>
        <v>#DIV/0!</v>
      </c>
      <c r="E303" s="60" t="e">
        <f>E302/SUM(C302:E302)</f>
        <v>#DIV/0!</v>
      </c>
    </row>
    <row r="304" spans="1:16">
      <c r="C304" s="73"/>
      <c r="D304" s="73"/>
      <c r="E304" s="73"/>
    </row>
    <row r="305" spans="1:17">
      <c r="A305" s="5" t="str">
        <f>$A$67</f>
        <v>* "Loon", "Materiaal" en "Werk-derden" inclusief toeslagen. Let op: Alle bedragen datum prijspeil.</v>
      </c>
      <c r="C305" s="73"/>
      <c r="D305" s="73"/>
      <c r="E305" s="73"/>
      <c r="J305" s="5" t="str">
        <f>$J$67</f>
        <v>Paraaf Inschrijver:</v>
      </c>
    </row>
    <row r="306" spans="1:17">
      <c r="A306" s="5" t="str">
        <f>$A$68</f>
        <v>Opmerking: Niet gebruikte velden invullen met 0. Negatieve getallen of tekst is niet toegestaan.</v>
      </c>
      <c r="J306" s="76" t="str">
        <f>IF(P302=47,"","Let op: niet alle velden zijn ingevuld!")</f>
        <v>Let op: niet alle velden zijn ingevuld!</v>
      </c>
    </row>
    <row r="307" spans="1:17" ht="15.75">
      <c r="A307" s="4" t="str">
        <f>'Aanneemsom-W'!$A$1</f>
        <v>W-installatie</v>
      </c>
      <c r="B307" s="4" t="str">
        <f>'Aanneemsom-W'!$B$1</f>
        <v>Inschrijfbiljet onderhoud</v>
      </c>
      <c r="C307" s="2"/>
      <c r="D307" s="2"/>
      <c r="E307" s="2"/>
      <c r="F307" s="2"/>
      <c r="G307" s="2"/>
      <c r="H307" s="2"/>
      <c r="I307" s="2"/>
      <c r="J307" s="2"/>
    </row>
    <row r="308" spans="1:17">
      <c r="A308" s="20" t="str">
        <f>'Aanneemsom-W'!$A$2</f>
        <v>Perceel:</v>
      </c>
      <c r="B308" s="21" t="str">
        <f>Leeswijzer!$B$2</f>
        <v>W1</v>
      </c>
      <c r="C308" s="2"/>
      <c r="D308" s="2"/>
      <c r="E308" s="2"/>
      <c r="I308" s="22" t="str">
        <f>'Aanneemsom-W'!$F$2</f>
        <v>Documentnummer:</v>
      </c>
      <c r="J308" s="70" t="str">
        <f>Leeswijzer!$G$2</f>
        <v>xxx-GC1-IBW W1C1</v>
      </c>
    </row>
    <row r="309" spans="1:17">
      <c r="A309" s="20" t="str">
        <f>'Aanneemsom-W'!$A$3</f>
        <v>Opdrachtgever:</v>
      </c>
      <c r="B309" s="106" t="str">
        <f>Leeswijzer!$B$3</f>
        <v>Solido</v>
      </c>
      <c r="C309" s="2"/>
      <c r="D309" s="2"/>
      <c r="E309" s="2"/>
      <c r="I309" s="22" t="str">
        <f>'Aanneemsom-W'!$F$3</f>
        <v>Bestek:</v>
      </c>
      <c r="J309" s="2" t="str">
        <f>Leeswijzer!$G$3</f>
        <v>2506-FB-OHCAEW</v>
      </c>
    </row>
    <row r="310" spans="1:17">
      <c r="A310" s="20" t="str">
        <f>'Aanneemsom-W'!$A$4</f>
        <v>Betreft:</v>
      </c>
      <c r="B310" s="106" t="str">
        <f>Leeswijzer!$B$4</f>
        <v>Onderhoudscontract W-installatie</v>
      </c>
      <c r="C310" s="2"/>
      <c r="D310" s="2"/>
      <c r="E310" s="2"/>
      <c r="I310" s="20" t="s">
        <v>65</v>
      </c>
      <c r="J310" s="163">
        <f>'Aanneemsom-W'!$E$39</f>
        <v>0</v>
      </c>
    </row>
    <row r="311" spans="1:17">
      <c r="A311" s="20" t="str">
        <f>'Aanneemsom-W'!$A$5</f>
        <v>Blad:</v>
      </c>
      <c r="B311" s="1" t="str">
        <f>IF(F312="","Specificatieblad ongeldig; NIET invullen!","Specificatieblad locatie")</f>
        <v>Specificatieblad ongeldig; NIET invullen!</v>
      </c>
      <c r="E311" s="62" t="str">
        <f>$E$5</f>
        <v>C2</v>
      </c>
      <c r="F311" s="23" t="str">
        <f>$F$5</f>
        <v>(naam)</v>
      </c>
      <c r="G311" s="2"/>
      <c r="H311" s="2"/>
      <c r="I311" s="2"/>
    </row>
    <row r="312" spans="1:17">
      <c r="A312" s="20"/>
      <c r="B312" s="70"/>
      <c r="E312" s="77" t="s">
        <v>4</v>
      </c>
      <c r="F312" s="114"/>
      <c r="G312" s="2"/>
      <c r="H312" s="22" t="s">
        <v>43</v>
      </c>
      <c r="I312" s="70">
        <f>IF(I315=0,I313,I315)</f>
        <v>0</v>
      </c>
      <c r="Q312" s="1">
        <f>IF(F312="",0,1)</f>
        <v>0</v>
      </c>
    </row>
    <row r="313" spans="1:17">
      <c r="A313" s="20"/>
      <c r="B313" s="91"/>
      <c r="E313" s="68" t="s">
        <v>21</v>
      </c>
      <c r="F313" s="115"/>
      <c r="G313" s="2"/>
      <c r="H313" s="22" t="s">
        <v>28</v>
      </c>
      <c r="I313" s="116"/>
      <c r="J313" s="106" t="s">
        <v>47</v>
      </c>
      <c r="P313" s="1">
        <f>IF(I313="",0,1)</f>
        <v>0</v>
      </c>
    </row>
    <row r="314" spans="1:17">
      <c r="A314" s="20"/>
      <c r="E314" s="68"/>
      <c r="G314" s="2"/>
      <c r="H314" s="20" t="s">
        <v>48</v>
      </c>
      <c r="I314" s="116"/>
    </row>
    <row r="315" spans="1:17">
      <c r="A315" s="39" t="s">
        <v>33</v>
      </c>
      <c r="B315" s="113">
        <f>'Aanneemsom-W'!$B$8</f>
        <v>0</v>
      </c>
      <c r="E315" s="68"/>
      <c r="G315" s="2"/>
      <c r="H315" s="22" t="s">
        <v>49</v>
      </c>
      <c r="I315" s="116"/>
      <c r="J315" s="111">
        <f>IF(I314+I315=0,0,(I315-I314)/I314)</f>
        <v>0</v>
      </c>
    </row>
    <row r="316" spans="1:17">
      <c r="A316" s="20" t="s">
        <v>96</v>
      </c>
      <c r="B316" s="149"/>
      <c r="C316" s="2"/>
      <c r="D316" s="2"/>
      <c r="E316" s="2"/>
      <c r="F316" s="2"/>
      <c r="G316" s="2"/>
      <c r="H316" s="2"/>
      <c r="I316" s="2"/>
      <c r="J316" s="117" t="str">
        <f>IF(J315=0,"","Controleer kengetallen op inschrijfwaarde. Pas zo nodig de bedragen Loon, Materiaal en Werk-derden aan met het wijzigingspercentage.")</f>
        <v/>
      </c>
    </row>
    <row r="317" spans="1:17">
      <c r="C317" s="64"/>
      <c r="D317" s="65"/>
      <c r="E317" s="65"/>
      <c r="F317" s="67" t="s">
        <v>24</v>
      </c>
      <c r="G317" s="65"/>
      <c r="H317" s="65"/>
      <c r="I317" s="65"/>
      <c r="J317" s="66"/>
    </row>
    <row r="318" spans="1:17">
      <c r="C318" s="49"/>
      <c r="D318" s="50" t="str">
        <f>$D$12</f>
        <v>Preventief en</v>
      </c>
      <c r="E318" s="51"/>
      <c r="F318" s="52"/>
      <c r="G318" s="50" t="str">
        <f>IF($G$12="","",$G$12)</f>
        <v>Geen stelposten</v>
      </c>
      <c r="H318" s="53"/>
      <c r="I318" s="18"/>
      <c r="J318" s="40" t="str">
        <f>$J$12</f>
        <v>Prijspeil</v>
      </c>
    </row>
    <row r="319" spans="1:17">
      <c r="C319" s="16"/>
      <c r="D319" s="17" t="str">
        <f>$D$13</f>
        <v>curatief onderhoud</v>
      </c>
      <c r="E319" s="54"/>
      <c r="F319" s="55"/>
      <c r="G319" s="17"/>
      <c r="H319" s="56"/>
      <c r="I319" s="19"/>
      <c r="J319" s="48">
        <f>$J$13</f>
        <v>45839</v>
      </c>
    </row>
    <row r="320" spans="1:17" ht="22.5">
      <c r="A320" s="57" t="s">
        <v>45</v>
      </c>
      <c r="B320" s="58" t="str">
        <f>$B$48</f>
        <v>Kengetal-W
locatie (€/m²)</v>
      </c>
      <c r="C320" s="11" t="s">
        <v>63</v>
      </c>
      <c r="D320" s="11" t="s">
        <v>64</v>
      </c>
      <c r="E320" s="11" t="s">
        <v>239</v>
      </c>
      <c r="F320" s="11" t="str">
        <f>IF($F$14="","",$F$14)</f>
        <v/>
      </c>
      <c r="G320" s="11" t="str">
        <f>IF($G$14="","",$G$14)</f>
        <v/>
      </c>
      <c r="H320" s="11" t="str">
        <f>IF($H$14="","",$H$14)</f>
        <v/>
      </c>
      <c r="I320" s="11" t="str">
        <f>IF($I$14="","",$I$14)</f>
        <v/>
      </c>
      <c r="J320" s="11" t="s">
        <v>57</v>
      </c>
      <c r="L320" s="1" t="s">
        <v>26</v>
      </c>
    </row>
    <row r="321" spans="1:16">
      <c r="A321" s="37" t="str">
        <f>$A$15</f>
        <v>Stelposten n.v.t.</v>
      </c>
      <c r="B321" s="71"/>
      <c r="C321" s="72"/>
      <c r="D321" s="72"/>
      <c r="E321" s="72"/>
      <c r="F321" s="3"/>
      <c r="G321" s="3"/>
      <c r="H321" s="3"/>
      <c r="I321" s="3"/>
      <c r="J321" s="144">
        <f>(F321*(1+'Aanneemsom-W'!$F$16))+(G321*(1+'Aanneemsom-W'!$F$16))+(H321*(1+'Aanneemsom-W'!$F$16))+(I321*(1+'Aanneemsom-W'!$F$16))</f>
        <v>0</v>
      </c>
      <c r="L321" s="1">
        <f>IF(F320="",1,IF(F321="",0,1))</f>
        <v>1</v>
      </c>
      <c r="M321" s="1">
        <f>IF(G320="",1,IF(G321="",0,1))</f>
        <v>1</v>
      </c>
      <c r="N321" s="1">
        <f>IF(H320="",1,IF(H321="",0,1))</f>
        <v>1</v>
      </c>
      <c r="O321" s="1">
        <f>IF(I320="",1,IF(I321="",0,1))</f>
        <v>1</v>
      </c>
      <c r="P321" s="1">
        <f t="shared" ref="P321:P335" si="18">SUM(L321:O321)</f>
        <v>4</v>
      </c>
    </row>
    <row r="322" spans="1:16">
      <c r="A322" s="1" t="str">
        <f>$A$16</f>
        <v>51 Gereserveerd</v>
      </c>
      <c r="B322" s="109" t="str">
        <f>IF(C322+D322+E322=0,"",J322/$I$312)</f>
        <v/>
      </c>
      <c r="C322" s="3"/>
      <c r="D322" s="3"/>
      <c r="E322" s="3"/>
      <c r="F322" s="38"/>
      <c r="G322" s="38"/>
      <c r="H322" s="38"/>
      <c r="I322" s="38"/>
      <c r="J322" s="12">
        <f>(C322*(1+'Aanneemsom-W'!$C$16))+(D322*(1+'Aanneemsom-W'!$D$16))+(E322*(1+'Aanneemsom-W'!$E$16))</f>
        <v>0</v>
      </c>
      <c r="L322" s="1">
        <f>IF($A$16="51 N.v.t.",1,IF(C322="",0,1))</f>
        <v>0</v>
      </c>
      <c r="M322" s="1">
        <f>IF($A$16="51 N.v.t.",1,IF(D322="",0,1))</f>
        <v>0</v>
      </c>
      <c r="N322" s="1">
        <f>IF($A$16="51 N.v.t.",1,IF(E322="",0,1))</f>
        <v>0</v>
      </c>
      <c r="P322" s="1">
        <f t="shared" si="18"/>
        <v>0</v>
      </c>
    </row>
    <row r="323" spans="1:16">
      <c r="A323" s="1" t="str">
        <f>$A$17</f>
        <v>52 Afvoeren</v>
      </c>
      <c r="B323" s="109" t="str">
        <f t="shared" ref="B323:B335" si="19">IF(C323+D323+E323=0,"",J323/$I$312)</f>
        <v/>
      </c>
      <c r="C323" s="3"/>
      <c r="D323" s="3"/>
      <c r="E323" s="3"/>
      <c r="F323" s="38"/>
      <c r="G323" s="38"/>
      <c r="H323" s="38"/>
      <c r="I323" s="38"/>
      <c r="J323" s="12">
        <f>(C323*(1+'Aanneemsom-W'!$C$16))+(D323*(1+'Aanneemsom-W'!$D$16))+(E323*(1+'Aanneemsom-W'!$E$16))</f>
        <v>0</v>
      </c>
      <c r="L323" s="1">
        <f>IF($A$17="52 N.v.t.",1,IF(C323="",0,1))</f>
        <v>0</v>
      </c>
      <c r="M323" s="1">
        <f>IF($A$17="52 N.v.t.",1,IF(D323="",0,1))</f>
        <v>0</v>
      </c>
      <c r="N323" s="1">
        <f>IF($A$17="52 N.v.t.",1,IF(E323="",0,1))</f>
        <v>0</v>
      </c>
      <c r="P323" s="1">
        <f t="shared" si="18"/>
        <v>0</v>
      </c>
    </row>
    <row r="324" spans="1:16">
      <c r="A324" s="1" t="str">
        <f>$A$18</f>
        <v>53 Water</v>
      </c>
      <c r="B324" s="109" t="str">
        <f t="shared" si="19"/>
        <v/>
      </c>
      <c r="C324" s="3"/>
      <c r="D324" s="3"/>
      <c r="E324" s="3"/>
      <c r="F324" s="38"/>
      <c r="G324" s="38"/>
      <c r="H324" s="38"/>
      <c r="I324" s="38"/>
      <c r="J324" s="12">
        <f>(C324*(1+'Aanneemsom-W'!$C$16))+(D324*(1+'Aanneemsom-W'!$D$16))+(E324*(1+'Aanneemsom-W'!$E$16))</f>
        <v>0</v>
      </c>
      <c r="L324" s="1">
        <f>IF($A$18="53 N.v.t.",1,IF(C324="",0,1))</f>
        <v>0</v>
      </c>
      <c r="M324" s="1">
        <f>IF($A$18="53 N.v.t.",1,IF(D324="",0,1))</f>
        <v>0</v>
      </c>
      <c r="N324" s="1">
        <f>IF($A$18="53 N.v.t.",1,IF(E324="",0,1))</f>
        <v>0</v>
      </c>
      <c r="P324" s="1">
        <f t="shared" si="18"/>
        <v>0</v>
      </c>
    </row>
    <row r="325" spans="1:16">
      <c r="A325" s="1" t="str">
        <f>$A$19</f>
        <v>54 Gassen</v>
      </c>
      <c r="B325" s="109" t="str">
        <f t="shared" si="19"/>
        <v/>
      </c>
      <c r="C325" s="3"/>
      <c r="D325" s="3"/>
      <c r="E325" s="3"/>
      <c r="F325" s="38"/>
      <c r="G325" s="38"/>
      <c r="H325" s="38"/>
      <c r="I325" s="38"/>
      <c r="J325" s="12">
        <f>(C325*(1+'Aanneemsom-W'!$C$16))+(D325*(1+'Aanneemsom-W'!$D$16))+(E325*(1+'Aanneemsom-W'!$E$16))</f>
        <v>0</v>
      </c>
      <c r="L325" s="1">
        <f>IF($A$19="54 N.v.t.",1,IF(C325="",0,1))</f>
        <v>0</v>
      </c>
      <c r="M325" s="1">
        <f>IF($A$19="54 N.v.t.",1,IF(D325="",0,1))</f>
        <v>0</v>
      </c>
      <c r="N325" s="1">
        <f>IF($A$19="54 N.v.t.",1,IF(E325="",0,1))</f>
        <v>0</v>
      </c>
      <c r="P325" s="1">
        <f t="shared" si="18"/>
        <v>0</v>
      </c>
    </row>
    <row r="326" spans="1:16">
      <c r="A326" s="1" t="str">
        <f>$A$20</f>
        <v>55 Koeling</v>
      </c>
      <c r="B326" s="109" t="str">
        <f t="shared" si="19"/>
        <v/>
      </c>
      <c r="C326" s="3"/>
      <c r="D326" s="3"/>
      <c r="E326" s="3"/>
      <c r="F326" s="38"/>
      <c r="G326" s="38"/>
      <c r="H326" s="38"/>
      <c r="I326" s="38"/>
      <c r="J326" s="12">
        <f>(C326*(1+'Aanneemsom-W'!$C$16))+(D326*(1+'Aanneemsom-W'!$D$16))+(E326*(1+'Aanneemsom-W'!$E$16))</f>
        <v>0</v>
      </c>
      <c r="L326" s="1">
        <f>IF($A$20="55 N.v.t.",1,IF(C326="",0,1))</f>
        <v>0</v>
      </c>
      <c r="M326" s="1">
        <f>IF($A$20="55 N.v.t.",1,IF(D326="",0,1))</f>
        <v>0</v>
      </c>
      <c r="N326" s="1">
        <f>IF($A$20="55 N.v.t.",1,IF(E326="",0,1))</f>
        <v>0</v>
      </c>
      <c r="P326" s="1">
        <f t="shared" si="18"/>
        <v>0</v>
      </c>
    </row>
    <row r="327" spans="1:16">
      <c r="A327" s="1" t="str">
        <f>$A$21</f>
        <v>56 Verwarming</v>
      </c>
      <c r="B327" s="109" t="str">
        <f t="shared" si="19"/>
        <v/>
      </c>
      <c r="C327" s="3"/>
      <c r="D327" s="3"/>
      <c r="E327" s="3"/>
      <c r="F327" s="38"/>
      <c r="G327" s="38"/>
      <c r="H327" s="38"/>
      <c r="I327" s="38"/>
      <c r="J327" s="12">
        <f>(C327*(1+'Aanneemsom-W'!$C$16))+(D327*(1+'Aanneemsom-W'!$D$16))+(E327*(1+'Aanneemsom-W'!$E$16))</f>
        <v>0</v>
      </c>
      <c r="L327" s="1">
        <f>IF($A$21="56 N.v.t.",1,IF(C327="",0,1))</f>
        <v>0</v>
      </c>
      <c r="M327" s="1">
        <f>IF($A$21="56 N.v.t.",1,IF(D327="",0,1))</f>
        <v>0</v>
      </c>
      <c r="N327" s="1">
        <f>IF($A$21="56 N.v.t.",1,IF(E327="",0,1))</f>
        <v>0</v>
      </c>
      <c r="P327" s="1">
        <f t="shared" si="18"/>
        <v>0</v>
      </c>
    </row>
    <row r="328" spans="1:16">
      <c r="A328" s="1" t="str">
        <f>$A$22</f>
        <v>57 Luchtbehandeling</v>
      </c>
      <c r="B328" s="109" t="str">
        <f t="shared" si="19"/>
        <v/>
      </c>
      <c r="C328" s="3"/>
      <c r="D328" s="3"/>
      <c r="E328" s="3"/>
      <c r="F328" s="38"/>
      <c r="G328" s="92" t="str">
        <f>IF(F312="","Ingevulde informatie wordt genegeerd.","")</f>
        <v>Ingevulde informatie wordt genegeerd.</v>
      </c>
      <c r="H328" s="38"/>
      <c r="I328" s="38"/>
      <c r="J328" s="12">
        <f>(C328*(1+'Aanneemsom-W'!$C$16))+(D328*(1+'Aanneemsom-W'!$D$16))+(E328*(1+'Aanneemsom-W'!$E$16))</f>
        <v>0</v>
      </c>
      <c r="L328" s="1">
        <f>IF($A$22="57 N.v.t.",1,IF(C328="",0,1))</f>
        <v>0</v>
      </c>
      <c r="M328" s="1">
        <f>IF($A$22="57 N.v.t.",1,IF(D328="",0,1))</f>
        <v>0</v>
      </c>
      <c r="N328" s="1">
        <f>IF($A$22="57 N.v.t.",1,IF(E328="",0,1))</f>
        <v>0</v>
      </c>
      <c r="P328" s="1">
        <f t="shared" si="18"/>
        <v>0</v>
      </c>
    </row>
    <row r="329" spans="1:16">
      <c r="A329" s="1" t="str">
        <f>$A$23</f>
        <v>58 M&amp;R-installaties</v>
      </c>
      <c r="B329" s="109" t="str">
        <f t="shared" si="19"/>
        <v/>
      </c>
      <c r="C329" s="3"/>
      <c r="D329" s="3"/>
      <c r="E329" s="3"/>
      <c r="F329" s="38"/>
      <c r="G329" s="38"/>
      <c r="H329" s="38"/>
      <c r="I329" s="38"/>
      <c r="J329" s="12">
        <f>(C329*(1+'Aanneemsom-W'!$C$16))+(D329*(1+'Aanneemsom-W'!$D$16))+(E329*(1+'Aanneemsom-W'!$E$16))</f>
        <v>0</v>
      </c>
      <c r="L329" s="1">
        <f>IF($A$23="58 N.v.t.",1,IF(C329="",0,1))</f>
        <v>0</v>
      </c>
      <c r="M329" s="1">
        <f>IF($A$23="58 N.v.t.",1,IF(D329="",0,1))</f>
        <v>0</v>
      </c>
      <c r="N329" s="1">
        <f>IF($A$23="58 N.v.t.",1,IF(E329="",0,1))</f>
        <v>0</v>
      </c>
      <c r="P329" s="1">
        <f t="shared" si="18"/>
        <v>0</v>
      </c>
    </row>
    <row r="330" spans="1:16">
      <c r="A330" s="1" t="str">
        <f>$A$24</f>
        <v>59 Brandveiligheid</v>
      </c>
      <c r="B330" s="109" t="str">
        <f t="shared" si="19"/>
        <v/>
      </c>
      <c r="C330" s="3"/>
      <c r="D330" s="3"/>
      <c r="E330" s="3"/>
      <c r="F330" s="38"/>
      <c r="G330" s="38"/>
      <c r="H330" s="38"/>
      <c r="I330" s="38"/>
      <c r="J330" s="12">
        <f>(C330*(1+'Aanneemsom-W'!$C$16))+(D330*(1+'Aanneemsom-W'!$D$16))+(E330*(1+'Aanneemsom-W'!$E$16))</f>
        <v>0</v>
      </c>
      <c r="L330" s="1">
        <f>IF($A$24="65 N.v.t.",1,IF(C330="",0,1))</f>
        <v>0</v>
      </c>
      <c r="M330" s="1">
        <f>IF($A$24="65 N.v.t.",1,IF(D330="",0,1))</f>
        <v>0</v>
      </c>
      <c r="N330" s="1">
        <f>IF($A$24="65 N.v.t.",1,IF(E330="",0,1))</f>
        <v>0</v>
      </c>
      <c r="P330" s="1">
        <f t="shared" si="18"/>
        <v>0</v>
      </c>
    </row>
    <row r="331" spans="1:16">
      <c r="A331" s="1" t="str">
        <f>$A$25</f>
        <v>67 Gebouwmanag.</v>
      </c>
      <c r="B331" s="109" t="str">
        <f t="shared" si="19"/>
        <v/>
      </c>
      <c r="C331" s="3"/>
      <c r="D331" s="3"/>
      <c r="E331" s="3"/>
      <c r="F331" s="38"/>
      <c r="G331" s="38"/>
      <c r="H331" s="38"/>
      <c r="I331" s="38"/>
      <c r="J331" s="12">
        <f>(C331*(1+'Aanneemsom-W'!$C$16))+(D331*(1+'Aanneemsom-W'!$D$16))+(E331*(1+'Aanneemsom-W'!$E$16))</f>
        <v>0</v>
      </c>
      <c r="L331" s="1">
        <f>IF($A$25="67 N.v.t.",1,IF(C331="",0,1))</f>
        <v>0</v>
      </c>
      <c r="M331" s="1">
        <f>IF($A$25="67 N.v.t.",1,IF(D331="",0,1))</f>
        <v>0</v>
      </c>
      <c r="N331" s="1">
        <f>IF($A$25="67 N.v.t.",1,IF(E331="",0,1))</f>
        <v>0</v>
      </c>
      <c r="P331" s="1">
        <f t="shared" si="18"/>
        <v>0</v>
      </c>
    </row>
    <row r="332" spans="1:16">
      <c r="A332" s="1" t="str">
        <f>$A$26</f>
        <v>73 Vaste keuken vrz.</v>
      </c>
      <c r="B332" s="109" t="str">
        <f>IF(C332+D332+E332=0,"",J332/$I$312)</f>
        <v/>
      </c>
      <c r="C332" s="3"/>
      <c r="D332" s="3"/>
      <c r="E332" s="3"/>
      <c r="F332" s="38"/>
      <c r="G332" s="38"/>
      <c r="H332" s="38"/>
      <c r="I332" s="38"/>
      <c r="J332" s="12">
        <f>(C332*(1+'Aanneemsom-W'!$C$16))+(D332*(1+'Aanneemsom-W'!$D$16))+(E332*(1+'Aanneemsom-W'!$E$16))</f>
        <v>0</v>
      </c>
      <c r="L332" s="1">
        <f>IF($A$26="73 N.v.t.",1,IF(C332="",0,1))</f>
        <v>0</v>
      </c>
      <c r="M332" s="1">
        <f>IF($A$26="73 N.v.t.",1,IF(D332="",0,1))</f>
        <v>0</v>
      </c>
      <c r="N332" s="1">
        <f>IF($A$26="73 N.v.t.",1,IF(E332="",0,1))</f>
        <v>0</v>
      </c>
      <c r="P332" s="1">
        <f>SUM(L332:O332)</f>
        <v>0</v>
      </c>
    </row>
    <row r="333" spans="1:16">
      <c r="A333" s="1" t="str">
        <f>$A$27</f>
        <v>74 Vaste sanitaire vrz.</v>
      </c>
      <c r="B333" s="109" t="str">
        <f t="shared" si="19"/>
        <v/>
      </c>
      <c r="C333" s="3"/>
      <c r="D333" s="3"/>
      <c r="E333" s="3"/>
      <c r="F333" s="38"/>
      <c r="G333" s="38"/>
      <c r="H333" s="38"/>
      <c r="I333" s="38"/>
      <c r="J333" s="12">
        <f>(C333*(1+'Aanneemsom-W'!$C$16))+(D333*(1+'Aanneemsom-W'!$D$16))+(E333*(1+'Aanneemsom-W'!$E$16))</f>
        <v>0</v>
      </c>
      <c r="L333" s="1">
        <f>IF($A$27="74 N.v.t.",1,IF(C333="",0,1))</f>
        <v>0</v>
      </c>
      <c r="M333" s="1">
        <f>IF($A$27="74 N.v.t.",1,IF(D333="",0,1))</f>
        <v>0</v>
      </c>
      <c r="N333" s="1">
        <f>IF($A$27="74 N.v.t.",1,IF(E333="",0,1))</f>
        <v>0</v>
      </c>
      <c r="P333" s="1">
        <f t="shared" si="18"/>
        <v>0</v>
      </c>
    </row>
    <row r="334" spans="1:16">
      <c r="A334" s="1" t="str">
        <f>$A$28</f>
        <v>75 Vaste onderh.vrz.</v>
      </c>
      <c r="B334" s="109" t="str">
        <f>IF(C334+D334+E334=0,"",J334/$I$312)</f>
        <v/>
      </c>
      <c r="C334" s="3"/>
      <c r="D334" s="3"/>
      <c r="E334" s="3"/>
      <c r="F334" s="38"/>
      <c r="G334" s="38"/>
      <c r="H334" s="38"/>
      <c r="I334" s="38"/>
      <c r="J334" s="12">
        <f>(C334*(1+'Aanneemsom-W'!$C$16))+(D334*(1+'Aanneemsom-W'!$D$16))+(E334*(1+'Aanneemsom-W'!$E$16))</f>
        <v>0</v>
      </c>
      <c r="L334" s="1">
        <f>IF($A$28="75 N.v.t.",1,IF(C334="",0,1))</f>
        <v>0</v>
      </c>
      <c r="M334" s="1">
        <f>IF($A$28="75 N.v.t.",1,IF(D334="",0,1))</f>
        <v>0</v>
      </c>
      <c r="N334" s="1">
        <f>IF($A$28="75 N.v.t.",1,IF(E334="",0,1))</f>
        <v>0</v>
      </c>
      <c r="P334" s="1">
        <f>SUM(L334:O334)</f>
        <v>0</v>
      </c>
    </row>
    <row r="335" spans="1:16" ht="12" thickBot="1">
      <c r="A335" s="1" t="str">
        <f>$A$29</f>
        <v>90 Terrein</v>
      </c>
      <c r="B335" s="109" t="str">
        <f t="shared" si="19"/>
        <v/>
      </c>
      <c r="C335" s="3"/>
      <c r="D335" s="3"/>
      <c r="E335" s="3"/>
      <c r="F335" s="38"/>
      <c r="G335" s="38"/>
      <c r="H335" s="38"/>
      <c r="I335" s="38"/>
      <c r="J335" s="12">
        <f>(C335*(1+'Aanneemsom-W'!$C$16))+(D335*(1+'Aanneemsom-W'!$D$16))+(E335*(1+'Aanneemsom-W'!$E$16))</f>
        <v>0</v>
      </c>
      <c r="L335" s="1">
        <f>IF($A$29="90 N.v.t.",1,IF(C335="",0,1))</f>
        <v>0</v>
      </c>
      <c r="M335" s="1">
        <f>IF($A$29="90 N.v.t.",1,IF(D335="",0,1))</f>
        <v>0</v>
      </c>
      <c r="N335" s="1">
        <f>IF($A$29="90 N.v.t.",1,IF(E335="",0,1))</f>
        <v>0</v>
      </c>
      <c r="P335" s="1">
        <f t="shared" si="18"/>
        <v>0</v>
      </c>
    </row>
    <row r="336" spans="1:16" ht="13.5" thickBot="1">
      <c r="B336" s="59" t="s">
        <v>6</v>
      </c>
      <c r="C336" s="15">
        <f>SUM(C322:C335)</f>
        <v>0</v>
      </c>
      <c r="D336" s="15">
        <f>SUM(D322:D335)</f>
        <v>0</v>
      </c>
      <c r="E336" s="15">
        <f>SUM(E322:E335)</f>
        <v>0</v>
      </c>
      <c r="J336" s="13">
        <f>SUM(J321:J335)</f>
        <v>0</v>
      </c>
      <c r="O336" s="20" t="s">
        <v>27</v>
      </c>
      <c r="P336" s="1">
        <f>SUM(P321:P335)+P313</f>
        <v>4</v>
      </c>
    </row>
    <row r="337" spans="1:17">
      <c r="B337" s="59" t="s">
        <v>22</v>
      </c>
      <c r="C337" s="60" t="e">
        <f>C336/SUM(C336:E336)</f>
        <v>#DIV/0!</v>
      </c>
      <c r="D337" s="60" t="e">
        <f>D336/SUM(C336:E336)</f>
        <v>#DIV/0!</v>
      </c>
      <c r="E337" s="60" t="e">
        <f>E336/SUM(C336:E336)</f>
        <v>#DIV/0!</v>
      </c>
    </row>
    <row r="338" spans="1:17">
      <c r="C338" s="73"/>
      <c r="D338" s="73"/>
      <c r="E338" s="73"/>
    </row>
    <row r="339" spans="1:17">
      <c r="A339" s="5" t="str">
        <f>$A$67</f>
        <v>* "Loon", "Materiaal" en "Werk-derden" inclusief toeslagen. Let op: Alle bedragen datum prijspeil.</v>
      </c>
      <c r="C339" s="73"/>
      <c r="D339" s="73"/>
      <c r="E339" s="73"/>
      <c r="J339" s="5" t="str">
        <f>$J$67</f>
        <v>Paraaf Inschrijver:</v>
      </c>
    </row>
    <row r="340" spans="1:17">
      <c r="A340" s="5" t="str">
        <f>$A$68</f>
        <v>Opmerking: Niet gebruikte velden invullen met 0. Negatieve getallen of tekst is niet toegestaan.</v>
      </c>
      <c r="J340" s="76" t="str">
        <f>IF(P336=47,"","Let op: niet alle velden zijn ingevuld!")</f>
        <v>Let op: niet alle velden zijn ingevuld!</v>
      </c>
    </row>
    <row r="341" spans="1:17" ht="15.75">
      <c r="A341" s="4" t="str">
        <f>'Aanneemsom-W'!$A$1</f>
        <v>W-installatie</v>
      </c>
      <c r="B341" s="4" t="str">
        <f>'Aanneemsom-W'!$B$1</f>
        <v>Inschrijfbiljet onderhoud</v>
      </c>
      <c r="C341" s="2"/>
      <c r="D341" s="2"/>
      <c r="E341" s="2"/>
      <c r="F341" s="2"/>
      <c r="G341" s="2"/>
      <c r="H341" s="2"/>
      <c r="I341" s="2"/>
      <c r="J341" s="2"/>
    </row>
    <row r="342" spans="1:17">
      <c r="A342" s="20" t="str">
        <f>'Aanneemsom-W'!$A$2</f>
        <v>Perceel:</v>
      </c>
      <c r="B342" s="21" t="str">
        <f>Leeswijzer!$B$2</f>
        <v>W1</v>
      </c>
      <c r="C342" s="2"/>
      <c r="D342" s="2"/>
      <c r="E342" s="2"/>
      <c r="I342" s="22" t="str">
        <f>'Aanneemsom-W'!$F$2</f>
        <v>Documentnummer:</v>
      </c>
      <c r="J342" s="70" t="str">
        <f>Leeswijzer!$G$2</f>
        <v>xxx-GC1-IBW W1C1</v>
      </c>
    </row>
    <row r="343" spans="1:17">
      <c r="A343" s="20" t="str">
        <f>'Aanneemsom-W'!$A$3</f>
        <v>Opdrachtgever:</v>
      </c>
      <c r="B343" s="106" t="str">
        <f>Leeswijzer!$B$3</f>
        <v>Solido</v>
      </c>
      <c r="C343" s="2"/>
      <c r="D343" s="2"/>
      <c r="E343" s="2"/>
      <c r="I343" s="22" t="str">
        <f>'Aanneemsom-W'!$F$3</f>
        <v>Bestek:</v>
      </c>
      <c r="J343" s="2" t="str">
        <f>Leeswijzer!$G$3</f>
        <v>2506-FB-OHCAEW</v>
      </c>
    </row>
    <row r="344" spans="1:17">
      <c r="A344" s="20" t="str">
        <f>'Aanneemsom-W'!$A$4</f>
        <v>Betreft:</v>
      </c>
      <c r="B344" s="106" t="str">
        <f>Leeswijzer!$B$4</f>
        <v>Onderhoudscontract W-installatie</v>
      </c>
      <c r="C344" s="2"/>
      <c r="D344" s="2"/>
      <c r="E344" s="2"/>
      <c r="I344" s="20" t="s">
        <v>65</v>
      </c>
      <c r="J344" s="163">
        <f>'Aanneemsom-W'!$E$39</f>
        <v>0</v>
      </c>
    </row>
    <row r="345" spans="1:17">
      <c r="A345" s="20" t="str">
        <f>'Aanneemsom-W'!$A$5</f>
        <v>Blad:</v>
      </c>
      <c r="B345" s="1" t="str">
        <f>IF(F346="","Specificatieblad ongeldig; NIET invullen!","Specificatieblad locatie")</f>
        <v>Specificatieblad ongeldig; NIET invullen!</v>
      </c>
      <c r="E345" s="62" t="str">
        <f>$E$5</f>
        <v>C2</v>
      </c>
      <c r="F345" s="23" t="str">
        <f>$F$5</f>
        <v>(naam)</v>
      </c>
      <c r="G345" s="2"/>
      <c r="H345" s="2"/>
      <c r="I345" s="2"/>
    </row>
    <row r="346" spans="1:17">
      <c r="A346" s="20"/>
      <c r="B346" s="70"/>
      <c r="E346" s="77" t="s">
        <v>4</v>
      </c>
      <c r="F346" s="114"/>
      <c r="G346" s="2"/>
      <c r="H346" s="22" t="s">
        <v>43</v>
      </c>
      <c r="I346" s="70">
        <f>IF(I349=0,I347,I349)</f>
        <v>0</v>
      </c>
      <c r="Q346" s="1">
        <f>IF(F346="",0,1)</f>
        <v>0</v>
      </c>
    </row>
    <row r="347" spans="1:17">
      <c r="A347" s="20"/>
      <c r="B347" s="91"/>
      <c r="E347" s="68" t="s">
        <v>21</v>
      </c>
      <c r="F347" s="115"/>
      <c r="G347" s="2"/>
      <c r="H347" s="22" t="s">
        <v>28</v>
      </c>
      <c r="I347" s="116"/>
      <c r="J347" s="106" t="s">
        <v>47</v>
      </c>
      <c r="P347" s="1">
        <f>IF(I347="",0,1)</f>
        <v>0</v>
      </c>
    </row>
    <row r="348" spans="1:17">
      <c r="A348" s="20"/>
      <c r="E348" s="68"/>
      <c r="G348" s="2"/>
      <c r="H348" s="20" t="s">
        <v>48</v>
      </c>
      <c r="I348" s="116"/>
    </row>
    <row r="349" spans="1:17">
      <c r="A349" s="39" t="s">
        <v>33</v>
      </c>
      <c r="B349" s="113">
        <f>'Aanneemsom-W'!$B$8</f>
        <v>0</v>
      </c>
      <c r="E349" s="68"/>
      <c r="G349" s="2"/>
      <c r="H349" s="22" t="s">
        <v>49</v>
      </c>
      <c r="I349" s="116"/>
      <c r="J349" s="111">
        <f>IF(I348+I349=0,0,(I349-I348)/I348)</f>
        <v>0</v>
      </c>
    </row>
    <row r="350" spans="1:17">
      <c r="A350" s="20" t="s">
        <v>96</v>
      </c>
      <c r="B350" s="149"/>
      <c r="C350" s="2"/>
      <c r="D350" s="2"/>
      <c r="E350" s="2"/>
      <c r="F350" s="2"/>
      <c r="G350" s="2"/>
      <c r="H350" s="2"/>
      <c r="I350" s="2"/>
      <c r="J350" s="117" t="str">
        <f>IF(J349=0,"","Controleer kengetallen op inschrijfwaarde. Pas zo nodig de bedragen Loon, Materiaal en Werk-derden aan met het wijzigingspercentage.")</f>
        <v/>
      </c>
    </row>
    <row r="351" spans="1:17">
      <c r="B351" s="164"/>
      <c r="C351" s="64"/>
      <c r="D351" s="65"/>
      <c r="E351" s="65"/>
      <c r="F351" s="67" t="s">
        <v>24</v>
      </c>
      <c r="G351" s="65"/>
      <c r="H351" s="65"/>
      <c r="I351" s="65"/>
      <c r="J351" s="66"/>
    </row>
    <row r="352" spans="1:17">
      <c r="C352" s="49"/>
      <c r="D352" s="50" t="str">
        <f>$D$12</f>
        <v>Preventief en</v>
      </c>
      <c r="E352" s="51"/>
      <c r="F352" s="52"/>
      <c r="G352" s="50" t="str">
        <f>IF($G$12="","",$G$12)</f>
        <v>Geen stelposten</v>
      </c>
      <c r="H352" s="53"/>
      <c r="I352" s="18"/>
      <c r="J352" s="40" t="str">
        <f>$J$12</f>
        <v>Prijspeil</v>
      </c>
    </row>
    <row r="353" spans="1:16">
      <c r="C353" s="16"/>
      <c r="D353" s="17" t="str">
        <f>$D$13</f>
        <v>curatief onderhoud</v>
      </c>
      <c r="E353" s="54"/>
      <c r="F353" s="55"/>
      <c r="G353" s="17"/>
      <c r="H353" s="56"/>
      <c r="I353" s="19"/>
      <c r="J353" s="48">
        <f>$J$13</f>
        <v>45839</v>
      </c>
    </row>
    <row r="354" spans="1:16" ht="22.5">
      <c r="A354" s="57" t="s">
        <v>45</v>
      </c>
      <c r="B354" s="58" t="str">
        <f>$B$48</f>
        <v>Kengetal-W
locatie (€/m²)</v>
      </c>
      <c r="C354" s="11" t="s">
        <v>63</v>
      </c>
      <c r="D354" s="11" t="s">
        <v>64</v>
      </c>
      <c r="E354" s="11" t="s">
        <v>239</v>
      </c>
      <c r="F354" s="11" t="str">
        <f>IF($F$14="","",$F$14)</f>
        <v/>
      </c>
      <c r="G354" s="11" t="str">
        <f>IF($G$14="","",$G$14)</f>
        <v/>
      </c>
      <c r="H354" s="11" t="str">
        <f>IF($H$14="","",$H$14)</f>
        <v/>
      </c>
      <c r="I354" s="11" t="str">
        <f>IF($I$14="","",$I$14)</f>
        <v/>
      </c>
      <c r="J354" s="11" t="s">
        <v>57</v>
      </c>
      <c r="L354" s="1" t="s">
        <v>26</v>
      </c>
    </row>
    <row r="355" spans="1:16">
      <c r="A355" s="37" t="str">
        <f>$A$15</f>
        <v>Stelposten n.v.t.</v>
      </c>
      <c r="B355" s="71"/>
      <c r="C355" s="72"/>
      <c r="D355" s="72"/>
      <c r="E355" s="72"/>
      <c r="F355" s="3"/>
      <c r="G355" s="3"/>
      <c r="H355" s="3"/>
      <c r="I355" s="3"/>
      <c r="J355" s="144">
        <f>(F355*(1+'Aanneemsom-W'!$F$16))+(G355*(1+'Aanneemsom-W'!$F$16))+(H355*(1+'Aanneemsom-W'!$F$16))+(I355*(1+'Aanneemsom-W'!$F$16))</f>
        <v>0</v>
      </c>
      <c r="L355" s="1">
        <f>IF(F354="",1,IF(F355="",0,1))</f>
        <v>1</v>
      </c>
      <c r="M355" s="1">
        <f>IF(G354="",1,IF(G355="",0,1))</f>
        <v>1</v>
      </c>
      <c r="N355" s="1">
        <f>IF(H354="",1,IF(H355="",0,1))</f>
        <v>1</v>
      </c>
      <c r="O355" s="1">
        <f>IF(I354="",1,IF(I355="",0,1))</f>
        <v>1</v>
      </c>
      <c r="P355" s="1">
        <f t="shared" ref="P355:P369" si="20">SUM(L355:O355)</f>
        <v>4</v>
      </c>
    </row>
    <row r="356" spans="1:16">
      <c r="A356" s="1" t="str">
        <f>$A$16</f>
        <v>51 Gereserveerd</v>
      </c>
      <c r="B356" s="109" t="str">
        <f>IF(C356+D356+E356=0,"",J356/$I$346)</f>
        <v/>
      </c>
      <c r="C356" s="3"/>
      <c r="D356" s="3"/>
      <c r="E356" s="3"/>
      <c r="F356" s="38"/>
      <c r="G356" s="38"/>
      <c r="H356" s="38"/>
      <c r="I356" s="38"/>
      <c r="J356" s="12">
        <f>(C356*(1+'Aanneemsom-W'!$C$16))+(D356*(1+'Aanneemsom-W'!$D$16))+(E356*(1+'Aanneemsom-W'!$E$16))</f>
        <v>0</v>
      </c>
      <c r="L356" s="1">
        <f>IF($A$16="51 N.v.t.",1,IF(C356="",0,1))</f>
        <v>0</v>
      </c>
      <c r="M356" s="1">
        <f>IF($A$16="51 N.v.t.",1,IF(D356="",0,1))</f>
        <v>0</v>
      </c>
      <c r="N356" s="1">
        <f>IF($A$16="51 N.v.t.",1,IF(E356="",0,1))</f>
        <v>0</v>
      </c>
      <c r="P356" s="1">
        <f t="shared" si="20"/>
        <v>0</v>
      </c>
    </row>
    <row r="357" spans="1:16">
      <c r="A357" s="1" t="str">
        <f>$A$17</f>
        <v>52 Afvoeren</v>
      </c>
      <c r="B357" s="109" t="str">
        <f t="shared" ref="B357:B369" si="21">IF(C357+D357+E357=0,"",J357/$I$346)</f>
        <v/>
      </c>
      <c r="C357" s="3"/>
      <c r="D357" s="3"/>
      <c r="E357" s="3"/>
      <c r="F357" s="38"/>
      <c r="G357" s="38"/>
      <c r="H357" s="38"/>
      <c r="I357" s="38"/>
      <c r="J357" s="12">
        <f>(C357*(1+'Aanneemsom-W'!$C$16))+(D357*(1+'Aanneemsom-W'!$D$16))+(E357*(1+'Aanneemsom-W'!$E$16))</f>
        <v>0</v>
      </c>
      <c r="L357" s="1">
        <f>IF($A$17="52 N.v.t.",1,IF(C357="",0,1))</f>
        <v>0</v>
      </c>
      <c r="M357" s="1">
        <f>IF($A$17="52 N.v.t.",1,IF(D357="",0,1))</f>
        <v>0</v>
      </c>
      <c r="N357" s="1">
        <f>IF($A$17="52 N.v.t.",1,IF(E357="",0,1))</f>
        <v>0</v>
      </c>
      <c r="P357" s="1">
        <f t="shared" si="20"/>
        <v>0</v>
      </c>
    </row>
    <row r="358" spans="1:16">
      <c r="A358" s="1" t="str">
        <f>$A$18</f>
        <v>53 Water</v>
      </c>
      <c r="B358" s="109" t="str">
        <f t="shared" si="21"/>
        <v/>
      </c>
      <c r="C358" s="3"/>
      <c r="D358" s="3"/>
      <c r="E358" s="3"/>
      <c r="F358" s="38"/>
      <c r="G358" s="38"/>
      <c r="H358" s="38"/>
      <c r="I358" s="38"/>
      <c r="J358" s="12">
        <f>(C358*(1+'Aanneemsom-W'!$C$16))+(D358*(1+'Aanneemsom-W'!$D$16))+(E358*(1+'Aanneemsom-W'!$E$16))</f>
        <v>0</v>
      </c>
      <c r="L358" s="1">
        <f>IF($A$18="53 N.v.t.",1,IF(C358="",0,1))</f>
        <v>0</v>
      </c>
      <c r="M358" s="1">
        <f>IF($A$18="53 N.v.t.",1,IF(D358="",0,1))</f>
        <v>0</v>
      </c>
      <c r="N358" s="1">
        <f>IF($A$18="53 N.v.t.",1,IF(E358="",0,1))</f>
        <v>0</v>
      </c>
      <c r="P358" s="1">
        <f t="shared" si="20"/>
        <v>0</v>
      </c>
    </row>
    <row r="359" spans="1:16">
      <c r="A359" s="1" t="str">
        <f>$A$19</f>
        <v>54 Gassen</v>
      </c>
      <c r="B359" s="109" t="str">
        <f t="shared" si="21"/>
        <v/>
      </c>
      <c r="C359" s="3"/>
      <c r="D359" s="3"/>
      <c r="E359" s="3"/>
      <c r="F359" s="38"/>
      <c r="G359" s="38"/>
      <c r="H359" s="38"/>
      <c r="I359" s="38"/>
      <c r="J359" s="12">
        <f>(C359*(1+'Aanneemsom-W'!$C$16))+(D359*(1+'Aanneemsom-W'!$D$16))+(E359*(1+'Aanneemsom-W'!$E$16))</f>
        <v>0</v>
      </c>
      <c r="L359" s="1">
        <f>IF($A$19="54 N.v.t.",1,IF(C359="",0,1))</f>
        <v>0</v>
      </c>
      <c r="M359" s="1">
        <f>IF($A$19="54 N.v.t.",1,IF(D359="",0,1))</f>
        <v>0</v>
      </c>
      <c r="N359" s="1">
        <f>IF($A$19="54 N.v.t.",1,IF(E359="",0,1))</f>
        <v>0</v>
      </c>
      <c r="P359" s="1">
        <f t="shared" si="20"/>
        <v>0</v>
      </c>
    </row>
    <row r="360" spans="1:16">
      <c r="A360" s="1" t="str">
        <f>$A$20</f>
        <v>55 Koeling</v>
      </c>
      <c r="B360" s="109" t="str">
        <f t="shared" si="21"/>
        <v/>
      </c>
      <c r="C360" s="3"/>
      <c r="D360" s="3"/>
      <c r="E360" s="3"/>
      <c r="F360" s="38"/>
      <c r="G360" s="38"/>
      <c r="H360" s="38"/>
      <c r="I360" s="38"/>
      <c r="J360" s="12">
        <f>(C360*(1+'Aanneemsom-W'!$C$16))+(D360*(1+'Aanneemsom-W'!$D$16))+(E360*(1+'Aanneemsom-W'!$E$16))</f>
        <v>0</v>
      </c>
      <c r="L360" s="1">
        <f>IF($A$20="55 N.v.t.",1,IF(C360="",0,1))</f>
        <v>0</v>
      </c>
      <c r="M360" s="1">
        <f>IF($A$20="55 N.v.t.",1,IF(D360="",0,1))</f>
        <v>0</v>
      </c>
      <c r="N360" s="1">
        <f>IF($A$20="55 N.v.t.",1,IF(E360="",0,1))</f>
        <v>0</v>
      </c>
      <c r="P360" s="1">
        <f t="shared" si="20"/>
        <v>0</v>
      </c>
    </row>
    <row r="361" spans="1:16">
      <c r="A361" s="1" t="str">
        <f>$A$21</f>
        <v>56 Verwarming</v>
      </c>
      <c r="B361" s="109" t="str">
        <f t="shared" si="21"/>
        <v/>
      </c>
      <c r="C361" s="3"/>
      <c r="D361" s="3"/>
      <c r="E361" s="3"/>
      <c r="F361" s="38"/>
      <c r="G361" s="38"/>
      <c r="H361" s="38"/>
      <c r="I361" s="38"/>
      <c r="J361" s="12">
        <f>(C361*(1+'Aanneemsom-W'!$C$16))+(D361*(1+'Aanneemsom-W'!$D$16))+(E361*(1+'Aanneemsom-W'!$E$16))</f>
        <v>0</v>
      </c>
      <c r="L361" s="1">
        <f>IF($A$21="56 N.v.t.",1,IF(C361="",0,1))</f>
        <v>0</v>
      </c>
      <c r="M361" s="1">
        <f>IF($A$21="56 N.v.t.",1,IF(D361="",0,1))</f>
        <v>0</v>
      </c>
      <c r="N361" s="1">
        <f>IF($A$21="56 N.v.t.",1,IF(E361="",0,1))</f>
        <v>0</v>
      </c>
      <c r="P361" s="1">
        <f t="shared" si="20"/>
        <v>0</v>
      </c>
    </row>
    <row r="362" spans="1:16">
      <c r="A362" s="1" t="str">
        <f>$A$22</f>
        <v>57 Luchtbehandeling</v>
      </c>
      <c r="B362" s="109" t="str">
        <f t="shared" si="21"/>
        <v/>
      </c>
      <c r="C362" s="3"/>
      <c r="D362" s="3"/>
      <c r="E362" s="3"/>
      <c r="F362" s="38"/>
      <c r="G362" s="92" t="str">
        <f>IF(F346="","Ingevulde informatie wordt genegeerd.","")</f>
        <v>Ingevulde informatie wordt genegeerd.</v>
      </c>
      <c r="H362" s="38"/>
      <c r="I362" s="38"/>
      <c r="J362" s="12">
        <f>(C362*(1+'Aanneemsom-W'!$C$16))+(D362*(1+'Aanneemsom-W'!$D$16))+(E362*(1+'Aanneemsom-W'!$E$16))</f>
        <v>0</v>
      </c>
      <c r="L362" s="1">
        <f>IF($A$22="57 N.v.t.",1,IF(C362="",0,1))</f>
        <v>0</v>
      </c>
      <c r="M362" s="1">
        <f>IF($A$22="57 N.v.t.",1,IF(D362="",0,1))</f>
        <v>0</v>
      </c>
      <c r="N362" s="1">
        <f>IF($A$22="57 N.v.t.",1,IF(E362="",0,1))</f>
        <v>0</v>
      </c>
      <c r="P362" s="1">
        <f t="shared" si="20"/>
        <v>0</v>
      </c>
    </row>
    <row r="363" spans="1:16">
      <c r="A363" s="1" t="str">
        <f>$A$23</f>
        <v>58 M&amp;R-installaties</v>
      </c>
      <c r="B363" s="109" t="str">
        <f t="shared" si="21"/>
        <v/>
      </c>
      <c r="C363" s="3"/>
      <c r="D363" s="3"/>
      <c r="E363" s="3"/>
      <c r="F363" s="38"/>
      <c r="G363" s="38"/>
      <c r="H363" s="38"/>
      <c r="I363" s="38"/>
      <c r="J363" s="12">
        <f>(C363*(1+'Aanneemsom-W'!$C$16))+(D363*(1+'Aanneemsom-W'!$D$16))+(E363*(1+'Aanneemsom-W'!$E$16))</f>
        <v>0</v>
      </c>
      <c r="L363" s="1">
        <f>IF($A$23="58 N.v.t.",1,IF(C363="",0,1))</f>
        <v>0</v>
      </c>
      <c r="M363" s="1">
        <f>IF($A$23="58 N.v.t.",1,IF(D363="",0,1))</f>
        <v>0</v>
      </c>
      <c r="N363" s="1">
        <f>IF($A$23="58 N.v.t.",1,IF(E363="",0,1))</f>
        <v>0</v>
      </c>
      <c r="P363" s="1">
        <f t="shared" si="20"/>
        <v>0</v>
      </c>
    </row>
    <row r="364" spans="1:16">
      <c r="A364" s="1" t="str">
        <f>$A$24</f>
        <v>59 Brandveiligheid</v>
      </c>
      <c r="B364" s="109" t="str">
        <f t="shared" si="21"/>
        <v/>
      </c>
      <c r="C364" s="3"/>
      <c r="D364" s="3"/>
      <c r="E364" s="3"/>
      <c r="F364" s="38"/>
      <c r="G364" s="38"/>
      <c r="H364" s="38"/>
      <c r="I364" s="38"/>
      <c r="J364" s="12">
        <f>(C364*(1+'Aanneemsom-W'!$C$16))+(D364*(1+'Aanneemsom-W'!$D$16))+(E364*(1+'Aanneemsom-W'!$E$16))</f>
        <v>0</v>
      </c>
      <c r="L364" s="1">
        <f>IF($A$24="65 N.v.t.",1,IF(C364="",0,1))</f>
        <v>0</v>
      </c>
      <c r="M364" s="1">
        <f>IF($A$24="65 N.v.t.",1,IF(D364="",0,1))</f>
        <v>0</v>
      </c>
      <c r="N364" s="1">
        <f>IF($A$24="65 N.v.t.",1,IF(E364="",0,1))</f>
        <v>0</v>
      </c>
      <c r="P364" s="1">
        <f t="shared" si="20"/>
        <v>0</v>
      </c>
    </row>
    <row r="365" spans="1:16">
      <c r="A365" s="1" t="str">
        <f>$A$25</f>
        <v>67 Gebouwmanag.</v>
      </c>
      <c r="B365" s="109" t="str">
        <f t="shared" si="21"/>
        <v/>
      </c>
      <c r="C365" s="3"/>
      <c r="D365" s="3"/>
      <c r="E365" s="3"/>
      <c r="F365" s="38"/>
      <c r="G365" s="38"/>
      <c r="H365" s="38"/>
      <c r="I365" s="38"/>
      <c r="J365" s="12">
        <f>(C365*(1+'Aanneemsom-W'!$C$16))+(D365*(1+'Aanneemsom-W'!$D$16))+(E365*(1+'Aanneemsom-W'!$E$16))</f>
        <v>0</v>
      </c>
      <c r="L365" s="1">
        <f>IF($A$25="67 N.v.t.",1,IF(C365="",0,1))</f>
        <v>0</v>
      </c>
      <c r="M365" s="1">
        <f>IF($A$25="67 N.v.t.",1,IF(D365="",0,1))</f>
        <v>0</v>
      </c>
      <c r="N365" s="1">
        <f>IF($A$25="67 N.v.t.",1,IF(E365="",0,1))</f>
        <v>0</v>
      </c>
      <c r="P365" s="1">
        <f t="shared" si="20"/>
        <v>0</v>
      </c>
    </row>
    <row r="366" spans="1:16">
      <c r="A366" s="1" t="str">
        <f>$A$26</f>
        <v>73 Vaste keuken vrz.</v>
      </c>
      <c r="B366" s="109" t="str">
        <f>IF(C366+D366+E366=0,"",J366/$I$346)</f>
        <v/>
      </c>
      <c r="C366" s="3"/>
      <c r="D366" s="3"/>
      <c r="E366" s="3"/>
      <c r="F366" s="38"/>
      <c r="G366" s="38"/>
      <c r="H366" s="38"/>
      <c r="I366" s="38"/>
      <c r="J366" s="12">
        <f>(C366*(1+'Aanneemsom-W'!$C$16))+(D366*(1+'Aanneemsom-W'!$D$16))+(E366*(1+'Aanneemsom-W'!$E$16))</f>
        <v>0</v>
      </c>
      <c r="L366" s="1">
        <f>IF($A$26="73 N.v.t.",1,IF(C366="",0,1))</f>
        <v>0</v>
      </c>
      <c r="M366" s="1">
        <f>IF($A$26="73 N.v.t.",1,IF(D366="",0,1))</f>
        <v>0</v>
      </c>
      <c r="N366" s="1">
        <f>IF($A$26="73 N.v.t.",1,IF(E366="",0,1))</f>
        <v>0</v>
      </c>
      <c r="P366" s="1">
        <f>SUM(L366:O366)</f>
        <v>0</v>
      </c>
    </row>
    <row r="367" spans="1:16">
      <c r="A367" s="1" t="str">
        <f>$A$27</f>
        <v>74 Vaste sanitaire vrz.</v>
      </c>
      <c r="B367" s="109" t="str">
        <f t="shared" si="21"/>
        <v/>
      </c>
      <c r="C367" s="3"/>
      <c r="D367" s="3"/>
      <c r="E367" s="3"/>
      <c r="F367" s="38"/>
      <c r="G367" s="38"/>
      <c r="H367" s="38"/>
      <c r="I367" s="38"/>
      <c r="J367" s="12">
        <f>(C367*(1+'Aanneemsom-W'!$C$16))+(D367*(1+'Aanneemsom-W'!$D$16))+(E367*(1+'Aanneemsom-W'!$E$16))</f>
        <v>0</v>
      </c>
      <c r="L367" s="1">
        <f>IF($A$27="74 N.v.t.",1,IF(C367="",0,1))</f>
        <v>0</v>
      </c>
      <c r="M367" s="1">
        <f>IF($A$27="74 N.v.t.",1,IF(D367="",0,1))</f>
        <v>0</v>
      </c>
      <c r="N367" s="1">
        <f>IF($A$27="74 N.v.t.",1,IF(E367="",0,1))</f>
        <v>0</v>
      </c>
      <c r="P367" s="1">
        <f t="shared" si="20"/>
        <v>0</v>
      </c>
    </row>
    <row r="368" spans="1:16">
      <c r="A368" s="1" t="str">
        <f>$A$28</f>
        <v>75 Vaste onderh.vrz.</v>
      </c>
      <c r="B368" s="109" t="str">
        <f>IF(C368+D368+E368=0,"",J368/$I$346)</f>
        <v/>
      </c>
      <c r="C368" s="3"/>
      <c r="D368" s="3"/>
      <c r="E368" s="3"/>
      <c r="F368" s="38"/>
      <c r="G368" s="38"/>
      <c r="H368" s="38"/>
      <c r="I368" s="38"/>
      <c r="J368" s="12">
        <f>(C368*(1+'Aanneemsom-W'!$C$16))+(D368*(1+'Aanneemsom-W'!$D$16))+(E368*(1+'Aanneemsom-W'!$E$16))</f>
        <v>0</v>
      </c>
      <c r="L368" s="1">
        <f>IF($A$28="75 N.v.t.",1,IF(C368="",0,1))</f>
        <v>0</v>
      </c>
      <c r="M368" s="1">
        <f>IF($A$28="75 N.v.t.",1,IF(D368="",0,1))</f>
        <v>0</v>
      </c>
      <c r="N368" s="1">
        <f>IF($A$28="75 N.v.t.",1,IF(E368="",0,1))</f>
        <v>0</v>
      </c>
      <c r="P368" s="1">
        <f>SUM(L368:O368)</f>
        <v>0</v>
      </c>
    </row>
    <row r="369" spans="1:17" ht="12" thickBot="1">
      <c r="A369" s="1" t="str">
        <f>$A$29</f>
        <v>90 Terrein</v>
      </c>
      <c r="B369" s="109" t="str">
        <f t="shared" si="21"/>
        <v/>
      </c>
      <c r="C369" s="3"/>
      <c r="D369" s="3"/>
      <c r="E369" s="3"/>
      <c r="F369" s="38"/>
      <c r="G369" s="38"/>
      <c r="H369" s="38"/>
      <c r="I369" s="38"/>
      <c r="J369" s="12">
        <f>(C369*(1+'Aanneemsom-W'!$C$16))+(D369*(1+'Aanneemsom-W'!$D$16))+(E369*(1+'Aanneemsom-W'!$E$16))</f>
        <v>0</v>
      </c>
      <c r="L369" s="1">
        <f>IF($A$29="90 N.v.t.",1,IF(C369="",0,1))</f>
        <v>0</v>
      </c>
      <c r="M369" s="1">
        <f>IF($A$29="90 N.v.t.",1,IF(D369="",0,1))</f>
        <v>0</v>
      </c>
      <c r="N369" s="1">
        <f>IF($A$29="90 N.v.t.",1,IF(E369="",0,1))</f>
        <v>0</v>
      </c>
      <c r="P369" s="1">
        <f t="shared" si="20"/>
        <v>0</v>
      </c>
    </row>
    <row r="370" spans="1:17" ht="13.5" thickBot="1">
      <c r="B370" s="59" t="s">
        <v>6</v>
      </c>
      <c r="C370" s="15">
        <f>SUM(C356:C369)</f>
        <v>0</v>
      </c>
      <c r="D370" s="15">
        <f>SUM(D356:D369)</f>
        <v>0</v>
      </c>
      <c r="E370" s="15">
        <f>SUM(E356:E369)</f>
        <v>0</v>
      </c>
      <c r="J370" s="13">
        <f>SUM(J355:J369)</f>
        <v>0</v>
      </c>
      <c r="O370" s="20" t="s">
        <v>27</v>
      </c>
      <c r="P370" s="1">
        <f>SUM(P355:P369)+P347</f>
        <v>4</v>
      </c>
    </row>
    <row r="371" spans="1:17">
      <c r="B371" s="59" t="s">
        <v>22</v>
      </c>
      <c r="C371" s="60" t="e">
        <f>C370/SUM(C370:E370)</f>
        <v>#DIV/0!</v>
      </c>
      <c r="D371" s="60" t="e">
        <f>D370/SUM(C370:E370)</f>
        <v>#DIV/0!</v>
      </c>
      <c r="E371" s="60" t="e">
        <f>E370/SUM(C370:E370)</f>
        <v>#DIV/0!</v>
      </c>
    </row>
    <row r="372" spans="1:17">
      <c r="C372" s="73"/>
      <c r="D372" s="73"/>
      <c r="E372" s="73"/>
    </row>
    <row r="373" spans="1:17">
      <c r="A373" s="5" t="str">
        <f>$A$67</f>
        <v>* "Loon", "Materiaal" en "Werk-derden" inclusief toeslagen. Let op: Alle bedragen datum prijspeil.</v>
      </c>
      <c r="C373" s="73"/>
      <c r="D373" s="73"/>
      <c r="E373" s="73"/>
      <c r="J373" s="5" t="str">
        <f>$J$67</f>
        <v>Paraaf Inschrijver:</v>
      </c>
    </row>
    <row r="374" spans="1:17">
      <c r="A374" s="5" t="str">
        <f>$A$68</f>
        <v>Opmerking: Niet gebruikte velden invullen met 0. Negatieve getallen of tekst is niet toegestaan.</v>
      </c>
      <c r="J374" s="76" t="str">
        <f>IF(P370=47,"","Let op: niet alle velden zijn ingevuld!")</f>
        <v>Let op: niet alle velden zijn ingevuld!</v>
      </c>
    </row>
    <row r="375" spans="1:17" ht="15.75">
      <c r="A375" s="4" t="str">
        <f>'Aanneemsom-W'!$A$1</f>
        <v>W-installatie</v>
      </c>
      <c r="B375" s="4" t="str">
        <f>'Aanneemsom-W'!$B$1</f>
        <v>Inschrijfbiljet onderhoud</v>
      </c>
      <c r="C375" s="2"/>
      <c r="D375" s="2"/>
      <c r="E375" s="2"/>
      <c r="F375" s="2"/>
      <c r="G375" s="2"/>
      <c r="H375" s="2"/>
      <c r="I375" s="2"/>
      <c r="J375" s="2"/>
    </row>
    <row r="376" spans="1:17">
      <c r="A376" s="20" t="str">
        <f>'Aanneemsom-W'!$A$2</f>
        <v>Perceel:</v>
      </c>
      <c r="B376" s="21" t="str">
        <f>Leeswijzer!$B$2</f>
        <v>W1</v>
      </c>
      <c r="C376" s="2"/>
      <c r="D376" s="2"/>
      <c r="E376" s="2"/>
      <c r="I376" s="22" t="str">
        <f>'Aanneemsom-W'!$F$2</f>
        <v>Documentnummer:</v>
      </c>
      <c r="J376" s="70" t="str">
        <f>Leeswijzer!$G$2</f>
        <v>xxx-GC1-IBW W1C1</v>
      </c>
    </row>
    <row r="377" spans="1:17">
      <c r="A377" s="20" t="str">
        <f>'Aanneemsom-W'!$A$3</f>
        <v>Opdrachtgever:</v>
      </c>
      <c r="B377" s="106" t="str">
        <f>Leeswijzer!$B$3</f>
        <v>Solido</v>
      </c>
      <c r="C377" s="2"/>
      <c r="D377" s="2"/>
      <c r="E377" s="2"/>
      <c r="I377" s="22" t="str">
        <f>'Aanneemsom-W'!$F$3</f>
        <v>Bestek:</v>
      </c>
      <c r="J377" s="2" t="str">
        <f>Leeswijzer!$G$3</f>
        <v>2506-FB-OHCAEW</v>
      </c>
    </row>
    <row r="378" spans="1:17">
      <c r="A378" s="20" t="str">
        <f>'Aanneemsom-W'!$A$4</f>
        <v>Betreft:</v>
      </c>
      <c r="B378" s="106" t="str">
        <f>Leeswijzer!$B$4</f>
        <v>Onderhoudscontract W-installatie</v>
      </c>
      <c r="C378" s="2"/>
      <c r="D378" s="2"/>
      <c r="E378" s="2"/>
      <c r="I378" s="20" t="s">
        <v>65</v>
      </c>
      <c r="J378" s="163">
        <f>'Aanneemsom-W'!$E$39</f>
        <v>0</v>
      </c>
    </row>
    <row r="379" spans="1:17">
      <c r="A379" s="20" t="str">
        <f>'Aanneemsom-W'!$A$5</f>
        <v>Blad:</v>
      </c>
      <c r="B379" s="1" t="str">
        <f>IF(F380="","Specificatieblad ongeldig; NIET invullen!","Specificatieblad locatie")</f>
        <v>Specificatieblad ongeldig; NIET invullen!</v>
      </c>
      <c r="E379" s="62" t="str">
        <f>$E$5</f>
        <v>C2</v>
      </c>
      <c r="F379" s="23" t="str">
        <f>$F$5</f>
        <v>(naam)</v>
      </c>
      <c r="G379" s="2"/>
      <c r="H379" s="2"/>
      <c r="I379" s="2"/>
    </row>
    <row r="380" spans="1:17">
      <c r="A380" s="20"/>
      <c r="B380" s="70"/>
      <c r="E380" s="77" t="s">
        <v>4</v>
      </c>
      <c r="F380" s="114"/>
      <c r="G380" s="2"/>
      <c r="H380" s="22" t="s">
        <v>43</v>
      </c>
      <c r="I380" s="70">
        <f>IF(I383=0,I381,I383)</f>
        <v>0</v>
      </c>
      <c r="Q380" s="1">
        <f>IF(F380="",0,1)</f>
        <v>0</v>
      </c>
    </row>
    <row r="381" spans="1:17">
      <c r="A381" s="20"/>
      <c r="B381" s="91"/>
      <c r="E381" s="68" t="s">
        <v>21</v>
      </c>
      <c r="F381" s="115"/>
      <c r="G381" s="2"/>
      <c r="H381" s="22" t="s">
        <v>28</v>
      </c>
      <c r="I381" s="116"/>
      <c r="J381" s="106" t="s">
        <v>47</v>
      </c>
      <c r="P381" s="1">
        <f>IF(I381="",0,1)</f>
        <v>0</v>
      </c>
    </row>
    <row r="382" spans="1:17">
      <c r="A382" s="20"/>
      <c r="E382" s="68"/>
      <c r="G382" s="2"/>
      <c r="H382" s="20" t="s">
        <v>48</v>
      </c>
      <c r="I382" s="116"/>
    </row>
    <row r="383" spans="1:17">
      <c r="A383" s="39" t="s">
        <v>33</v>
      </c>
      <c r="B383" s="113">
        <f>'Aanneemsom-W'!$B$8</f>
        <v>0</v>
      </c>
      <c r="E383" s="68"/>
      <c r="G383" s="2"/>
      <c r="H383" s="22" t="s">
        <v>49</v>
      </c>
      <c r="I383" s="116"/>
      <c r="J383" s="111">
        <f>IF(I382+I383=0,0,(I383-I382)/I382)</f>
        <v>0</v>
      </c>
    </row>
    <row r="384" spans="1:17">
      <c r="A384" s="20" t="s">
        <v>96</v>
      </c>
      <c r="B384" s="149"/>
      <c r="C384" s="2"/>
      <c r="D384" s="2"/>
      <c r="E384" s="2"/>
      <c r="F384" s="2"/>
      <c r="G384" s="2"/>
      <c r="H384" s="2"/>
      <c r="I384" s="2"/>
      <c r="J384" s="117" t="str">
        <f>IF(J383=0,"","Controleer kengetallen op inschrijfwaarde. Pas zo nodig de bedragen Loon, Materiaal en Werk-derden aan met het wijzigingspercentage.")</f>
        <v/>
      </c>
    </row>
    <row r="385" spans="1:16">
      <c r="C385" s="64"/>
      <c r="D385" s="65"/>
      <c r="E385" s="65"/>
      <c r="F385" s="67" t="s">
        <v>24</v>
      </c>
      <c r="G385" s="65"/>
      <c r="H385" s="65"/>
      <c r="I385" s="65"/>
      <c r="J385" s="66"/>
    </row>
    <row r="386" spans="1:16">
      <c r="C386" s="49"/>
      <c r="D386" s="50" t="str">
        <f>$D$12</f>
        <v>Preventief en</v>
      </c>
      <c r="E386" s="51"/>
      <c r="F386" s="52"/>
      <c r="G386" s="50" t="str">
        <f>IF($G$12="","",$G$12)</f>
        <v>Geen stelposten</v>
      </c>
      <c r="H386" s="53"/>
      <c r="I386" s="18"/>
      <c r="J386" s="40" t="str">
        <f>$J$12</f>
        <v>Prijspeil</v>
      </c>
    </row>
    <row r="387" spans="1:16">
      <c r="C387" s="16"/>
      <c r="D387" s="17" t="str">
        <f>$D$13</f>
        <v>curatief onderhoud</v>
      </c>
      <c r="E387" s="54"/>
      <c r="F387" s="55"/>
      <c r="G387" s="17"/>
      <c r="H387" s="56"/>
      <c r="I387" s="19"/>
      <c r="J387" s="48">
        <f>$J$13</f>
        <v>45839</v>
      </c>
    </row>
    <row r="388" spans="1:16" ht="22.5">
      <c r="A388" s="57" t="s">
        <v>45</v>
      </c>
      <c r="B388" s="58" t="str">
        <f>$B$48</f>
        <v>Kengetal-W
locatie (€/m²)</v>
      </c>
      <c r="C388" s="11" t="s">
        <v>63</v>
      </c>
      <c r="D388" s="11" t="s">
        <v>64</v>
      </c>
      <c r="E388" s="11" t="s">
        <v>239</v>
      </c>
      <c r="F388" s="11" t="str">
        <f>IF($F$14="","",$F$14)</f>
        <v/>
      </c>
      <c r="G388" s="11" t="str">
        <f>IF($G$14="","",$G$14)</f>
        <v/>
      </c>
      <c r="H388" s="11" t="str">
        <f>IF($H$14="","",$H$14)</f>
        <v/>
      </c>
      <c r="I388" s="11" t="str">
        <f>IF($I$14="","",$I$14)</f>
        <v/>
      </c>
      <c r="J388" s="11" t="s">
        <v>57</v>
      </c>
      <c r="L388" s="1" t="s">
        <v>26</v>
      </c>
    </row>
    <row r="389" spans="1:16">
      <c r="A389" s="37" t="str">
        <f>$A$15</f>
        <v>Stelposten n.v.t.</v>
      </c>
      <c r="B389" s="71"/>
      <c r="C389" s="72"/>
      <c r="D389" s="72"/>
      <c r="E389" s="72"/>
      <c r="F389" s="3"/>
      <c r="G389" s="3"/>
      <c r="H389" s="3"/>
      <c r="I389" s="3"/>
      <c r="J389" s="144">
        <f>(F389*(1+'Aanneemsom-W'!$F$16))+(G389*(1+'Aanneemsom-W'!$F$16))+(H389*(1+'Aanneemsom-W'!$F$16))+(I389*(1+'Aanneemsom-W'!$F$16))</f>
        <v>0</v>
      </c>
      <c r="L389" s="1">
        <f>IF(F388="",1,IF(F389="",0,1))</f>
        <v>1</v>
      </c>
      <c r="M389" s="1">
        <f>IF(G388="",1,IF(G389="",0,1))</f>
        <v>1</v>
      </c>
      <c r="N389" s="1">
        <f>IF(H388="",1,IF(H389="",0,1))</f>
        <v>1</v>
      </c>
      <c r="O389" s="1">
        <f>IF(I388="",1,IF(I389="",0,1))</f>
        <v>1</v>
      </c>
      <c r="P389" s="1">
        <f t="shared" ref="P389:P403" si="22">SUM(L389:O389)</f>
        <v>4</v>
      </c>
    </row>
    <row r="390" spans="1:16">
      <c r="A390" s="1" t="str">
        <f>$A$16</f>
        <v>51 Gereserveerd</v>
      </c>
      <c r="B390" s="109" t="str">
        <f>IF(C390+D390+E390=0,"",J390/$I$380)</f>
        <v/>
      </c>
      <c r="C390" s="3"/>
      <c r="D390" s="3"/>
      <c r="E390" s="3"/>
      <c r="F390" s="38"/>
      <c r="G390" s="38"/>
      <c r="H390" s="38"/>
      <c r="I390" s="38"/>
      <c r="J390" s="12">
        <f>(C390*(1+'Aanneemsom-W'!$C$16))+(D390*(1+'Aanneemsom-W'!$D$16))+(E390*(1+'Aanneemsom-W'!$E$16))</f>
        <v>0</v>
      </c>
      <c r="L390" s="1">
        <f>IF($A$16="51 N.v.t.",1,IF(C390="",0,1))</f>
        <v>0</v>
      </c>
      <c r="M390" s="1">
        <f>IF($A$16="51 N.v.t.",1,IF(D390="",0,1))</f>
        <v>0</v>
      </c>
      <c r="N390" s="1">
        <f>IF($A$16="51 N.v.t.",1,IF(E390="",0,1))</f>
        <v>0</v>
      </c>
      <c r="P390" s="1">
        <f t="shared" si="22"/>
        <v>0</v>
      </c>
    </row>
    <row r="391" spans="1:16">
      <c r="A391" s="1" t="str">
        <f>$A$17</f>
        <v>52 Afvoeren</v>
      </c>
      <c r="B391" s="109" t="str">
        <f t="shared" ref="B391:B403" si="23">IF(C391+D391+E391=0,"",J391/$I$380)</f>
        <v/>
      </c>
      <c r="C391" s="3"/>
      <c r="D391" s="3"/>
      <c r="E391" s="3"/>
      <c r="F391" s="38"/>
      <c r="G391" s="38"/>
      <c r="H391" s="38"/>
      <c r="I391" s="38"/>
      <c r="J391" s="12">
        <f>(C391*(1+'Aanneemsom-W'!$C$16))+(D391*(1+'Aanneemsom-W'!$D$16))+(E391*(1+'Aanneemsom-W'!$E$16))</f>
        <v>0</v>
      </c>
      <c r="L391" s="1">
        <f>IF($A$17="52 N.v.t.",1,IF(C391="",0,1))</f>
        <v>0</v>
      </c>
      <c r="M391" s="1">
        <f>IF($A$17="52 N.v.t.",1,IF(D391="",0,1))</f>
        <v>0</v>
      </c>
      <c r="N391" s="1">
        <f>IF($A$17="52 N.v.t.",1,IF(E391="",0,1))</f>
        <v>0</v>
      </c>
      <c r="P391" s="1">
        <f t="shared" si="22"/>
        <v>0</v>
      </c>
    </row>
    <row r="392" spans="1:16">
      <c r="A392" s="1" t="str">
        <f>$A$18</f>
        <v>53 Water</v>
      </c>
      <c r="B392" s="109" t="str">
        <f t="shared" si="23"/>
        <v/>
      </c>
      <c r="C392" s="3"/>
      <c r="D392" s="3"/>
      <c r="E392" s="3"/>
      <c r="F392" s="38"/>
      <c r="G392" s="38"/>
      <c r="H392" s="38"/>
      <c r="I392" s="38"/>
      <c r="J392" s="12">
        <f>(C392*(1+'Aanneemsom-W'!$C$16))+(D392*(1+'Aanneemsom-W'!$D$16))+(E392*(1+'Aanneemsom-W'!$E$16))</f>
        <v>0</v>
      </c>
      <c r="L392" s="1">
        <f>IF($A$18="53 N.v.t.",1,IF(C392="",0,1))</f>
        <v>0</v>
      </c>
      <c r="M392" s="1">
        <f>IF($A$18="53 N.v.t.",1,IF(D392="",0,1))</f>
        <v>0</v>
      </c>
      <c r="N392" s="1">
        <f>IF($A$18="53 N.v.t.",1,IF(E392="",0,1))</f>
        <v>0</v>
      </c>
      <c r="P392" s="1">
        <f t="shared" si="22"/>
        <v>0</v>
      </c>
    </row>
    <row r="393" spans="1:16">
      <c r="A393" s="1" t="str">
        <f>$A$19</f>
        <v>54 Gassen</v>
      </c>
      <c r="B393" s="109" t="str">
        <f t="shared" si="23"/>
        <v/>
      </c>
      <c r="C393" s="3"/>
      <c r="D393" s="3"/>
      <c r="E393" s="3"/>
      <c r="F393" s="38"/>
      <c r="G393" s="38"/>
      <c r="H393" s="38"/>
      <c r="I393" s="38"/>
      <c r="J393" s="12">
        <f>(C393*(1+'Aanneemsom-W'!$C$16))+(D393*(1+'Aanneemsom-W'!$D$16))+(E393*(1+'Aanneemsom-W'!$E$16))</f>
        <v>0</v>
      </c>
      <c r="L393" s="1">
        <f>IF($A$19="54 N.v.t.",1,IF(C393="",0,1))</f>
        <v>0</v>
      </c>
      <c r="M393" s="1">
        <f>IF($A$19="54 N.v.t.",1,IF(D393="",0,1))</f>
        <v>0</v>
      </c>
      <c r="N393" s="1">
        <f>IF($A$19="54 N.v.t.",1,IF(E393="",0,1))</f>
        <v>0</v>
      </c>
      <c r="P393" s="1">
        <f t="shared" si="22"/>
        <v>0</v>
      </c>
    </row>
    <row r="394" spans="1:16">
      <c r="A394" s="1" t="str">
        <f>$A$20</f>
        <v>55 Koeling</v>
      </c>
      <c r="B394" s="109" t="str">
        <f t="shared" si="23"/>
        <v/>
      </c>
      <c r="C394" s="3"/>
      <c r="D394" s="3"/>
      <c r="E394" s="3"/>
      <c r="F394" s="38"/>
      <c r="G394" s="38"/>
      <c r="H394" s="38"/>
      <c r="I394" s="38"/>
      <c r="J394" s="12">
        <f>(C394*(1+'Aanneemsom-W'!$C$16))+(D394*(1+'Aanneemsom-W'!$D$16))+(E394*(1+'Aanneemsom-W'!$E$16))</f>
        <v>0</v>
      </c>
      <c r="L394" s="1">
        <f>IF($A$20="55 N.v.t.",1,IF(C394="",0,1))</f>
        <v>0</v>
      </c>
      <c r="M394" s="1">
        <f>IF($A$20="55 N.v.t.",1,IF(D394="",0,1))</f>
        <v>0</v>
      </c>
      <c r="N394" s="1">
        <f>IF($A$20="55 N.v.t.",1,IF(E394="",0,1))</f>
        <v>0</v>
      </c>
      <c r="P394" s="1">
        <f t="shared" si="22"/>
        <v>0</v>
      </c>
    </row>
    <row r="395" spans="1:16">
      <c r="A395" s="1" t="str">
        <f>$A$21</f>
        <v>56 Verwarming</v>
      </c>
      <c r="B395" s="109" t="str">
        <f t="shared" si="23"/>
        <v/>
      </c>
      <c r="C395" s="3"/>
      <c r="D395" s="3"/>
      <c r="E395" s="3"/>
      <c r="F395" s="38"/>
      <c r="G395" s="38"/>
      <c r="H395" s="38"/>
      <c r="I395" s="38"/>
      <c r="J395" s="12">
        <f>(C395*(1+'Aanneemsom-W'!$C$16))+(D395*(1+'Aanneemsom-W'!$D$16))+(E395*(1+'Aanneemsom-W'!$E$16))</f>
        <v>0</v>
      </c>
      <c r="L395" s="1">
        <f>IF($A$21="56 N.v.t.",1,IF(C395="",0,1))</f>
        <v>0</v>
      </c>
      <c r="M395" s="1">
        <f>IF($A$21="56 N.v.t.",1,IF(D395="",0,1))</f>
        <v>0</v>
      </c>
      <c r="N395" s="1">
        <f>IF($A$21="56 N.v.t.",1,IF(E395="",0,1))</f>
        <v>0</v>
      </c>
      <c r="P395" s="1">
        <f t="shared" si="22"/>
        <v>0</v>
      </c>
    </row>
    <row r="396" spans="1:16">
      <c r="A396" s="1" t="str">
        <f>$A$22</f>
        <v>57 Luchtbehandeling</v>
      </c>
      <c r="B396" s="109" t="str">
        <f t="shared" si="23"/>
        <v/>
      </c>
      <c r="C396" s="3"/>
      <c r="D396" s="3"/>
      <c r="E396" s="3"/>
      <c r="F396" s="38"/>
      <c r="G396" s="92" t="str">
        <f>IF(F380="","Ingevulde informatie wordt genegeerd.","")</f>
        <v>Ingevulde informatie wordt genegeerd.</v>
      </c>
      <c r="H396" s="38"/>
      <c r="I396" s="38"/>
      <c r="J396" s="12">
        <f>(C396*(1+'Aanneemsom-W'!$C$16))+(D396*(1+'Aanneemsom-W'!$D$16))+(E396*(1+'Aanneemsom-W'!$E$16))</f>
        <v>0</v>
      </c>
      <c r="L396" s="1">
        <f>IF($A$22="57 N.v.t.",1,IF(C396="",0,1))</f>
        <v>0</v>
      </c>
      <c r="M396" s="1">
        <f>IF($A$22="57 N.v.t.",1,IF(D396="",0,1))</f>
        <v>0</v>
      </c>
      <c r="N396" s="1">
        <f>IF($A$22="57 N.v.t.",1,IF(E396="",0,1))</f>
        <v>0</v>
      </c>
      <c r="P396" s="1">
        <f t="shared" si="22"/>
        <v>0</v>
      </c>
    </row>
    <row r="397" spans="1:16">
      <c r="A397" s="1" t="str">
        <f>$A$23</f>
        <v>58 M&amp;R-installaties</v>
      </c>
      <c r="B397" s="109" t="str">
        <f t="shared" si="23"/>
        <v/>
      </c>
      <c r="C397" s="3"/>
      <c r="D397" s="3"/>
      <c r="E397" s="3"/>
      <c r="F397" s="38"/>
      <c r="G397" s="38"/>
      <c r="H397" s="38"/>
      <c r="I397" s="38"/>
      <c r="J397" s="12">
        <f>(C397*(1+'Aanneemsom-W'!$C$16))+(D397*(1+'Aanneemsom-W'!$D$16))+(E397*(1+'Aanneemsom-W'!$E$16))</f>
        <v>0</v>
      </c>
      <c r="L397" s="1">
        <f>IF($A$23="58 N.v.t.",1,IF(C397="",0,1))</f>
        <v>0</v>
      </c>
      <c r="M397" s="1">
        <f>IF($A$23="58 N.v.t.",1,IF(D397="",0,1))</f>
        <v>0</v>
      </c>
      <c r="N397" s="1">
        <f>IF($A$23="58 N.v.t.",1,IF(E397="",0,1))</f>
        <v>0</v>
      </c>
      <c r="P397" s="1">
        <f t="shared" si="22"/>
        <v>0</v>
      </c>
    </row>
    <row r="398" spans="1:16">
      <c r="A398" s="1" t="str">
        <f>$A$24</f>
        <v>59 Brandveiligheid</v>
      </c>
      <c r="B398" s="109" t="str">
        <f t="shared" si="23"/>
        <v/>
      </c>
      <c r="C398" s="3"/>
      <c r="D398" s="3"/>
      <c r="E398" s="3"/>
      <c r="F398" s="38"/>
      <c r="G398" s="38"/>
      <c r="H398" s="38"/>
      <c r="I398" s="38"/>
      <c r="J398" s="12">
        <f>(C398*(1+'Aanneemsom-W'!$C$16))+(D398*(1+'Aanneemsom-W'!$D$16))+(E398*(1+'Aanneemsom-W'!$E$16))</f>
        <v>0</v>
      </c>
      <c r="L398" s="1">
        <f>IF($A$24="65 N.v.t.",1,IF(C398="",0,1))</f>
        <v>0</v>
      </c>
      <c r="M398" s="1">
        <f>IF($A$24="65 N.v.t.",1,IF(D398="",0,1))</f>
        <v>0</v>
      </c>
      <c r="N398" s="1">
        <f>IF($A$24="65 N.v.t.",1,IF(E398="",0,1))</f>
        <v>0</v>
      </c>
      <c r="P398" s="1">
        <f t="shared" si="22"/>
        <v>0</v>
      </c>
    </row>
    <row r="399" spans="1:16">
      <c r="A399" s="1" t="str">
        <f>$A$25</f>
        <v>67 Gebouwmanag.</v>
      </c>
      <c r="B399" s="109" t="str">
        <f t="shared" si="23"/>
        <v/>
      </c>
      <c r="C399" s="3"/>
      <c r="D399" s="3"/>
      <c r="E399" s="3"/>
      <c r="F399" s="38"/>
      <c r="G399" s="38"/>
      <c r="H399" s="38"/>
      <c r="I399" s="38"/>
      <c r="J399" s="12">
        <f>(C399*(1+'Aanneemsom-W'!$C$16))+(D399*(1+'Aanneemsom-W'!$D$16))+(E399*(1+'Aanneemsom-W'!$E$16))</f>
        <v>0</v>
      </c>
      <c r="L399" s="1">
        <f>IF($A$25="67 N.v.t.",1,IF(C399="",0,1))</f>
        <v>0</v>
      </c>
      <c r="M399" s="1">
        <f>IF($A$25="67 N.v.t.",1,IF(D399="",0,1))</f>
        <v>0</v>
      </c>
      <c r="N399" s="1">
        <f>IF($A$25="67 N.v.t.",1,IF(E399="",0,1))</f>
        <v>0</v>
      </c>
      <c r="P399" s="1">
        <f t="shared" si="22"/>
        <v>0</v>
      </c>
    </row>
    <row r="400" spans="1:16">
      <c r="A400" s="1" t="str">
        <f>$A$26</f>
        <v>73 Vaste keuken vrz.</v>
      </c>
      <c r="B400" s="109" t="str">
        <f>IF(C400+D400+E400=0,"",J400/$I$380)</f>
        <v/>
      </c>
      <c r="C400" s="3"/>
      <c r="D400" s="3"/>
      <c r="E400" s="3"/>
      <c r="F400" s="38"/>
      <c r="G400" s="38"/>
      <c r="H400" s="38"/>
      <c r="I400" s="38"/>
      <c r="J400" s="12">
        <f>(C400*(1+'Aanneemsom-W'!$C$16))+(D400*(1+'Aanneemsom-W'!$D$16))+(E400*(1+'Aanneemsom-W'!$E$16))</f>
        <v>0</v>
      </c>
      <c r="L400" s="1">
        <f>IF($A$26="73 N.v.t.",1,IF(C400="",0,1))</f>
        <v>0</v>
      </c>
      <c r="M400" s="1">
        <f>IF($A$26="73 N.v.t.",1,IF(D400="",0,1))</f>
        <v>0</v>
      </c>
      <c r="N400" s="1">
        <f>IF($A$26="73 N.v.t.",1,IF(E400="",0,1))</f>
        <v>0</v>
      </c>
      <c r="P400" s="1">
        <f>SUM(L400:O400)</f>
        <v>0</v>
      </c>
    </row>
    <row r="401" spans="1:17">
      <c r="A401" s="1" t="str">
        <f>$A$27</f>
        <v>74 Vaste sanitaire vrz.</v>
      </c>
      <c r="B401" s="109" t="str">
        <f t="shared" si="23"/>
        <v/>
      </c>
      <c r="C401" s="3"/>
      <c r="D401" s="3"/>
      <c r="E401" s="3"/>
      <c r="F401" s="38"/>
      <c r="G401" s="38"/>
      <c r="H401" s="38"/>
      <c r="I401" s="38"/>
      <c r="J401" s="12">
        <f>(C401*(1+'Aanneemsom-W'!$C$16))+(D401*(1+'Aanneemsom-W'!$D$16))+(E401*(1+'Aanneemsom-W'!$E$16))</f>
        <v>0</v>
      </c>
      <c r="L401" s="1">
        <f>IF($A$27="74 N.v.t.",1,IF(C401="",0,1))</f>
        <v>0</v>
      </c>
      <c r="M401" s="1">
        <f>IF($A$27="74 N.v.t.",1,IF(D401="",0,1))</f>
        <v>0</v>
      </c>
      <c r="N401" s="1">
        <f>IF($A$27="74 N.v.t.",1,IF(E401="",0,1))</f>
        <v>0</v>
      </c>
      <c r="P401" s="1">
        <f t="shared" si="22"/>
        <v>0</v>
      </c>
    </row>
    <row r="402" spans="1:17">
      <c r="A402" s="1" t="str">
        <f>$A$28</f>
        <v>75 Vaste onderh.vrz.</v>
      </c>
      <c r="B402" s="109" t="str">
        <f>IF(C402+D402+E402=0,"",J402/$I$380)</f>
        <v/>
      </c>
      <c r="C402" s="3"/>
      <c r="D402" s="3"/>
      <c r="E402" s="3"/>
      <c r="F402" s="38"/>
      <c r="G402" s="38"/>
      <c r="H402" s="38"/>
      <c r="I402" s="38"/>
      <c r="J402" s="12">
        <f>(C402*(1+'Aanneemsom-W'!$C$16))+(D402*(1+'Aanneemsom-W'!$D$16))+(E402*(1+'Aanneemsom-W'!$E$16))</f>
        <v>0</v>
      </c>
      <c r="L402" s="1">
        <f>IF($A$28="75 N.v.t.",1,IF(C402="",0,1))</f>
        <v>0</v>
      </c>
      <c r="M402" s="1">
        <f>IF($A$28="75 N.v.t.",1,IF(D402="",0,1))</f>
        <v>0</v>
      </c>
      <c r="N402" s="1">
        <f>IF($A$28="75 N.v.t.",1,IF(E402="",0,1))</f>
        <v>0</v>
      </c>
      <c r="P402" s="1">
        <f>SUM(L402:O402)</f>
        <v>0</v>
      </c>
    </row>
    <row r="403" spans="1:17" ht="12" thickBot="1">
      <c r="A403" s="1" t="str">
        <f>$A$29</f>
        <v>90 Terrein</v>
      </c>
      <c r="B403" s="109" t="str">
        <f t="shared" si="23"/>
        <v/>
      </c>
      <c r="C403" s="3"/>
      <c r="D403" s="3"/>
      <c r="E403" s="3"/>
      <c r="F403" s="38"/>
      <c r="G403" s="38"/>
      <c r="H403" s="38"/>
      <c r="I403" s="38"/>
      <c r="J403" s="12">
        <f>(C403*(1+'Aanneemsom-W'!$C$16))+(D403*(1+'Aanneemsom-W'!$D$16))+(E403*(1+'Aanneemsom-W'!$E$16))</f>
        <v>0</v>
      </c>
      <c r="L403" s="1">
        <f>IF($A$29="90 N.v.t.",1,IF(C403="",0,1))</f>
        <v>0</v>
      </c>
      <c r="M403" s="1">
        <f>IF($A$29="90 N.v.t.",1,IF(D403="",0,1))</f>
        <v>0</v>
      </c>
      <c r="N403" s="1">
        <f>IF($A$29="90 N.v.t.",1,IF(E403="",0,1))</f>
        <v>0</v>
      </c>
      <c r="P403" s="1">
        <f t="shared" si="22"/>
        <v>0</v>
      </c>
    </row>
    <row r="404" spans="1:17" ht="13.5" thickBot="1">
      <c r="B404" s="59" t="s">
        <v>6</v>
      </c>
      <c r="C404" s="15">
        <f>SUM(C390:C403)</f>
        <v>0</v>
      </c>
      <c r="D404" s="15">
        <f>SUM(D390:D403)</f>
        <v>0</v>
      </c>
      <c r="E404" s="15">
        <f>SUM(E390:E403)</f>
        <v>0</v>
      </c>
      <c r="J404" s="13">
        <f>SUM(J389:J403)</f>
        <v>0</v>
      </c>
      <c r="O404" s="20" t="s">
        <v>27</v>
      </c>
      <c r="P404" s="1">
        <f>SUM(P389:P403)+P381</f>
        <v>4</v>
      </c>
    </row>
    <row r="405" spans="1:17">
      <c r="B405" s="59" t="s">
        <v>22</v>
      </c>
      <c r="C405" s="60" t="e">
        <f>C404/SUM(C404:E404)</f>
        <v>#DIV/0!</v>
      </c>
      <c r="D405" s="60" t="e">
        <f>D404/SUM(C404:E404)</f>
        <v>#DIV/0!</v>
      </c>
      <c r="E405" s="60" t="e">
        <f>E404/SUM(C404:E404)</f>
        <v>#DIV/0!</v>
      </c>
    </row>
    <row r="406" spans="1:17">
      <c r="C406" s="73"/>
      <c r="D406" s="73"/>
      <c r="E406" s="73"/>
    </row>
    <row r="407" spans="1:17">
      <c r="A407" s="5" t="str">
        <f>$A$67</f>
        <v>* "Loon", "Materiaal" en "Werk-derden" inclusief toeslagen. Let op: Alle bedragen datum prijspeil.</v>
      </c>
      <c r="C407" s="73"/>
      <c r="D407" s="73"/>
      <c r="E407" s="73"/>
      <c r="J407" s="5" t="str">
        <f>$J$67</f>
        <v>Paraaf Inschrijver:</v>
      </c>
    </row>
    <row r="408" spans="1:17">
      <c r="A408" s="5" t="str">
        <f>$A$68</f>
        <v>Opmerking: Niet gebruikte velden invullen met 0. Negatieve getallen of tekst is niet toegestaan.</v>
      </c>
      <c r="J408" s="76" t="str">
        <f>IF(P404=47,"","Let op: niet alle velden zijn ingevuld!")</f>
        <v>Let op: niet alle velden zijn ingevuld!</v>
      </c>
    </row>
    <row r="409" spans="1:17" ht="15.75">
      <c r="A409" s="4" t="str">
        <f>'Aanneemsom-W'!$A$1</f>
        <v>W-installatie</v>
      </c>
      <c r="B409" s="4" t="str">
        <f>'Aanneemsom-W'!$B$1</f>
        <v>Inschrijfbiljet onderhoud</v>
      </c>
      <c r="C409" s="2"/>
      <c r="D409" s="2"/>
      <c r="E409" s="2"/>
      <c r="F409" s="2"/>
      <c r="G409" s="2"/>
      <c r="H409" s="2"/>
      <c r="I409" s="2"/>
      <c r="J409" s="2"/>
    </row>
    <row r="410" spans="1:17">
      <c r="A410" s="20" t="str">
        <f>'Aanneemsom-W'!$A$2</f>
        <v>Perceel:</v>
      </c>
      <c r="B410" s="21" t="str">
        <f>Leeswijzer!$B$2</f>
        <v>W1</v>
      </c>
      <c r="C410" s="2"/>
      <c r="D410" s="2"/>
      <c r="E410" s="2"/>
      <c r="I410" s="22" t="str">
        <f>'Aanneemsom-W'!$F$2</f>
        <v>Documentnummer:</v>
      </c>
      <c r="J410" s="70" t="str">
        <f>Leeswijzer!$G$2</f>
        <v>xxx-GC1-IBW W1C1</v>
      </c>
    </row>
    <row r="411" spans="1:17">
      <c r="A411" s="20" t="str">
        <f>'Aanneemsom-W'!$A$3</f>
        <v>Opdrachtgever:</v>
      </c>
      <c r="B411" s="106" t="str">
        <f>Leeswijzer!$B$3</f>
        <v>Solido</v>
      </c>
      <c r="C411" s="2"/>
      <c r="D411" s="2"/>
      <c r="E411" s="2"/>
      <c r="I411" s="22" t="str">
        <f>'Aanneemsom-W'!$F$3</f>
        <v>Bestek:</v>
      </c>
      <c r="J411" s="2" t="str">
        <f>Leeswijzer!$G$3</f>
        <v>2506-FB-OHCAEW</v>
      </c>
    </row>
    <row r="412" spans="1:17">
      <c r="A412" s="20" t="str">
        <f>'Aanneemsom-W'!$A$4</f>
        <v>Betreft:</v>
      </c>
      <c r="B412" s="106" t="str">
        <f>Leeswijzer!$B$4</f>
        <v>Onderhoudscontract W-installatie</v>
      </c>
      <c r="C412" s="2"/>
      <c r="D412" s="2"/>
      <c r="E412" s="2"/>
      <c r="I412" s="20" t="s">
        <v>65</v>
      </c>
      <c r="J412" s="163">
        <f>'Aanneemsom-W'!$E$39</f>
        <v>0</v>
      </c>
    </row>
    <row r="413" spans="1:17">
      <c r="A413" s="20" t="str">
        <f>'Aanneemsom-W'!$A$5</f>
        <v>Blad:</v>
      </c>
      <c r="B413" s="1" t="str">
        <f>IF(F414="","Specificatieblad ongeldig; NIET invullen!","Specificatieblad locatie")</f>
        <v>Specificatieblad ongeldig; NIET invullen!</v>
      </c>
      <c r="E413" s="62" t="str">
        <f>$E$5</f>
        <v>C2</v>
      </c>
      <c r="F413" s="23" t="str">
        <f>$F$5</f>
        <v>(naam)</v>
      </c>
      <c r="G413" s="2"/>
      <c r="H413" s="2"/>
      <c r="I413" s="2"/>
    </row>
    <row r="414" spans="1:17">
      <c r="A414" s="20"/>
      <c r="B414" s="70"/>
      <c r="E414" s="77" t="s">
        <v>4</v>
      </c>
      <c r="F414" s="114"/>
      <c r="G414" s="2"/>
      <c r="H414" s="22" t="s">
        <v>43</v>
      </c>
      <c r="I414" s="70">
        <f>IF(I417=0,I415,I417)</f>
        <v>0</v>
      </c>
      <c r="Q414" s="1">
        <f>IF(F414="",0,1)</f>
        <v>0</v>
      </c>
    </row>
    <row r="415" spans="1:17">
      <c r="A415" s="20"/>
      <c r="B415" s="91"/>
      <c r="E415" s="68" t="s">
        <v>21</v>
      </c>
      <c r="F415" s="115"/>
      <c r="G415" s="2"/>
      <c r="H415" s="22" t="s">
        <v>28</v>
      </c>
      <c r="I415" s="116"/>
      <c r="J415" s="106" t="s">
        <v>47</v>
      </c>
      <c r="P415" s="1">
        <f>IF(I415="",0,1)</f>
        <v>0</v>
      </c>
    </row>
    <row r="416" spans="1:17">
      <c r="A416" s="20"/>
      <c r="E416" s="68"/>
      <c r="G416" s="2"/>
      <c r="H416" s="20" t="s">
        <v>48</v>
      </c>
      <c r="I416" s="116"/>
    </row>
    <row r="417" spans="1:16">
      <c r="A417" s="39" t="s">
        <v>33</v>
      </c>
      <c r="B417" s="113">
        <f>'Aanneemsom-W'!$B$8</f>
        <v>0</v>
      </c>
      <c r="E417" s="68"/>
      <c r="G417" s="2"/>
      <c r="H417" s="22" t="s">
        <v>49</v>
      </c>
      <c r="I417" s="116"/>
      <c r="J417" s="111">
        <f>IF(I416+I417=0,0,(I417-I416)/I416)</f>
        <v>0</v>
      </c>
    </row>
    <row r="418" spans="1:16">
      <c r="A418" s="20" t="s">
        <v>96</v>
      </c>
      <c r="B418" s="149"/>
      <c r="C418" s="2"/>
      <c r="D418" s="2"/>
      <c r="E418" s="2"/>
      <c r="F418" s="2"/>
      <c r="G418" s="2"/>
      <c r="H418" s="2"/>
      <c r="I418" s="2"/>
      <c r="J418" s="117" t="str">
        <f>IF(J417=0,"","Controleer kengetallen op inschrijfwaarde. Pas zo nodig de bedragen Loon, Materiaal en Werk-derden aan met het wijzigingspercentage.")</f>
        <v/>
      </c>
    </row>
    <row r="419" spans="1:16">
      <c r="C419" s="64"/>
      <c r="D419" s="65"/>
      <c r="E419" s="65"/>
      <c r="F419" s="67" t="s">
        <v>24</v>
      </c>
      <c r="G419" s="65"/>
      <c r="H419" s="65"/>
      <c r="I419" s="65"/>
      <c r="J419" s="66"/>
    </row>
    <row r="420" spans="1:16">
      <c r="C420" s="49"/>
      <c r="D420" s="50" t="str">
        <f>$D$12</f>
        <v>Preventief en</v>
      </c>
      <c r="E420" s="51"/>
      <c r="F420" s="52"/>
      <c r="G420" s="50" t="str">
        <f>IF($G$12="","",$G$12)</f>
        <v>Geen stelposten</v>
      </c>
      <c r="H420" s="53"/>
      <c r="I420" s="18"/>
      <c r="J420" s="40" t="str">
        <f>$J$12</f>
        <v>Prijspeil</v>
      </c>
    </row>
    <row r="421" spans="1:16">
      <c r="C421" s="16"/>
      <c r="D421" s="17" t="str">
        <f>$D$13</f>
        <v>curatief onderhoud</v>
      </c>
      <c r="E421" s="54"/>
      <c r="F421" s="55"/>
      <c r="G421" s="17"/>
      <c r="H421" s="56"/>
      <c r="I421" s="19"/>
      <c r="J421" s="48">
        <f>$J$13</f>
        <v>45839</v>
      </c>
    </row>
    <row r="422" spans="1:16" ht="22.5">
      <c r="A422" s="57" t="s">
        <v>45</v>
      </c>
      <c r="B422" s="58" t="str">
        <f>$B$48</f>
        <v>Kengetal-W
locatie (€/m²)</v>
      </c>
      <c r="C422" s="11" t="s">
        <v>63</v>
      </c>
      <c r="D422" s="11" t="s">
        <v>64</v>
      </c>
      <c r="E422" s="11" t="s">
        <v>239</v>
      </c>
      <c r="F422" s="11" t="str">
        <f>IF($F$14="","",$F$14)</f>
        <v/>
      </c>
      <c r="G422" s="11" t="str">
        <f>IF($G$14="","",$G$14)</f>
        <v/>
      </c>
      <c r="H422" s="11" t="str">
        <f>IF($H$14="","",$H$14)</f>
        <v/>
      </c>
      <c r="I422" s="11" t="str">
        <f>IF($I$14="","",$I$14)</f>
        <v/>
      </c>
      <c r="J422" s="11" t="s">
        <v>57</v>
      </c>
      <c r="L422" s="1" t="s">
        <v>26</v>
      </c>
    </row>
    <row r="423" spans="1:16">
      <c r="A423" s="37" t="str">
        <f>$A$15</f>
        <v>Stelposten n.v.t.</v>
      </c>
      <c r="B423" s="71"/>
      <c r="C423" s="72"/>
      <c r="D423" s="72"/>
      <c r="E423" s="72"/>
      <c r="F423" s="3"/>
      <c r="G423" s="3"/>
      <c r="H423" s="3"/>
      <c r="I423" s="3"/>
      <c r="J423" s="144">
        <f>(F423*(1+'Aanneemsom-W'!$F$16))+(G423*(1+'Aanneemsom-W'!$F$16))+(H423*(1+'Aanneemsom-W'!$F$16))+(I423*(1+'Aanneemsom-W'!$F$16))</f>
        <v>0</v>
      </c>
      <c r="L423" s="1">
        <f>IF(F422="",1,IF(F423="",0,1))</f>
        <v>1</v>
      </c>
      <c r="M423" s="1">
        <f>IF(G422="",1,IF(G423="",0,1))</f>
        <v>1</v>
      </c>
      <c r="N423" s="1">
        <f>IF(H422="",1,IF(H423="",0,1))</f>
        <v>1</v>
      </c>
      <c r="O423" s="1">
        <f>IF(I422="",1,IF(I423="",0,1))</f>
        <v>1</v>
      </c>
      <c r="P423" s="1">
        <f t="shared" ref="P423:P437" si="24">SUM(L423:O423)</f>
        <v>4</v>
      </c>
    </row>
    <row r="424" spans="1:16">
      <c r="A424" s="1" t="str">
        <f>$A$16</f>
        <v>51 Gereserveerd</v>
      </c>
      <c r="B424" s="109" t="str">
        <f>IF(C424+D424+E424=0,"",J424/$I$414)</f>
        <v/>
      </c>
      <c r="C424" s="3"/>
      <c r="D424" s="3"/>
      <c r="E424" s="3"/>
      <c r="F424" s="38"/>
      <c r="G424" s="38"/>
      <c r="H424" s="38"/>
      <c r="I424" s="38"/>
      <c r="J424" s="12">
        <f>(C424*(1+'Aanneemsom-W'!$C$16))+(D424*(1+'Aanneemsom-W'!$D$16))+(E424*(1+'Aanneemsom-W'!$E$16))</f>
        <v>0</v>
      </c>
      <c r="L424" s="1">
        <f>IF($A$16="51 N.v.t.",1,IF(C424="",0,1))</f>
        <v>0</v>
      </c>
      <c r="M424" s="1">
        <f>IF($A$16="51 N.v.t.",1,IF(D424="",0,1))</f>
        <v>0</v>
      </c>
      <c r="N424" s="1">
        <f>IF($A$16="51 N.v.t.",1,IF(E424="",0,1))</f>
        <v>0</v>
      </c>
      <c r="P424" s="1">
        <f t="shared" si="24"/>
        <v>0</v>
      </c>
    </row>
    <row r="425" spans="1:16">
      <c r="A425" s="1" t="str">
        <f>$A$17</f>
        <v>52 Afvoeren</v>
      </c>
      <c r="B425" s="109" t="str">
        <f t="shared" ref="B425:B437" si="25">IF(C425+D425+E425=0,"",J425/$I$414)</f>
        <v/>
      </c>
      <c r="C425" s="3"/>
      <c r="D425" s="3"/>
      <c r="E425" s="3"/>
      <c r="F425" s="38"/>
      <c r="G425" s="38"/>
      <c r="H425" s="38"/>
      <c r="I425" s="38"/>
      <c r="J425" s="12">
        <f>(C425*(1+'Aanneemsom-W'!$C$16))+(D425*(1+'Aanneemsom-W'!$D$16))+(E425*(1+'Aanneemsom-W'!$E$16))</f>
        <v>0</v>
      </c>
      <c r="L425" s="1">
        <f>IF($A$17="52 N.v.t.",1,IF(C425="",0,1))</f>
        <v>0</v>
      </c>
      <c r="M425" s="1">
        <f>IF($A$17="52 N.v.t.",1,IF(D425="",0,1))</f>
        <v>0</v>
      </c>
      <c r="N425" s="1">
        <f>IF($A$17="52 N.v.t.",1,IF(E425="",0,1))</f>
        <v>0</v>
      </c>
      <c r="P425" s="1">
        <f t="shared" si="24"/>
        <v>0</v>
      </c>
    </row>
    <row r="426" spans="1:16">
      <c r="A426" s="1" t="str">
        <f>$A$18</f>
        <v>53 Water</v>
      </c>
      <c r="B426" s="109" t="str">
        <f t="shared" si="25"/>
        <v/>
      </c>
      <c r="C426" s="3"/>
      <c r="D426" s="3"/>
      <c r="E426" s="3"/>
      <c r="F426" s="38"/>
      <c r="G426" s="38"/>
      <c r="H426" s="38"/>
      <c r="I426" s="38"/>
      <c r="J426" s="12">
        <f>(C426*(1+'Aanneemsom-W'!$C$16))+(D426*(1+'Aanneemsom-W'!$D$16))+(E426*(1+'Aanneemsom-W'!$E$16))</f>
        <v>0</v>
      </c>
      <c r="L426" s="1">
        <f>IF($A$18="53 N.v.t.",1,IF(C426="",0,1))</f>
        <v>0</v>
      </c>
      <c r="M426" s="1">
        <f>IF($A$18="53 N.v.t.",1,IF(D426="",0,1))</f>
        <v>0</v>
      </c>
      <c r="N426" s="1">
        <f>IF($A$18="53 N.v.t.",1,IF(E426="",0,1))</f>
        <v>0</v>
      </c>
      <c r="P426" s="1">
        <f t="shared" si="24"/>
        <v>0</v>
      </c>
    </row>
    <row r="427" spans="1:16">
      <c r="A427" s="1" t="str">
        <f>$A$19</f>
        <v>54 Gassen</v>
      </c>
      <c r="B427" s="109" t="str">
        <f t="shared" si="25"/>
        <v/>
      </c>
      <c r="C427" s="3"/>
      <c r="D427" s="3"/>
      <c r="E427" s="3"/>
      <c r="F427" s="38"/>
      <c r="G427" s="38"/>
      <c r="H427" s="38"/>
      <c r="I427" s="38"/>
      <c r="J427" s="12">
        <f>(C427*(1+'Aanneemsom-W'!$C$16))+(D427*(1+'Aanneemsom-W'!$D$16))+(E427*(1+'Aanneemsom-W'!$E$16))</f>
        <v>0</v>
      </c>
      <c r="L427" s="1">
        <f>IF($A$19="54 N.v.t.",1,IF(C427="",0,1))</f>
        <v>0</v>
      </c>
      <c r="M427" s="1">
        <f>IF($A$19="54 N.v.t.",1,IF(D427="",0,1))</f>
        <v>0</v>
      </c>
      <c r="N427" s="1">
        <f>IF($A$19="54 N.v.t.",1,IF(E427="",0,1))</f>
        <v>0</v>
      </c>
      <c r="P427" s="1">
        <f t="shared" si="24"/>
        <v>0</v>
      </c>
    </row>
    <row r="428" spans="1:16">
      <c r="A428" s="1" t="str">
        <f>$A$20</f>
        <v>55 Koeling</v>
      </c>
      <c r="B428" s="109" t="str">
        <f t="shared" si="25"/>
        <v/>
      </c>
      <c r="C428" s="3"/>
      <c r="D428" s="3"/>
      <c r="E428" s="3"/>
      <c r="F428" s="38"/>
      <c r="G428" s="38"/>
      <c r="H428" s="38"/>
      <c r="I428" s="38"/>
      <c r="J428" s="12">
        <f>(C428*(1+'Aanneemsom-W'!$C$16))+(D428*(1+'Aanneemsom-W'!$D$16))+(E428*(1+'Aanneemsom-W'!$E$16))</f>
        <v>0</v>
      </c>
      <c r="L428" s="1">
        <f>IF($A$20="55 N.v.t.",1,IF(C428="",0,1))</f>
        <v>0</v>
      </c>
      <c r="M428" s="1">
        <f>IF($A$20="55 N.v.t.",1,IF(D428="",0,1))</f>
        <v>0</v>
      </c>
      <c r="N428" s="1">
        <f>IF($A$20="55 N.v.t.",1,IF(E428="",0,1))</f>
        <v>0</v>
      </c>
      <c r="P428" s="1">
        <f t="shared" si="24"/>
        <v>0</v>
      </c>
    </row>
    <row r="429" spans="1:16">
      <c r="A429" s="1" t="str">
        <f>$A$21</f>
        <v>56 Verwarming</v>
      </c>
      <c r="B429" s="109" t="str">
        <f t="shared" si="25"/>
        <v/>
      </c>
      <c r="C429" s="3"/>
      <c r="D429" s="3"/>
      <c r="E429" s="3"/>
      <c r="F429" s="38"/>
      <c r="G429" s="38"/>
      <c r="H429" s="38"/>
      <c r="I429" s="38"/>
      <c r="J429" s="12">
        <f>(C429*(1+'Aanneemsom-W'!$C$16))+(D429*(1+'Aanneemsom-W'!$D$16))+(E429*(1+'Aanneemsom-W'!$E$16))</f>
        <v>0</v>
      </c>
      <c r="L429" s="1">
        <f>IF($A$21="56 N.v.t.",1,IF(C429="",0,1))</f>
        <v>0</v>
      </c>
      <c r="M429" s="1">
        <f>IF($A$21="56 N.v.t.",1,IF(D429="",0,1))</f>
        <v>0</v>
      </c>
      <c r="N429" s="1">
        <f>IF($A$21="56 N.v.t.",1,IF(E429="",0,1))</f>
        <v>0</v>
      </c>
      <c r="P429" s="1">
        <f t="shared" si="24"/>
        <v>0</v>
      </c>
    </row>
    <row r="430" spans="1:16">
      <c r="A430" s="1" t="str">
        <f>$A$22</f>
        <v>57 Luchtbehandeling</v>
      </c>
      <c r="B430" s="109" t="str">
        <f t="shared" si="25"/>
        <v/>
      </c>
      <c r="C430" s="3"/>
      <c r="D430" s="3"/>
      <c r="E430" s="3"/>
      <c r="F430" s="38"/>
      <c r="G430" s="92" t="str">
        <f>IF(F414="","Ingevulde informatie wordt genegeerd.","")</f>
        <v>Ingevulde informatie wordt genegeerd.</v>
      </c>
      <c r="H430" s="38"/>
      <c r="I430" s="38"/>
      <c r="J430" s="12">
        <f>(C430*(1+'Aanneemsom-W'!$C$16))+(D430*(1+'Aanneemsom-W'!$D$16))+(E430*(1+'Aanneemsom-W'!$E$16))</f>
        <v>0</v>
      </c>
      <c r="L430" s="1">
        <f>IF($A$22="57 N.v.t.",1,IF(C430="",0,1))</f>
        <v>0</v>
      </c>
      <c r="M430" s="1">
        <f>IF($A$22="57 N.v.t.",1,IF(D430="",0,1))</f>
        <v>0</v>
      </c>
      <c r="N430" s="1">
        <f>IF($A$22="57 N.v.t.",1,IF(E430="",0,1))</f>
        <v>0</v>
      </c>
      <c r="P430" s="1">
        <f t="shared" si="24"/>
        <v>0</v>
      </c>
    </row>
    <row r="431" spans="1:16">
      <c r="A431" s="1" t="str">
        <f>$A$23</f>
        <v>58 M&amp;R-installaties</v>
      </c>
      <c r="B431" s="109" t="str">
        <f t="shared" si="25"/>
        <v/>
      </c>
      <c r="C431" s="3"/>
      <c r="D431" s="3"/>
      <c r="E431" s="3"/>
      <c r="F431" s="38"/>
      <c r="G431" s="38"/>
      <c r="H431" s="38"/>
      <c r="I431" s="38"/>
      <c r="J431" s="12">
        <f>(C431*(1+'Aanneemsom-W'!$C$16))+(D431*(1+'Aanneemsom-W'!$D$16))+(E431*(1+'Aanneemsom-W'!$E$16))</f>
        <v>0</v>
      </c>
      <c r="L431" s="1">
        <f>IF($A$23="58 N.v.t.",1,IF(C431="",0,1))</f>
        <v>0</v>
      </c>
      <c r="M431" s="1">
        <f>IF($A$23="58 N.v.t.",1,IF(D431="",0,1))</f>
        <v>0</v>
      </c>
      <c r="N431" s="1">
        <f>IF($A$23="58 N.v.t.",1,IF(E431="",0,1))</f>
        <v>0</v>
      </c>
      <c r="P431" s="1">
        <f t="shared" si="24"/>
        <v>0</v>
      </c>
    </row>
    <row r="432" spans="1:16">
      <c r="A432" s="1" t="str">
        <f>$A$24</f>
        <v>59 Brandveiligheid</v>
      </c>
      <c r="B432" s="109" t="str">
        <f t="shared" si="25"/>
        <v/>
      </c>
      <c r="C432" s="3"/>
      <c r="D432" s="3"/>
      <c r="E432" s="3"/>
      <c r="F432" s="38"/>
      <c r="G432" s="38"/>
      <c r="H432" s="38"/>
      <c r="I432" s="38"/>
      <c r="J432" s="12">
        <f>(C432*(1+'Aanneemsom-W'!$C$16))+(D432*(1+'Aanneemsom-W'!$D$16))+(E432*(1+'Aanneemsom-W'!$E$16))</f>
        <v>0</v>
      </c>
      <c r="L432" s="1">
        <f>IF($A$24="65 N.v.t.",1,IF(C432="",0,1))</f>
        <v>0</v>
      </c>
      <c r="M432" s="1">
        <f>IF($A$24="65 N.v.t.",1,IF(D432="",0,1))</f>
        <v>0</v>
      </c>
      <c r="N432" s="1">
        <f>IF($A$24="65 N.v.t.",1,IF(E432="",0,1))</f>
        <v>0</v>
      </c>
      <c r="P432" s="1">
        <f t="shared" si="24"/>
        <v>0</v>
      </c>
    </row>
    <row r="433" spans="1:17">
      <c r="A433" s="1" t="str">
        <f>$A$25</f>
        <v>67 Gebouwmanag.</v>
      </c>
      <c r="B433" s="109" t="str">
        <f t="shared" si="25"/>
        <v/>
      </c>
      <c r="C433" s="3"/>
      <c r="D433" s="3"/>
      <c r="E433" s="3"/>
      <c r="F433" s="38"/>
      <c r="G433" s="38"/>
      <c r="H433" s="38"/>
      <c r="I433" s="38"/>
      <c r="J433" s="12">
        <f>(C433*(1+'Aanneemsom-W'!$C$16))+(D433*(1+'Aanneemsom-W'!$D$16))+(E433*(1+'Aanneemsom-W'!$E$16))</f>
        <v>0</v>
      </c>
      <c r="L433" s="1">
        <f>IF($A$25="67 N.v.t.",1,IF(C433="",0,1))</f>
        <v>0</v>
      </c>
      <c r="M433" s="1">
        <f>IF($A$25="67 N.v.t.",1,IF(D433="",0,1))</f>
        <v>0</v>
      </c>
      <c r="N433" s="1">
        <f>IF($A$25="67 N.v.t.",1,IF(E433="",0,1))</f>
        <v>0</v>
      </c>
      <c r="P433" s="1">
        <f t="shared" si="24"/>
        <v>0</v>
      </c>
    </row>
    <row r="434" spans="1:17">
      <c r="A434" s="1" t="str">
        <f>$A$26</f>
        <v>73 Vaste keuken vrz.</v>
      </c>
      <c r="B434" s="109" t="str">
        <f>IF(C434+D434+E434=0,"",J434/$I$414)</f>
        <v/>
      </c>
      <c r="C434" s="3"/>
      <c r="D434" s="3"/>
      <c r="E434" s="3"/>
      <c r="F434" s="38"/>
      <c r="G434" s="38"/>
      <c r="H434" s="38"/>
      <c r="I434" s="38"/>
      <c r="J434" s="12">
        <f>(C434*(1+'Aanneemsom-W'!$C$16))+(D434*(1+'Aanneemsom-W'!$D$16))+(E434*(1+'Aanneemsom-W'!$E$16))</f>
        <v>0</v>
      </c>
      <c r="L434" s="1">
        <f>IF($A$26="73 N.v.t.",1,IF(C434="",0,1))</f>
        <v>0</v>
      </c>
      <c r="M434" s="1">
        <f>IF($A$26="73 N.v.t.",1,IF(D434="",0,1))</f>
        <v>0</v>
      </c>
      <c r="N434" s="1">
        <f>IF($A$26="73 N.v.t.",1,IF(E434="",0,1))</f>
        <v>0</v>
      </c>
      <c r="P434" s="1">
        <f>SUM(L434:O434)</f>
        <v>0</v>
      </c>
    </row>
    <row r="435" spans="1:17">
      <c r="A435" s="1" t="str">
        <f>$A$27</f>
        <v>74 Vaste sanitaire vrz.</v>
      </c>
      <c r="B435" s="109" t="str">
        <f t="shared" si="25"/>
        <v/>
      </c>
      <c r="C435" s="3"/>
      <c r="D435" s="3"/>
      <c r="E435" s="3"/>
      <c r="F435" s="38"/>
      <c r="G435" s="38"/>
      <c r="H435" s="38"/>
      <c r="I435" s="38"/>
      <c r="J435" s="12">
        <f>(C435*(1+'Aanneemsom-W'!$C$16))+(D435*(1+'Aanneemsom-W'!$D$16))+(E435*(1+'Aanneemsom-W'!$E$16))</f>
        <v>0</v>
      </c>
      <c r="L435" s="1">
        <f>IF($A$27="74 N.v.t.",1,IF(C435="",0,1))</f>
        <v>0</v>
      </c>
      <c r="M435" s="1">
        <f>IF($A$27="74 N.v.t.",1,IF(D435="",0,1))</f>
        <v>0</v>
      </c>
      <c r="N435" s="1">
        <f>IF($A$27="74 N.v.t.",1,IF(E435="",0,1))</f>
        <v>0</v>
      </c>
      <c r="P435" s="1">
        <f t="shared" si="24"/>
        <v>0</v>
      </c>
    </row>
    <row r="436" spans="1:17">
      <c r="A436" s="1" t="str">
        <f>$A$28</f>
        <v>75 Vaste onderh.vrz.</v>
      </c>
      <c r="B436" s="109" t="str">
        <f>IF(C436+D436+E436=0,"",J436/$I$414)</f>
        <v/>
      </c>
      <c r="C436" s="3"/>
      <c r="D436" s="3"/>
      <c r="E436" s="3"/>
      <c r="F436" s="38"/>
      <c r="G436" s="38"/>
      <c r="H436" s="38"/>
      <c r="I436" s="38"/>
      <c r="J436" s="12">
        <f>(C436*(1+'Aanneemsom-W'!$C$16))+(D436*(1+'Aanneemsom-W'!$D$16))+(E436*(1+'Aanneemsom-W'!$E$16))</f>
        <v>0</v>
      </c>
      <c r="L436" s="1">
        <f>IF($A$28="75 N.v.t.",1,IF(C436="",0,1))</f>
        <v>0</v>
      </c>
      <c r="M436" s="1">
        <f>IF($A$28="75 N.v.t.",1,IF(D436="",0,1))</f>
        <v>0</v>
      </c>
      <c r="N436" s="1">
        <f>IF($A$28="75 N.v.t.",1,IF(E436="",0,1))</f>
        <v>0</v>
      </c>
      <c r="P436" s="1">
        <f>SUM(L436:O436)</f>
        <v>0</v>
      </c>
    </row>
    <row r="437" spans="1:17" ht="12" thickBot="1">
      <c r="A437" s="1" t="str">
        <f>$A$29</f>
        <v>90 Terrein</v>
      </c>
      <c r="B437" s="109" t="str">
        <f t="shared" si="25"/>
        <v/>
      </c>
      <c r="C437" s="3"/>
      <c r="D437" s="3"/>
      <c r="E437" s="3"/>
      <c r="F437" s="38"/>
      <c r="G437" s="38"/>
      <c r="H437" s="38"/>
      <c r="I437" s="38"/>
      <c r="J437" s="12">
        <f>(C437*(1+'Aanneemsom-W'!$C$16))+(D437*(1+'Aanneemsom-W'!$D$16))+(E437*(1+'Aanneemsom-W'!$E$16))</f>
        <v>0</v>
      </c>
      <c r="L437" s="1">
        <f>IF($A$29="90 N.v.t.",1,IF(C437="",0,1))</f>
        <v>0</v>
      </c>
      <c r="M437" s="1">
        <f>IF($A$29="90 N.v.t.",1,IF(D437="",0,1))</f>
        <v>0</v>
      </c>
      <c r="N437" s="1">
        <f>IF($A$29="90 N.v.t.",1,IF(E437="",0,1))</f>
        <v>0</v>
      </c>
      <c r="P437" s="1">
        <f t="shared" si="24"/>
        <v>0</v>
      </c>
    </row>
    <row r="438" spans="1:17" ht="13.5" thickBot="1">
      <c r="B438" s="59" t="s">
        <v>6</v>
      </c>
      <c r="C438" s="15">
        <f>SUM(C424:C437)</f>
        <v>0</v>
      </c>
      <c r="D438" s="15">
        <f>SUM(D424:D437)</f>
        <v>0</v>
      </c>
      <c r="E438" s="15">
        <f>SUM(E424:E437)</f>
        <v>0</v>
      </c>
      <c r="J438" s="13">
        <f>SUM(J423:J437)</f>
        <v>0</v>
      </c>
      <c r="O438" s="20" t="s">
        <v>27</v>
      </c>
      <c r="P438" s="1">
        <f>SUM(P423:P437)+P415</f>
        <v>4</v>
      </c>
    </row>
    <row r="439" spans="1:17">
      <c r="B439" s="59" t="s">
        <v>22</v>
      </c>
      <c r="C439" s="60" t="e">
        <f>C438/SUM(C438:E438)</f>
        <v>#DIV/0!</v>
      </c>
      <c r="D439" s="60" t="e">
        <f>D438/SUM(C438:E438)</f>
        <v>#DIV/0!</v>
      </c>
      <c r="E439" s="60" t="e">
        <f>E438/SUM(C438:E438)</f>
        <v>#DIV/0!</v>
      </c>
    </row>
    <row r="440" spans="1:17">
      <c r="C440" s="73"/>
      <c r="D440" s="73"/>
      <c r="E440" s="73"/>
    </row>
    <row r="441" spans="1:17">
      <c r="A441" s="5" t="str">
        <f>$A$67</f>
        <v>* "Loon", "Materiaal" en "Werk-derden" inclusief toeslagen. Let op: Alle bedragen datum prijspeil.</v>
      </c>
      <c r="C441" s="73"/>
      <c r="D441" s="73"/>
      <c r="E441" s="73"/>
      <c r="J441" s="5" t="str">
        <f>$J$67</f>
        <v>Paraaf Inschrijver:</v>
      </c>
    </row>
    <row r="442" spans="1:17">
      <c r="A442" s="5" t="str">
        <f>$A$68</f>
        <v>Opmerking: Niet gebruikte velden invullen met 0. Negatieve getallen of tekst is niet toegestaan.</v>
      </c>
      <c r="J442" s="76" t="str">
        <f>IF(P438=47,"","Let op: niet alle velden zijn ingevuld!")</f>
        <v>Let op: niet alle velden zijn ingevuld!</v>
      </c>
    </row>
    <row r="443" spans="1:17" ht="15.75">
      <c r="A443" s="4" t="str">
        <f>'Aanneemsom-W'!$A$1</f>
        <v>W-installatie</v>
      </c>
      <c r="B443" s="4" t="str">
        <f>'Aanneemsom-W'!$B$1</f>
        <v>Inschrijfbiljet onderhoud</v>
      </c>
      <c r="C443" s="2"/>
      <c r="D443" s="2"/>
      <c r="E443" s="2"/>
      <c r="F443" s="2"/>
      <c r="G443" s="2"/>
      <c r="H443" s="2"/>
      <c r="I443" s="2"/>
      <c r="J443" s="2"/>
    </row>
    <row r="444" spans="1:17">
      <c r="A444" s="20" t="str">
        <f>'Aanneemsom-W'!$A$2</f>
        <v>Perceel:</v>
      </c>
      <c r="B444" s="21" t="str">
        <f>Leeswijzer!$B$2</f>
        <v>W1</v>
      </c>
      <c r="C444" s="2"/>
      <c r="D444" s="2"/>
      <c r="E444" s="2"/>
      <c r="I444" s="22" t="str">
        <f>'Aanneemsom-W'!$F$2</f>
        <v>Documentnummer:</v>
      </c>
      <c r="J444" s="70" t="str">
        <f>Leeswijzer!$G$2</f>
        <v>xxx-GC1-IBW W1C1</v>
      </c>
    </row>
    <row r="445" spans="1:17">
      <c r="A445" s="20" t="str">
        <f>'Aanneemsom-W'!$A$3</f>
        <v>Opdrachtgever:</v>
      </c>
      <c r="B445" s="106" t="str">
        <f>Leeswijzer!$B$3</f>
        <v>Solido</v>
      </c>
      <c r="C445" s="2"/>
      <c r="D445" s="2"/>
      <c r="E445" s="2"/>
      <c r="I445" s="22" t="str">
        <f>'Aanneemsom-W'!$F$3</f>
        <v>Bestek:</v>
      </c>
      <c r="J445" s="2" t="str">
        <f>Leeswijzer!$G$3</f>
        <v>2506-FB-OHCAEW</v>
      </c>
    </row>
    <row r="446" spans="1:17">
      <c r="A446" s="20" t="str">
        <f>'Aanneemsom-W'!$A$4</f>
        <v>Betreft:</v>
      </c>
      <c r="B446" s="106" t="str">
        <f>Leeswijzer!$B$4</f>
        <v>Onderhoudscontract W-installatie</v>
      </c>
      <c r="C446" s="2"/>
      <c r="D446" s="2"/>
      <c r="E446" s="2"/>
      <c r="I446" s="20" t="s">
        <v>65</v>
      </c>
      <c r="J446" s="163">
        <f>'Aanneemsom-W'!$E$39</f>
        <v>0</v>
      </c>
    </row>
    <row r="447" spans="1:17">
      <c r="A447" s="20" t="str">
        <f>'Aanneemsom-W'!$A$5</f>
        <v>Blad:</v>
      </c>
      <c r="B447" s="1" t="str">
        <f>IF(F448="","Specificatieblad ongeldig; NIET invullen!","Specificatieblad locatie")</f>
        <v>Specificatieblad ongeldig; NIET invullen!</v>
      </c>
      <c r="E447" s="62" t="str">
        <f>$E$5</f>
        <v>C2</v>
      </c>
      <c r="F447" s="23" t="str">
        <f>$F$5</f>
        <v>(naam)</v>
      </c>
      <c r="G447" s="2"/>
      <c r="H447" s="2"/>
      <c r="I447" s="2"/>
    </row>
    <row r="448" spans="1:17">
      <c r="A448" s="20"/>
      <c r="B448" s="70"/>
      <c r="E448" s="77" t="s">
        <v>4</v>
      </c>
      <c r="F448" s="114"/>
      <c r="G448" s="2"/>
      <c r="H448" s="22" t="s">
        <v>43</v>
      </c>
      <c r="I448" s="70">
        <f>IF(I451=0,I449,I451)</f>
        <v>0</v>
      </c>
      <c r="Q448" s="1">
        <f>IF(F448="",0,1)</f>
        <v>0</v>
      </c>
    </row>
    <row r="449" spans="1:16">
      <c r="A449" s="20"/>
      <c r="B449" s="91"/>
      <c r="E449" s="68" t="s">
        <v>21</v>
      </c>
      <c r="F449" s="115"/>
      <c r="G449" s="2"/>
      <c r="H449" s="22" t="s">
        <v>28</v>
      </c>
      <c r="I449" s="116"/>
      <c r="J449" s="106" t="s">
        <v>47</v>
      </c>
      <c r="P449" s="1">
        <f>IF(I449="",0,1)</f>
        <v>0</v>
      </c>
    </row>
    <row r="450" spans="1:16">
      <c r="A450" s="20"/>
      <c r="E450" s="68"/>
      <c r="G450" s="2"/>
      <c r="H450" s="20" t="s">
        <v>48</v>
      </c>
      <c r="I450" s="116"/>
    </row>
    <row r="451" spans="1:16">
      <c r="A451" s="39" t="s">
        <v>33</v>
      </c>
      <c r="B451" s="113">
        <f>'Aanneemsom-W'!$B$8</f>
        <v>0</v>
      </c>
      <c r="E451" s="68"/>
      <c r="G451" s="2"/>
      <c r="H451" s="22" t="s">
        <v>49</v>
      </c>
      <c r="I451" s="116"/>
      <c r="J451" s="111">
        <f>IF(I450+I451=0,0,(I451-I450)/I450)</f>
        <v>0</v>
      </c>
    </row>
    <row r="452" spans="1:16">
      <c r="A452" s="20" t="s">
        <v>96</v>
      </c>
      <c r="B452" s="149"/>
      <c r="C452" s="2"/>
      <c r="D452" s="2"/>
      <c r="E452" s="2"/>
      <c r="F452" s="2"/>
      <c r="G452" s="2"/>
      <c r="H452" s="2"/>
      <c r="I452" s="2"/>
      <c r="J452" s="117" t="str">
        <f>IF(J451=0,"","Controleer kengetallen op inschrijfwaarde. Pas zo nodig de bedragen Loon, Materiaal en Werk-derden aan met het wijzigingspercentage.")</f>
        <v/>
      </c>
    </row>
    <row r="453" spans="1:16">
      <c r="C453" s="64"/>
      <c r="D453" s="65"/>
      <c r="E453" s="65"/>
      <c r="F453" s="67" t="s">
        <v>24</v>
      </c>
      <c r="G453" s="65"/>
      <c r="H453" s="65"/>
      <c r="I453" s="65"/>
      <c r="J453" s="66"/>
    </row>
    <row r="454" spans="1:16">
      <c r="C454" s="49"/>
      <c r="D454" s="50" t="str">
        <f>$D$12</f>
        <v>Preventief en</v>
      </c>
      <c r="E454" s="51"/>
      <c r="F454" s="52"/>
      <c r="G454" s="50" t="str">
        <f>IF($G$12="","",$G$12)</f>
        <v>Geen stelposten</v>
      </c>
      <c r="H454" s="53"/>
      <c r="I454" s="18"/>
      <c r="J454" s="40" t="str">
        <f>$J$12</f>
        <v>Prijspeil</v>
      </c>
    </row>
    <row r="455" spans="1:16">
      <c r="C455" s="16"/>
      <c r="D455" s="17" t="str">
        <f>$D$13</f>
        <v>curatief onderhoud</v>
      </c>
      <c r="E455" s="54"/>
      <c r="F455" s="55"/>
      <c r="G455" s="17"/>
      <c r="H455" s="56"/>
      <c r="I455" s="19"/>
      <c r="J455" s="48">
        <f>$J$13</f>
        <v>45839</v>
      </c>
    </row>
    <row r="456" spans="1:16" ht="22.5">
      <c r="A456" s="57" t="s">
        <v>45</v>
      </c>
      <c r="B456" s="58" t="str">
        <f>$B$48</f>
        <v>Kengetal-W
locatie (€/m²)</v>
      </c>
      <c r="C456" s="11" t="s">
        <v>63</v>
      </c>
      <c r="D456" s="11" t="s">
        <v>64</v>
      </c>
      <c r="E456" s="11" t="s">
        <v>239</v>
      </c>
      <c r="F456" s="11" t="str">
        <f>IF($F$14="","",$F$14)</f>
        <v/>
      </c>
      <c r="G456" s="11" t="str">
        <f>IF($G$14="","",$G$14)</f>
        <v/>
      </c>
      <c r="H456" s="11" t="str">
        <f>IF($H$14="","",$H$14)</f>
        <v/>
      </c>
      <c r="I456" s="11" t="str">
        <f>IF($I$14="","",$I$14)</f>
        <v/>
      </c>
      <c r="J456" s="11" t="s">
        <v>57</v>
      </c>
      <c r="L456" s="1" t="s">
        <v>26</v>
      </c>
    </row>
    <row r="457" spans="1:16">
      <c r="A457" s="37" t="str">
        <f>$A$15</f>
        <v>Stelposten n.v.t.</v>
      </c>
      <c r="B457" s="71"/>
      <c r="C457" s="72"/>
      <c r="D457" s="72"/>
      <c r="E457" s="72"/>
      <c r="F457" s="3"/>
      <c r="G457" s="3"/>
      <c r="H457" s="3"/>
      <c r="I457" s="3"/>
      <c r="J457" s="144">
        <f>(F457*(1+'Aanneemsom-W'!$F$16))+(G457*(1+'Aanneemsom-W'!$F$16))+(H457*(1+'Aanneemsom-W'!$F$16))+(I457*(1+'Aanneemsom-W'!$F$16))</f>
        <v>0</v>
      </c>
      <c r="L457" s="1">
        <f>IF(F456="",1,IF(F457="",0,1))</f>
        <v>1</v>
      </c>
      <c r="M457" s="1">
        <f>IF(G456="",1,IF(G457="",0,1))</f>
        <v>1</v>
      </c>
      <c r="N457" s="1">
        <f>IF(H456="",1,IF(H457="",0,1))</f>
        <v>1</v>
      </c>
      <c r="O457" s="1">
        <f>IF(I456="",1,IF(I457="",0,1))</f>
        <v>1</v>
      </c>
      <c r="P457" s="1">
        <f t="shared" ref="P457:P471" si="26">SUM(L457:O457)</f>
        <v>4</v>
      </c>
    </row>
    <row r="458" spans="1:16">
      <c r="A458" s="1" t="str">
        <f>$A$16</f>
        <v>51 Gereserveerd</v>
      </c>
      <c r="B458" s="109" t="str">
        <f>IF(C458+D458+E458=0,"",J458/$I$448)</f>
        <v/>
      </c>
      <c r="C458" s="3"/>
      <c r="D458" s="3"/>
      <c r="E458" s="3"/>
      <c r="F458" s="38"/>
      <c r="G458" s="38"/>
      <c r="H458" s="38"/>
      <c r="I458" s="38"/>
      <c r="J458" s="12">
        <f>(C458*(1+'Aanneemsom-W'!$C$16))+(D458*(1+'Aanneemsom-W'!$D$16))+(E458*(1+'Aanneemsom-W'!$E$16))</f>
        <v>0</v>
      </c>
      <c r="L458" s="1">
        <f>IF($A$16="51 N.v.t.",1,IF(C458="",0,1))</f>
        <v>0</v>
      </c>
      <c r="M458" s="1">
        <f>IF($A$16="51 N.v.t.",1,IF(D458="",0,1))</f>
        <v>0</v>
      </c>
      <c r="N458" s="1">
        <f>IF($A$16="51 N.v.t.",1,IF(E458="",0,1))</f>
        <v>0</v>
      </c>
      <c r="P458" s="1">
        <f t="shared" si="26"/>
        <v>0</v>
      </c>
    </row>
    <row r="459" spans="1:16">
      <c r="A459" s="1" t="str">
        <f>$A$17</f>
        <v>52 Afvoeren</v>
      </c>
      <c r="B459" s="109" t="str">
        <f t="shared" ref="B459:B471" si="27">IF(C459+D459+E459=0,"",J459/$I$448)</f>
        <v/>
      </c>
      <c r="C459" s="3"/>
      <c r="D459" s="3"/>
      <c r="E459" s="3"/>
      <c r="F459" s="38"/>
      <c r="G459" s="38"/>
      <c r="H459" s="38"/>
      <c r="I459" s="38"/>
      <c r="J459" s="12">
        <f>(C459*(1+'Aanneemsom-W'!$C$16))+(D459*(1+'Aanneemsom-W'!$D$16))+(E459*(1+'Aanneemsom-W'!$E$16))</f>
        <v>0</v>
      </c>
      <c r="L459" s="1">
        <f>IF($A$17="52 N.v.t.",1,IF(C459="",0,1))</f>
        <v>0</v>
      </c>
      <c r="M459" s="1">
        <f>IF($A$17="52 N.v.t.",1,IF(D459="",0,1))</f>
        <v>0</v>
      </c>
      <c r="N459" s="1">
        <f>IF($A$17="52 N.v.t.",1,IF(E459="",0,1))</f>
        <v>0</v>
      </c>
      <c r="P459" s="1">
        <f t="shared" si="26"/>
        <v>0</v>
      </c>
    </row>
    <row r="460" spans="1:16">
      <c r="A460" s="1" t="str">
        <f>$A$18</f>
        <v>53 Water</v>
      </c>
      <c r="B460" s="109" t="str">
        <f t="shared" si="27"/>
        <v/>
      </c>
      <c r="C460" s="3"/>
      <c r="D460" s="3"/>
      <c r="E460" s="3"/>
      <c r="F460" s="38"/>
      <c r="G460" s="38"/>
      <c r="H460" s="38"/>
      <c r="I460" s="38"/>
      <c r="J460" s="12">
        <f>(C460*(1+'Aanneemsom-W'!$C$16))+(D460*(1+'Aanneemsom-W'!$D$16))+(E460*(1+'Aanneemsom-W'!$E$16))</f>
        <v>0</v>
      </c>
      <c r="L460" s="1">
        <f>IF($A$18="53 N.v.t.",1,IF(C460="",0,1))</f>
        <v>0</v>
      </c>
      <c r="M460" s="1">
        <f>IF($A$18="53 N.v.t.",1,IF(D460="",0,1))</f>
        <v>0</v>
      </c>
      <c r="N460" s="1">
        <f>IF($A$18="53 N.v.t.",1,IF(E460="",0,1))</f>
        <v>0</v>
      </c>
      <c r="P460" s="1">
        <f t="shared" si="26"/>
        <v>0</v>
      </c>
    </row>
    <row r="461" spans="1:16">
      <c r="A461" s="1" t="str">
        <f>$A$19</f>
        <v>54 Gassen</v>
      </c>
      <c r="B461" s="109" t="str">
        <f t="shared" si="27"/>
        <v/>
      </c>
      <c r="C461" s="3"/>
      <c r="D461" s="3"/>
      <c r="E461" s="3"/>
      <c r="F461" s="38"/>
      <c r="G461" s="38"/>
      <c r="H461" s="38"/>
      <c r="I461" s="38"/>
      <c r="J461" s="12">
        <f>(C461*(1+'Aanneemsom-W'!$C$16))+(D461*(1+'Aanneemsom-W'!$D$16))+(E461*(1+'Aanneemsom-W'!$E$16))</f>
        <v>0</v>
      </c>
      <c r="L461" s="1">
        <f>IF($A$19="54 N.v.t.",1,IF(C461="",0,1))</f>
        <v>0</v>
      </c>
      <c r="M461" s="1">
        <f>IF($A$19="54 N.v.t.",1,IF(D461="",0,1))</f>
        <v>0</v>
      </c>
      <c r="N461" s="1">
        <f>IF($A$19="54 N.v.t.",1,IF(E461="",0,1))</f>
        <v>0</v>
      </c>
      <c r="P461" s="1">
        <f t="shared" si="26"/>
        <v>0</v>
      </c>
    </row>
    <row r="462" spans="1:16">
      <c r="A462" s="1" t="str">
        <f>$A$20</f>
        <v>55 Koeling</v>
      </c>
      <c r="B462" s="109" t="str">
        <f t="shared" si="27"/>
        <v/>
      </c>
      <c r="C462" s="3"/>
      <c r="D462" s="3"/>
      <c r="E462" s="3"/>
      <c r="F462" s="38"/>
      <c r="G462" s="38"/>
      <c r="H462" s="38"/>
      <c r="I462" s="38"/>
      <c r="J462" s="12">
        <f>(C462*(1+'Aanneemsom-W'!$C$16))+(D462*(1+'Aanneemsom-W'!$D$16))+(E462*(1+'Aanneemsom-W'!$E$16))</f>
        <v>0</v>
      </c>
      <c r="L462" s="1">
        <f>IF($A$20="55 N.v.t.",1,IF(C462="",0,1))</f>
        <v>0</v>
      </c>
      <c r="M462" s="1">
        <f>IF($A$20="55 N.v.t.",1,IF(D462="",0,1))</f>
        <v>0</v>
      </c>
      <c r="N462" s="1">
        <f>IF($A$20="55 N.v.t.",1,IF(E462="",0,1))</f>
        <v>0</v>
      </c>
      <c r="P462" s="1">
        <f t="shared" si="26"/>
        <v>0</v>
      </c>
    </row>
    <row r="463" spans="1:16">
      <c r="A463" s="1" t="str">
        <f>$A$21</f>
        <v>56 Verwarming</v>
      </c>
      <c r="B463" s="109" t="str">
        <f t="shared" si="27"/>
        <v/>
      </c>
      <c r="C463" s="3"/>
      <c r="D463" s="3"/>
      <c r="E463" s="3"/>
      <c r="F463" s="38"/>
      <c r="G463" s="38"/>
      <c r="H463" s="38"/>
      <c r="I463" s="38"/>
      <c r="J463" s="12">
        <f>(C463*(1+'Aanneemsom-W'!$C$16))+(D463*(1+'Aanneemsom-W'!$D$16))+(E463*(1+'Aanneemsom-W'!$E$16))</f>
        <v>0</v>
      </c>
      <c r="L463" s="1">
        <f>IF($A$21="56 N.v.t.",1,IF(C463="",0,1))</f>
        <v>0</v>
      </c>
      <c r="M463" s="1">
        <f>IF($A$21="56 N.v.t.",1,IF(D463="",0,1))</f>
        <v>0</v>
      </c>
      <c r="N463" s="1">
        <f>IF($A$21="56 N.v.t.",1,IF(E463="",0,1))</f>
        <v>0</v>
      </c>
      <c r="P463" s="1">
        <f t="shared" si="26"/>
        <v>0</v>
      </c>
    </row>
    <row r="464" spans="1:16">
      <c r="A464" s="1" t="str">
        <f>$A$22</f>
        <v>57 Luchtbehandeling</v>
      </c>
      <c r="B464" s="109" t="str">
        <f t="shared" si="27"/>
        <v/>
      </c>
      <c r="C464" s="3"/>
      <c r="D464" s="3"/>
      <c r="E464" s="3"/>
      <c r="F464" s="38"/>
      <c r="G464" s="92" t="str">
        <f>IF(F448="","Ingevulde informatie wordt genegeerd.","")</f>
        <v>Ingevulde informatie wordt genegeerd.</v>
      </c>
      <c r="H464" s="38"/>
      <c r="I464" s="38"/>
      <c r="J464" s="12">
        <f>(C464*(1+'Aanneemsom-W'!$C$16))+(D464*(1+'Aanneemsom-W'!$D$16))+(E464*(1+'Aanneemsom-W'!$E$16))</f>
        <v>0</v>
      </c>
      <c r="L464" s="1">
        <f>IF($A$22="57 N.v.t.",1,IF(C464="",0,1))</f>
        <v>0</v>
      </c>
      <c r="M464" s="1">
        <f>IF($A$22="57 N.v.t.",1,IF(D464="",0,1))</f>
        <v>0</v>
      </c>
      <c r="N464" s="1">
        <f>IF($A$22="57 N.v.t.",1,IF(E464="",0,1))</f>
        <v>0</v>
      </c>
      <c r="P464" s="1">
        <f t="shared" si="26"/>
        <v>0</v>
      </c>
    </row>
    <row r="465" spans="1:16">
      <c r="A465" s="1" t="str">
        <f>$A$23</f>
        <v>58 M&amp;R-installaties</v>
      </c>
      <c r="B465" s="109" t="str">
        <f t="shared" si="27"/>
        <v/>
      </c>
      <c r="C465" s="3"/>
      <c r="D465" s="3"/>
      <c r="E465" s="3"/>
      <c r="F465" s="38"/>
      <c r="G465" s="38"/>
      <c r="H465" s="38"/>
      <c r="I465" s="38"/>
      <c r="J465" s="12">
        <f>(C465*(1+'Aanneemsom-W'!$C$16))+(D465*(1+'Aanneemsom-W'!$D$16))+(E465*(1+'Aanneemsom-W'!$E$16))</f>
        <v>0</v>
      </c>
      <c r="L465" s="1">
        <f>IF($A$23="58 N.v.t.",1,IF(C465="",0,1))</f>
        <v>0</v>
      </c>
      <c r="M465" s="1">
        <f>IF($A$23="58 N.v.t.",1,IF(D465="",0,1))</f>
        <v>0</v>
      </c>
      <c r="N465" s="1">
        <f>IF($A$23="58 N.v.t.",1,IF(E465="",0,1))</f>
        <v>0</v>
      </c>
      <c r="P465" s="1">
        <f t="shared" si="26"/>
        <v>0</v>
      </c>
    </row>
    <row r="466" spans="1:16">
      <c r="A466" s="1" t="str">
        <f>$A$24</f>
        <v>59 Brandveiligheid</v>
      </c>
      <c r="B466" s="109" t="str">
        <f t="shared" si="27"/>
        <v/>
      </c>
      <c r="C466" s="3"/>
      <c r="D466" s="3"/>
      <c r="E466" s="3"/>
      <c r="F466" s="38"/>
      <c r="G466" s="38"/>
      <c r="H466" s="38"/>
      <c r="I466" s="38"/>
      <c r="J466" s="12">
        <f>(C466*(1+'Aanneemsom-W'!$C$16))+(D466*(1+'Aanneemsom-W'!$D$16))+(E466*(1+'Aanneemsom-W'!$E$16))</f>
        <v>0</v>
      </c>
      <c r="L466" s="1">
        <f>IF($A$24="65 N.v.t.",1,IF(C466="",0,1))</f>
        <v>0</v>
      </c>
      <c r="M466" s="1">
        <f>IF($A$24="65 N.v.t.",1,IF(D466="",0,1))</f>
        <v>0</v>
      </c>
      <c r="N466" s="1">
        <f>IF($A$24="65 N.v.t.",1,IF(E466="",0,1))</f>
        <v>0</v>
      </c>
      <c r="P466" s="1">
        <f t="shared" si="26"/>
        <v>0</v>
      </c>
    </row>
    <row r="467" spans="1:16">
      <c r="A467" s="1" t="str">
        <f>$A$25</f>
        <v>67 Gebouwmanag.</v>
      </c>
      <c r="B467" s="109" t="str">
        <f t="shared" si="27"/>
        <v/>
      </c>
      <c r="C467" s="3"/>
      <c r="D467" s="3"/>
      <c r="E467" s="3"/>
      <c r="F467" s="38"/>
      <c r="G467" s="38"/>
      <c r="H467" s="38"/>
      <c r="I467" s="38"/>
      <c r="J467" s="12">
        <f>(C467*(1+'Aanneemsom-W'!$C$16))+(D467*(1+'Aanneemsom-W'!$D$16))+(E467*(1+'Aanneemsom-W'!$E$16))</f>
        <v>0</v>
      </c>
      <c r="L467" s="1">
        <f>IF($A$25="67 N.v.t.",1,IF(C467="",0,1))</f>
        <v>0</v>
      </c>
      <c r="M467" s="1">
        <f>IF($A$25="67 N.v.t.",1,IF(D467="",0,1))</f>
        <v>0</v>
      </c>
      <c r="N467" s="1">
        <f>IF($A$25="67 N.v.t.",1,IF(E467="",0,1))</f>
        <v>0</v>
      </c>
      <c r="P467" s="1">
        <f t="shared" si="26"/>
        <v>0</v>
      </c>
    </row>
    <row r="468" spans="1:16">
      <c r="A468" s="1" t="str">
        <f>$A$26</f>
        <v>73 Vaste keuken vrz.</v>
      </c>
      <c r="B468" s="109" t="str">
        <f>IF(C468+D468+E468=0,"",J468/$I$448)</f>
        <v/>
      </c>
      <c r="C468" s="3"/>
      <c r="D468" s="3"/>
      <c r="E468" s="3"/>
      <c r="F468" s="38"/>
      <c r="G468" s="38"/>
      <c r="H468" s="38"/>
      <c r="I468" s="38"/>
      <c r="J468" s="12">
        <f>(C468*(1+'Aanneemsom-W'!$C$16))+(D468*(1+'Aanneemsom-W'!$D$16))+(E468*(1+'Aanneemsom-W'!$E$16))</f>
        <v>0</v>
      </c>
      <c r="L468" s="1">
        <f>IF($A$26="73 N.v.t.",1,IF(C468="",0,1))</f>
        <v>0</v>
      </c>
      <c r="M468" s="1">
        <f>IF($A$26="73 N.v.t.",1,IF(D468="",0,1))</f>
        <v>0</v>
      </c>
      <c r="N468" s="1">
        <f>IF($A$26="73 N.v.t.",1,IF(E468="",0,1))</f>
        <v>0</v>
      </c>
      <c r="P468" s="1">
        <f>SUM(L468:O468)</f>
        <v>0</v>
      </c>
    </row>
    <row r="469" spans="1:16">
      <c r="A469" s="1" t="str">
        <f>$A$27</f>
        <v>74 Vaste sanitaire vrz.</v>
      </c>
      <c r="B469" s="109" t="str">
        <f t="shared" si="27"/>
        <v/>
      </c>
      <c r="C469" s="3"/>
      <c r="D469" s="3"/>
      <c r="E469" s="3"/>
      <c r="F469" s="38"/>
      <c r="G469" s="38"/>
      <c r="H469" s="38"/>
      <c r="I469" s="38"/>
      <c r="J469" s="12">
        <f>(C469*(1+'Aanneemsom-W'!$C$16))+(D469*(1+'Aanneemsom-W'!$D$16))+(E469*(1+'Aanneemsom-W'!$E$16))</f>
        <v>0</v>
      </c>
      <c r="L469" s="1">
        <f>IF($A$27="74 N.v.t.",1,IF(C469="",0,1))</f>
        <v>0</v>
      </c>
      <c r="M469" s="1">
        <f>IF($A$27="74 N.v.t.",1,IF(D469="",0,1))</f>
        <v>0</v>
      </c>
      <c r="N469" s="1">
        <f>IF($A$27="74 N.v.t.",1,IF(E469="",0,1))</f>
        <v>0</v>
      </c>
      <c r="P469" s="1">
        <f t="shared" si="26"/>
        <v>0</v>
      </c>
    </row>
    <row r="470" spans="1:16">
      <c r="A470" s="1" t="str">
        <f>$A$28</f>
        <v>75 Vaste onderh.vrz.</v>
      </c>
      <c r="B470" s="109" t="str">
        <f>IF(C470+D470+E470=0,"",J470/$I$448)</f>
        <v/>
      </c>
      <c r="C470" s="3"/>
      <c r="D470" s="3"/>
      <c r="E470" s="3"/>
      <c r="F470" s="38"/>
      <c r="G470" s="38"/>
      <c r="H470" s="38"/>
      <c r="I470" s="38"/>
      <c r="J470" s="12">
        <f>(C470*(1+'Aanneemsom-W'!$C$16))+(D470*(1+'Aanneemsom-W'!$D$16))+(E470*(1+'Aanneemsom-W'!$E$16))</f>
        <v>0</v>
      </c>
      <c r="L470" s="1">
        <f>IF($A$28="75 N.v.t.",1,IF(C470="",0,1))</f>
        <v>0</v>
      </c>
      <c r="M470" s="1">
        <f>IF($A$28="75 N.v.t.",1,IF(D470="",0,1))</f>
        <v>0</v>
      </c>
      <c r="N470" s="1">
        <f>IF($A$28="75 N.v.t.",1,IF(E470="",0,1))</f>
        <v>0</v>
      </c>
      <c r="P470" s="1">
        <f>SUM(L470:O470)</f>
        <v>0</v>
      </c>
    </row>
    <row r="471" spans="1:16" ht="12" thickBot="1">
      <c r="A471" s="1" t="str">
        <f>$A$29</f>
        <v>90 Terrein</v>
      </c>
      <c r="B471" s="109" t="str">
        <f t="shared" si="27"/>
        <v/>
      </c>
      <c r="C471" s="3"/>
      <c r="D471" s="3"/>
      <c r="E471" s="3"/>
      <c r="F471" s="38"/>
      <c r="G471" s="38"/>
      <c r="H471" s="38"/>
      <c r="I471" s="38"/>
      <c r="J471" s="12">
        <f>(C471*(1+'Aanneemsom-W'!$C$16))+(D471*(1+'Aanneemsom-W'!$D$16))+(E471*(1+'Aanneemsom-W'!$E$16))</f>
        <v>0</v>
      </c>
      <c r="L471" s="1">
        <f>IF($A$29="90 N.v.t.",1,IF(C471="",0,1))</f>
        <v>0</v>
      </c>
      <c r="M471" s="1">
        <f>IF($A$29="90 N.v.t.",1,IF(D471="",0,1))</f>
        <v>0</v>
      </c>
      <c r="N471" s="1">
        <f>IF($A$29="90 N.v.t.",1,IF(E471="",0,1))</f>
        <v>0</v>
      </c>
      <c r="P471" s="1">
        <f t="shared" si="26"/>
        <v>0</v>
      </c>
    </row>
    <row r="472" spans="1:16" ht="13.5" thickBot="1">
      <c r="B472" s="59" t="s">
        <v>6</v>
      </c>
      <c r="C472" s="15">
        <f>SUM(C458:C471)</f>
        <v>0</v>
      </c>
      <c r="D472" s="15">
        <f>SUM(D458:D471)</f>
        <v>0</v>
      </c>
      <c r="E472" s="15">
        <f>SUM(E458:E471)</f>
        <v>0</v>
      </c>
      <c r="J472" s="13">
        <f>SUM(J457:J471)</f>
        <v>0</v>
      </c>
      <c r="O472" s="20" t="s">
        <v>27</v>
      </c>
      <c r="P472" s="1">
        <f>SUM(P457:P471)+P449</f>
        <v>4</v>
      </c>
    </row>
    <row r="473" spans="1:16">
      <c r="B473" s="59" t="s">
        <v>22</v>
      </c>
      <c r="C473" s="60" t="e">
        <f>C472/SUM(C472:E472)</f>
        <v>#DIV/0!</v>
      </c>
      <c r="D473" s="60" t="e">
        <f>D472/SUM(C472:E472)</f>
        <v>#DIV/0!</v>
      </c>
      <c r="E473" s="60" t="e">
        <f>E472/SUM(C472:E472)</f>
        <v>#DIV/0!</v>
      </c>
    </row>
    <row r="474" spans="1:16">
      <c r="C474" s="73"/>
      <c r="D474" s="73"/>
      <c r="E474" s="73"/>
    </row>
    <row r="475" spans="1:16">
      <c r="A475" s="5" t="str">
        <f>$A$67</f>
        <v>* "Loon", "Materiaal" en "Werk-derden" inclusief toeslagen. Let op: Alle bedragen datum prijspeil.</v>
      </c>
      <c r="C475" s="73"/>
      <c r="D475" s="73"/>
      <c r="E475" s="73"/>
      <c r="J475" s="5" t="str">
        <f>$J$67</f>
        <v>Paraaf Inschrijver:</v>
      </c>
    </row>
    <row r="476" spans="1:16">
      <c r="A476" s="5" t="str">
        <f>$A$68</f>
        <v>Opmerking: Niet gebruikte velden invullen met 0. Negatieve getallen of tekst is niet toegestaan.</v>
      </c>
      <c r="J476" s="76" t="str">
        <f>IF(P472=47,"","Let op: niet alle velden zijn ingevuld!")</f>
        <v>Let op: niet alle velden zijn ingevuld!</v>
      </c>
    </row>
    <row r="477" spans="1:16" ht="15.75">
      <c r="A477" s="4" t="str">
        <f>'Aanneemsom-W'!$A$1</f>
        <v>W-installatie</v>
      </c>
      <c r="B477" s="4" t="str">
        <f>'Aanneemsom-W'!$B$1</f>
        <v>Inschrijfbiljet onderhoud</v>
      </c>
      <c r="C477" s="2"/>
      <c r="D477" s="2"/>
      <c r="E477" s="2"/>
      <c r="F477" s="2"/>
      <c r="G477" s="2"/>
      <c r="H477" s="2"/>
      <c r="I477" s="2"/>
      <c r="J477" s="2"/>
    </row>
    <row r="478" spans="1:16">
      <c r="A478" s="20" t="str">
        <f>'Aanneemsom-W'!$A$2</f>
        <v>Perceel:</v>
      </c>
      <c r="B478" s="21" t="str">
        <f>Leeswijzer!$B$2</f>
        <v>W1</v>
      </c>
      <c r="C478" s="2"/>
      <c r="D478" s="2"/>
      <c r="E478" s="2"/>
      <c r="I478" s="22" t="str">
        <f>'Aanneemsom-W'!$F$2</f>
        <v>Documentnummer:</v>
      </c>
      <c r="J478" s="70" t="str">
        <f>Leeswijzer!$G$2</f>
        <v>xxx-GC1-IBW W1C1</v>
      </c>
    </row>
    <row r="479" spans="1:16">
      <c r="A479" s="20" t="str">
        <f>'Aanneemsom-W'!$A$3</f>
        <v>Opdrachtgever:</v>
      </c>
      <c r="B479" s="106" t="str">
        <f>Leeswijzer!$B$3</f>
        <v>Solido</v>
      </c>
      <c r="C479" s="2"/>
      <c r="D479" s="2"/>
      <c r="E479" s="2"/>
      <c r="I479" s="22" t="str">
        <f>'Aanneemsom-W'!$F$3</f>
        <v>Bestek:</v>
      </c>
      <c r="J479" s="2" t="str">
        <f>Leeswijzer!$G$3</f>
        <v>2506-FB-OHCAEW</v>
      </c>
    </row>
    <row r="480" spans="1:16">
      <c r="A480" s="20" t="str">
        <f>'Aanneemsom-W'!$A$4</f>
        <v>Betreft:</v>
      </c>
      <c r="B480" s="106" t="str">
        <f>Leeswijzer!$B$4</f>
        <v>Onderhoudscontract W-installatie</v>
      </c>
      <c r="C480" s="2"/>
      <c r="D480" s="2"/>
      <c r="E480" s="2"/>
      <c r="I480" s="20" t="s">
        <v>65</v>
      </c>
      <c r="J480" s="163">
        <f>'Aanneemsom-W'!$E$39</f>
        <v>0</v>
      </c>
    </row>
    <row r="481" spans="1:17">
      <c r="A481" s="20" t="str">
        <f>'Aanneemsom-W'!$A$5</f>
        <v>Blad:</v>
      </c>
      <c r="B481" s="1" t="str">
        <f>IF(F482="","Specificatieblad ongeldig; NIET invullen!","Specificatieblad locatie")</f>
        <v>Specificatieblad ongeldig; NIET invullen!</v>
      </c>
      <c r="E481" s="62" t="str">
        <f>$E$5</f>
        <v>C2</v>
      </c>
      <c r="F481" s="23" t="str">
        <f>$F$5</f>
        <v>(naam)</v>
      </c>
      <c r="G481" s="2"/>
      <c r="H481" s="2"/>
      <c r="I481" s="2"/>
    </row>
    <row r="482" spans="1:17">
      <c r="A482" s="20"/>
      <c r="B482" s="70"/>
      <c r="E482" s="77" t="s">
        <v>4</v>
      </c>
      <c r="F482" s="114"/>
      <c r="G482" s="2"/>
      <c r="H482" s="22" t="s">
        <v>43</v>
      </c>
      <c r="I482" s="70">
        <f>IF(I485=0,I483,I485)</f>
        <v>0</v>
      </c>
      <c r="Q482" s="1">
        <f>IF(F482="",0,1)</f>
        <v>0</v>
      </c>
    </row>
    <row r="483" spans="1:17">
      <c r="A483" s="20"/>
      <c r="B483" s="91"/>
      <c r="E483" s="68" t="s">
        <v>21</v>
      </c>
      <c r="F483" s="115"/>
      <c r="G483" s="2"/>
      <c r="H483" s="22" t="s">
        <v>28</v>
      </c>
      <c r="I483" s="116"/>
      <c r="J483" s="106" t="s">
        <v>47</v>
      </c>
      <c r="P483" s="1">
        <f>IF(I483="",0,1)</f>
        <v>0</v>
      </c>
    </row>
    <row r="484" spans="1:17">
      <c r="A484" s="20"/>
      <c r="E484" s="68"/>
      <c r="G484" s="2"/>
      <c r="H484" s="20" t="s">
        <v>48</v>
      </c>
      <c r="I484" s="116"/>
    </row>
    <row r="485" spans="1:17">
      <c r="A485" s="39" t="s">
        <v>33</v>
      </c>
      <c r="B485" s="113">
        <f>'Aanneemsom-W'!$B$8</f>
        <v>0</v>
      </c>
      <c r="E485" s="68"/>
      <c r="G485" s="2"/>
      <c r="H485" s="22" t="s">
        <v>49</v>
      </c>
      <c r="I485" s="116"/>
      <c r="J485" s="111">
        <f>IF(I484+I485=0,0,(I485-I484)/I484)</f>
        <v>0</v>
      </c>
    </row>
    <row r="486" spans="1:17">
      <c r="A486" s="20" t="s">
        <v>96</v>
      </c>
      <c r="B486" s="149"/>
      <c r="C486" s="2"/>
      <c r="D486" s="2"/>
      <c r="E486" s="2"/>
      <c r="F486" s="2"/>
      <c r="G486" s="2"/>
      <c r="H486" s="2"/>
      <c r="I486" s="2"/>
      <c r="J486" s="117" t="str">
        <f>IF(J485=0,"","Controleer kengetallen op inschrijfwaarde. Pas zo nodig de bedragen Loon, Materiaal en Werk-derden aan met het wijzigingspercentage.")</f>
        <v/>
      </c>
    </row>
    <row r="487" spans="1:17">
      <c r="C487" s="64"/>
      <c r="D487" s="65"/>
      <c r="E487" s="65"/>
      <c r="F487" s="67" t="s">
        <v>24</v>
      </c>
      <c r="G487" s="65"/>
      <c r="H487" s="65"/>
      <c r="I487" s="65"/>
      <c r="J487" s="66"/>
    </row>
    <row r="488" spans="1:17">
      <c r="C488" s="49"/>
      <c r="D488" s="50" t="str">
        <f>$D$12</f>
        <v>Preventief en</v>
      </c>
      <c r="E488" s="51"/>
      <c r="F488" s="52"/>
      <c r="G488" s="50" t="str">
        <f>IF($G$12="","",$G$12)</f>
        <v>Geen stelposten</v>
      </c>
      <c r="H488" s="53"/>
      <c r="I488" s="18"/>
      <c r="J488" s="40" t="str">
        <f>$J$12</f>
        <v>Prijspeil</v>
      </c>
    </row>
    <row r="489" spans="1:17">
      <c r="C489" s="16"/>
      <c r="D489" s="17" t="str">
        <f>$D$13</f>
        <v>curatief onderhoud</v>
      </c>
      <c r="E489" s="54"/>
      <c r="F489" s="55"/>
      <c r="G489" s="17"/>
      <c r="H489" s="56"/>
      <c r="I489" s="19"/>
      <c r="J489" s="48">
        <f>$J$13</f>
        <v>45839</v>
      </c>
    </row>
    <row r="490" spans="1:17" ht="22.5">
      <c r="A490" s="57" t="s">
        <v>45</v>
      </c>
      <c r="B490" s="58" t="str">
        <f>$B$48</f>
        <v>Kengetal-W
locatie (€/m²)</v>
      </c>
      <c r="C490" s="11" t="s">
        <v>63</v>
      </c>
      <c r="D490" s="11" t="s">
        <v>64</v>
      </c>
      <c r="E490" s="11" t="s">
        <v>239</v>
      </c>
      <c r="F490" s="11" t="str">
        <f>IF($F$14="","",$F$14)</f>
        <v/>
      </c>
      <c r="G490" s="11" t="str">
        <f>IF($G$14="","",$G$14)</f>
        <v/>
      </c>
      <c r="H490" s="11" t="str">
        <f>IF($H$14="","",$H$14)</f>
        <v/>
      </c>
      <c r="I490" s="11" t="str">
        <f>IF($I$14="","",$I$14)</f>
        <v/>
      </c>
      <c r="J490" s="11" t="s">
        <v>57</v>
      </c>
      <c r="L490" s="1" t="s">
        <v>26</v>
      </c>
    </row>
    <row r="491" spans="1:17">
      <c r="A491" s="37" t="str">
        <f>$A$15</f>
        <v>Stelposten n.v.t.</v>
      </c>
      <c r="B491" s="71"/>
      <c r="C491" s="72"/>
      <c r="D491" s="72"/>
      <c r="E491" s="72"/>
      <c r="F491" s="3"/>
      <c r="G491" s="3"/>
      <c r="H491" s="3"/>
      <c r="I491" s="3"/>
      <c r="J491" s="144">
        <f>(F491*(1+'Aanneemsom-W'!$F$16))+(G491*(1+'Aanneemsom-W'!$F$16))+(H491*(1+'Aanneemsom-W'!$F$16))+(I491*(1+'Aanneemsom-W'!$F$16))</f>
        <v>0</v>
      </c>
      <c r="L491" s="1">
        <f>IF(F490="",1,IF(F491="",0,1))</f>
        <v>1</v>
      </c>
      <c r="M491" s="1">
        <f>IF(G490="",1,IF(G491="",0,1))</f>
        <v>1</v>
      </c>
      <c r="N491" s="1">
        <f>IF(H490="",1,IF(H491="",0,1))</f>
        <v>1</v>
      </c>
      <c r="O491" s="1">
        <f>IF(I490="",1,IF(I491="",0,1))</f>
        <v>1</v>
      </c>
      <c r="P491" s="1">
        <f t="shared" ref="P491:P505" si="28">SUM(L491:O491)</f>
        <v>4</v>
      </c>
    </row>
    <row r="492" spans="1:17">
      <c r="A492" s="1" t="str">
        <f>$A$16</f>
        <v>51 Gereserveerd</v>
      </c>
      <c r="B492" s="109" t="str">
        <f>IF(C492+D492+E492=0,"",J492/$I$482)</f>
        <v/>
      </c>
      <c r="C492" s="3"/>
      <c r="D492" s="3"/>
      <c r="E492" s="3"/>
      <c r="F492" s="38"/>
      <c r="G492" s="38"/>
      <c r="H492" s="38"/>
      <c r="I492" s="38"/>
      <c r="J492" s="12">
        <f>(C492*(1+'Aanneemsom-W'!$C$16))+(D492*(1+'Aanneemsom-W'!$D$16))+(E492*(1+'Aanneemsom-W'!$E$16))</f>
        <v>0</v>
      </c>
      <c r="L492" s="1">
        <f>IF($A$16="51 N.v.t.",1,IF(C492="",0,1))</f>
        <v>0</v>
      </c>
      <c r="M492" s="1">
        <f>IF($A$16="51 N.v.t.",1,IF(D492="",0,1))</f>
        <v>0</v>
      </c>
      <c r="N492" s="1">
        <f>IF($A$16="51 N.v.t.",1,IF(E492="",0,1))</f>
        <v>0</v>
      </c>
      <c r="P492" s="1">
        <f t="shared" si="28"/>
        <v>0</v>
      </c>
    </row>
    <row r="493" spans="1:17">
      <c r="A493" s="1" t="str">
        <f>$A$17</f>
        <v>52 Afvoeren</v>
      </c>
      <c r="B493" s="109" t="str">
        <f t="shared" ref="B493:B505" si="29">IF(C493+D493+E493=0,"",J493/$I$482)</f>
        <v/>
      </c>
      <c r="C493" s="3"/>
      <c r="D493" s="3"/>
      <c r="E493" s="3"/>
      <c r="F493" s="38"/>
      <c r="G493" s="38"/>
      <c r="H493" s="38"/>
      <c r="I493" s="38"/>
      <c r="J493" s="12">
        <f>(C493*(1+'Aanneemsom-W'!$C$16))+(D493*(1+'Aanneemsom-W'!$D$16))+(E493*(1+'Aanneemsom-W'!$E$16))</f>
        <v>0</v>
      </c>
      <c r="L493" s="1">
        <f>IF($A$17="52 N.v.t.",1,IF(C493="",0,1))</f>
        <v>0</v>
      </c>
      <c r="M493" s="1">
        <f>IF($A$17="52 N.v.t.",1,IF(D493="",0,1))</f>
        <v>0</v>
      </c>
      <c r="N493" s="1">
        <f>IF($A$17="52 N.v.t.",1,IF(E493="",0,1))</f>
        <v>0</v>
      </c>
      <c r="P493" s="1">
        <f t="shared" si="28"/>
        <v>0</v>
      </c>
    </row>
    <row r="494" spans="1:17">
      <c r="A494" s="1" t="str">
        <f>$A$18</f>
        <v>53 Water</v>
      </c>
      <c r="B494" s="109" t="str">
        <f t="shared" si="29"/>
        <v/>
      </c>
      <c r="C494" s="3"/>
      <c r="D494" s="3"/>
      <c r="E494" s="3"/>
      <c r="F494" s="38"/>
      <c r="G494" s="38"/>
      <c r="H494" s="38"/>
      <c r="I494" s="38"/>
      <c r="J494" s="12">
        <f>(C494*(1+'Aanneemsom-W'!$C$16))+(D494*(1+'Aanneemsom-W'!$D$16))+(E494*(1+'Aanneemsom-W'!$E$16))</f>
        <v>0</v>
      </c>
      <c r="L494" s="1">
        <f>IF($A$18="53 N.v.t.",1,IF(C494="",0,1))</f>
        <v>0</v>
      </c>
      <c r="M494" s="1">
        <f>IF($A$18="53 N.v.t.",1,IF(D494="",0,1))</f>
        <v>0</v>
      </c>
      <c r="N494" s="1">
        <f>IF($A$18="53 N.v.t.",1,IF(E494="",0,1))</f>
        <v>0</v>
      </c>
      <c r="P494" s="1">
        <f t="shared" si="28"/>
        <v>0</v>
      </c>
    </row>
    <row r="495" spans="1:17">
      <c r="A495" s="1" t="str">
        <f>$A$19</f>
        <v>54 Gassen</v>
      </c>
      <c r="B495" s="109" t="str">
        <f t="shared" si="29"/>
        <v/>
      </c>
      <c r="C495" s="3"/>
      <c r="D495" s="3"/>
      <c r="E495" s="3"/>
      <c r="F495" s="38"/>
      <c r="G495" s="38"/>
      <c r="H495" s="38"/>
      <c r="I495" s="38"/>
      <c r="J495" s="12">
        <f>(C495*(1+'Aanneemsom-W'!$C$16))+(D495*(1+'Aanneemsom-W'!$D$16))+(E495*(1+'Aanneemsom-W'!$E$16))</f>
        <v>0</v>
      </c>
      <c r="L495" s="1">
        <f>IF($A$19="54 N.v.t.",1,IF(C495="",0,1))</f>
        <v>0</v>
      </c>
      <c r="M495" s="1">
        <f>IF($A$19="54 N.v.t.",1,IF(D495="",0,1))</f>
        <v>0</v>
      </c>
      <c r="N495" s="1">
        <f>IF($A$19="54 N.v.t.",1,IF(E495="",0,1))</f>
        <v>0</v>
      </c>
      <c r="P495" s="1">
        <f t="shared" si="28"/>
        <v>0</v>
      </c>
    </row>
    <row r="496" spans="1:17">
      <c r="A496" s="1" t="str">
        <f>$A$20</f>
        <v>55 Koeling</v>
      </c>
      <c r="B496" s="109" t="str">
        <f t="shared" si="29"/>
        <v/>
      </c>
      <c r="C496" s="3"/>
      <c r="D496" s="3"/>
      <c r="E496" s="3"/>
      <c r="F496" s="38"/>
      <c r="G496" s="38"/>
      <c r="H496" s="38"/>
      <c r="I496" s="38"/>
      <c r="J496" s="12">
        <f>(C496*(1+'Aanneemsom-W'!$C$16))+(D496*(1+'Aanneemsom-W'!$D$16))+(E496*(1+'Aanneemsom-W'!$E$16))</f>
        <v>0</v>
      </c>
      <c r="L496" s="1">
        <f>IF($A$20="55 N.v.t.",1,IF(C496="",0,1))</f>
        <v>0</v>
      </c>
      <c r="M496" s="1">
        <f>IF($A$20="55 N.v.t.",1,IF(D496="",0,1))</f>
        <v>0</v>
      </c>
      <c r="N496" s="1">
        <f>IF($A$20="55 N.v.t.",1,IF(E496="",0,1))</f>
        <v>0</v>
      </c>
      <c r="P496" s="1">
        <f t="shared" si="28"/>
        <v>0</v>
      </c>
    </row>
    <row r="497" spans="1:16">
      <c r="A497" s="1" t="str">
        <f>$A$21</f>
        <v>56 Verwarming</v>
      </c>
      <c r="B497" s="109" t="str">
        <f t="shared" si="29"/>
        <v/>
      </c>
      <c r="C497" s="3"/>
      <c r="D497" s="3"/>
      <c r="E497" s="3"/>
      <c r="F497" s="38"/>
      <c r="G497" s="38"/>
      <c r="H497" s="38"/>
      <c r="I497" s="38"/>
      <c r="J497" s="12">
        <f>(C497*(1+'Aanneemsom-W'!$C$16))+(D497*(1+'Aanneemsom-W'!$D$16))+(E497*(1+'Aanneemsom-W'!$E$16))</f>
        <v>0</v>
      </c>
      <c r="L497" s="1">
        <f>IF($A$21="56 N.v.t.",1,IF(C497="",0,1))</f>
        <v>0</v>
      </c>
      <c r="M497" s="1">
        <f>IF($A$21="56 N.v.t.",1,IF(D497="",0,1))</f>
        <v>0</v>
      </c>
      <c r="N497" s="1">
        <f>IF($A$21="56 N.v.t.",1,IF(E497="",0,1))</f>
        <v>0</v>
      </c>
      <c r="P497" s="1">
        <f t="shared" si="28"/>
        <v>0</v>
      </c>
    </row>
    <row r="498" spans="1:16">
      <c r="A498" s="1" t="str">
        <f>$A$22</f>
        <v>57 Luchtbehandeling</v>
      </c>
      <c r="B498" s="109" t="str">
        <f t="shared" si="29"/>
        <v/>
      </c>
      <c r="C498" s="3"/>
      <c r="D498" s="3"/>
      <c r="E498" s="3"/>
      <c r="F498" s="38"/>
      <c r="G498" s="92" t="str">
        <f>IF(F482="","Ingevulde informatie wordt genegeerd.","")</f>
        <v>Ingevulde informatie wordt genegeerd.</v>
      </c>
      <c r="H498" s="38"/>
      <c r="I498" s="38"/>
      <c r="J498" s="12">
        <f>(C498*(1+'Aanneemsom-W'!$C$16))+(D498*(1+'Aanneemsom-W'!$D$16))+(E498*(1+'Aanneemsom-W'!$E$16))</f>
        <v>0</v>
      </c>
      <c r="L498" s="1">
        <f>IF($A$22="57 N.v.t.",1,IF(C498="",0,1))</f>
        <v>0</v>
      </c>
      <c r="M498" s="1">
        <f>IF($A$22="57 N.v.t.",1,IF(D498="",0,1))</f>
        <v>0</v>
      </c>
      <c r="N498" s="1">
        <f>IF($A$22="57 N.v.t.",1,IF(E498="",0,1))</f>
        <v>0</v>
      </c>
      <c r="P498" s="1">
        <f t="shared" si="28"/>
        <v>0</v>
      </c>
    </row>
    <row r="499" spans="1:16">
      <c r="A499" s="1" t="str">
        <f>$A$23</f>
        <v>58 M&amp;R-installaties</v>
      </c>
      <c r="B499" s="109" t="str">
        <f t="shared" si="29"/>
        <v/>
      </c>
      <c r="C499" s="3"/>
      <c r="D499" s="3"/>
      <c r="E499" s="3"/>
      <c r="F499" s="38"/>
      <c r="G499" s="38"/>
      <c r="H499" s="38"/>
      <c r="I499" s="38"/>
      <c r="J499" s="12">
        <f>(C499*(1+'Aanneemsom-W'!$C$16))+(D499*(1+'Aanneemsom-W'!$D$16))+(E499*(1+'Aanneemsom-W'!$E$16))</f>
        <v>0</v>
      </c>
      <c r="L499" s="1">
        <f>IF($A$23="58 N.v.t.",1,IF(C499="",0,1))</f>
        <v>0</v>
      </c>
      <c r="M499" s="1">
        <f>IF($A$23="58 N.v.t.",1,IF(D499="",0,1))</f>
        <v>0</v>
      </c>
      <c r="N499" s="1">
        <f>IF($A$23="58 N.v.t.",1,IF(E499="",0,1))</f>
        <v>0</v>
      </c>
      <c r="P499" s="1">
        <f t="shared" si="28"/>
        <v>0</v>
      </c>
    </row>
    <row r="500" spans="1:16">
      <c r="A500" s="1" t="str">
        <f>$A$24</f>
        <v>59 Brandveiligheid</v>
      </c>
      <c r="B500" s="109" t="str">
        <f t="shared" si="29"/>
        <v/>
      </c>
      <c r="C500" s="3"/>
      <c r="D500" s="3"/>
      <c r="E500" s="3"/>
      <c r="F500" s="38"/>
      <c r="G500" s="38"/>
      <c r="H500" s="38"/>
      <c r="I500" s="38"/>
      <c r="J500" s="12">
        <f>(C500*(1+'Aanneemsom-W'!$C$16))+(D500*(1+'Aanneemsom-W'!$D$16))+(E500*(1+'Aanneemsom-W'!$E$16))</f>
        <v>0</v>
      </c>
      <c r="L500" s="1">
        <f>IF($A$24="65 N.v.t.",1,IF(C500="",0,1))</f>
        <v>0</v>
      </c>
      <c r="M500" s="1">
        <f>IF($A$24="65 N.v.t.",1,IF(D500="",0,1))</f>
        <v>0</v>
      </c>
      <c r="N500" s="1">
        <f>IF($A$24="65 N.v.t.",1,IF(E500="",0,1))</f>
        <v>0</v>
      </c>
      <c r="P500" s="1">
        <f t="shared" si="28"/>
        <v>0</v>
      </c>
    </row>
    <row r="501" spans="1:16">
      <c r="A501" s="1" t="str">
        <f>$A$25</f>
        <v>67 Gebouwmanag.</v>
      </c>
      <c r="B501" s="109" t="str">
        <f t="shared" si="29"/>
        <v/>
      </c>
      <c r="C501" s="3"/>
      <c r="D501" s="3"/>
      <c r="E501" s="3"/>
      <c r="F501" s="38"/>
      <c r="G501" s="38"/>
      <c r="H501" s="38"/>
      <c r="I501" s="38"/>
      <c r="J501" s="12">
        <f>(C501*(1+'Aanneemsom-W'!$C$16))+(D501*(1+'Aanneemsom-W'!$D$16))+(E501*(1+'Aanneemsom-W'!$E$16))</f>
        <v>0</v>
      </c>
      <c r="L501" s="1">
        <f>IF($A$25="67 N.v.t.",1,IF(C501="",0,1))</f>
        <v>0</v>
      </c>
      <c r="M501" s="1">
        <f>IF($A$25="67 N.v.t.",1,IF(D501="",0,1))</f>
        <v>0</v>
      </c>
      <c r="N501" s="1">
        <f>IF($A$25="67 N.v.t.",1,IF(E501="",0,1))</f>
        <v>0</v>
      </c>
      <c r="P501" s="1">
        <f t="shared" si="28"/>
        <v>0</v>
      </c>
    </row>
    <row r="502" spans="1:16">
      <c r="A502" s="1" t="str">
        <f>$A$26</f>
        <v>73 Vaste keuken vrz.</v>
      </c>
      <c r="B502" s="109" t="str">
        <f>IF(C502+D502+E502=0,"",J502/$I$482)</f>
        <v/>
      </c>
      <c r="C502" s="3"/>
      <c r="D502" s="3"/>
      <c r="E502" s="3"/>
      <c r="F502" s="38"/>
      <c r="G502" s="38"/>
      <c r="H502" s="38"/>
      <c r="I502" s="38"/>
      <c r="J502" s="12">
        <f>(C502*(1+'Aanneemsom-W'!$C$16))+(D502*(1+'Aanneemsom-W'!$D$16))+(E502*(1+'Aanneemsom-W'!$E$16))</f>
        <v>0</v>
      </c>
      <c r="L502" s="1">
        <f>IF($A$26="73 N.v.t.",1,IF(C502="",0,1))</f>
        <v>0</v>
      </c>
      <c r="M502" s="1">
        <f>IF($A$26="73 N.v.t.",1,IF(D502="",0,1))</f>
        <v>0</v>
      </c>
      <c r="N502" s="1">
        <f>IF($A$26="73 N.v.t.",1,IF(E502="",0,1))</f>
        <v>0</v>
      </c>
      <c r="P502" s="1">
        <f>SUM(L502:O502)</f>
        <v>0</v>
      </c>
    </row>
    <row r="503" spans="1:16">
      <c r="A503" s="1" t="str">
        <f>$A$27</f>
        <v>74 Vaste sanitaire vrz.</v>
      </c>
      <c r="B503" s="109" t="str">
        <f t="shared" si="29"/>
        <v/>
      </c>
      <c r="C503" s="3"/>
      <c r="D503" s="3"/>
      <c r="E503" s="3"/>
      <c r="F503" s="38"/>
      <c r="G503" s="38"/>
      <c r="H503" s="38"/>
      <c r="I503" s="38"/>
      <c r="J503" s="12">
        <f>(C503*(1+'Aanneemsom-W'!$C$16))+(D503*(1+'Aanneemsom-W'!$D$16))+(E503*(1+'Aanneemsom-W'!$E$16))</f>
        <v>0</v>
      </c>
      <c r="L503" s="1">
        <f>IF($A$27="74 N.v.t.",1,IF(C503="",0,1))</f>
        <v>0</v>
      </c>
      <c r="M503" s="1">
        <f>IF($A$27="74 N.v.t.",1,IF(D503="",0,1))</f>
        <v>0</v>
      </c>
      <c r="N503" s="1">
        <f>IF($A$27="74 N.v.t.",1,IF(E503="",0,1))</f>
        <v>0</v>
      </c>
      <c r="P503" s="1">
        <f t="shared" si="28"/>
        <v>0</v>
      </c>
    </row>
    <row r="504" spans="1:16">
      <c r="A504" s="1" t="str">
        <f>$A$28</f>
        <v>75 Vaste onderh.vrz.</v>
      </c>
      <c r="B504" s="109" t="str">
        <f>IF(C504+D504+E504=0,"",J504/$I$482)</f>
        <v/>
      </c>
      <c r="C504" s="3"/>
      <c r="D504" s="3"/>
      <c r="E504" s="3"/>
      <c r="F504" s="38"/>
      <c r="G504" s="38"/>
      <c r="H504" s="38"/>
      <c r="I504" s="38"/>
      <c r="J504" s="12">
        <f>(C504*(1+'Aanneemsom-W'!$C$16))+(D504*(1+'Aanneemsom-W'!$D$16))+(E504*(1+'Aanneemsom-W'!$E$16))</f>
        <v>0</v>
      </c>
      <c r="L504" s="1">
        <f>IF($A$28="75 N.v.t.",1,IF(C504="",0,1))</f>
        <v>0</v>
      </c>
      <c r="M504" s="1">
        <f>IF($A$28="75 N.v.t.",1,IF(D504="",0,1))</f>
        <v>0</v>
      </c>
      <c r="N504" s="1">
        <f>IF($A$28="75 N.v.t.",1,IF(E504="",0,1))</f>
        <v>0</v>
      </c>
      <c r="P504" s="1">
        <f>SUM(L504:O504)</f>
        <v>0</v>
      </c>
    </row>
    <row r="505" spans="1:16" ht="12" thickBot="1">
      <c r="A505" s="1" t="str">
        <f>$A$29</f>
        <v>90 Terrein</v>
      </c>
      <c r="B505" s="109" t="str">
        <f t="shared" si="29"/>
        <v/>
      </c>
      <c r="C505" s="3"/>
      <c r="D505" s="3"/>
      <c r="E505" s="3"/>
      <c r="F505" s="38"/>
      <c r="G505" s="38"/>
      <c r="H505" s="38"/>
      <c r="I505" s="38"/>
      <c r="J505" s="12">
        <f>(C505*(1+'Aanneemsom-W'!$C$16))+(D505*(1+'Aanneemsom-W'!$D$16))+(E505*(1+'Aanneemsom-W'!$E$16))</f>
        <v>0</v>
      </c>
      <c r="L505" s="1">
        <f>IF($A$29="90 N.v.t.",1,IF(C505="",0,1))</f>
        <v>0</v>
      </c>
      <c r="M505" s="1">
        <f>IF($A$29="90 N.v.t.",1,IF(D505="",0,1))</f>
        <v>0</v>
      </c>
      <c r="N505" s="1">
        <f>IF($A$29="90 N.v.t.",1,IF(E505="",0,1))</f>
        <v>0</v>
      </c>
      <c r="P505" s="1">
        <f t="shared" si="28"/>
        <v>0</v>
      </c>
    </row>
    <row r="506" spans="1:16" ht="13.5" thickBot="1">
      <c r="B506" s="59" t="s">
        <v>6</v>
      </c>
      <c r="C506" s="15">
        <f>SUM(C492:C505)</f>
        <v>0</v>
      </c>
      <c r="D506" s="15">
        <f>SUM(D492:D505)</f>
        <v>0</v>
      </c>
      <c r="E506" s="15">
        <f>SUM(E492:E505)</f>
        <v>0</v>
      </c>
      <c r="J506" s="13">
        <f>SUM(J491:J505)</f>
        <v>0</v>
      </c>
      <c r="O506" s="20" t="s">
        <v>27</v>
      </c>
      <c r="P506" s="1">
        <f>SUM(P491:P505)+P483</f>
        <v>4</v>
      </c>
    </row>
    <row r="507" spans="1:16">
      <c r="B507" s="59" t="s">
        <v>22</v>
      </c>
      <c r="C507" s="60" t="e">
        <f>C506/SUM(C506:E506)</f>
        <v>#DIV/0!</v>
      </c>
      <c r="D507" s="60" t="e">
        <f>D506/SUM(C506:E506)</f>
        <v>#DIV/0!</v>
      </c>
      <c r="E507" s="60" t="e">
        <f>E506/SUM(C506:E506)</f>
        <v>#DIV/0!</v>
      </c>
    </row>
    <row r="508" spans="1:16">
      <c r="C508" s="73"/>
      <c r="D508" s="73"/>
      <c r="E508" s="73"/>
    </row>
    <row r="509" spans="1:16">
      <c r="A509" s="5" t="str">
        <f>$A$67</f>
        <v>* "Loon", "Materiaal" en "Werk-derden" inclusief toeslagen. Let op: Alle bedragen datum prijspeil.</v>
      </c>
      <c r="C509" s="73"/>
      <c r="D509" s="73"/>
      <c r="E509" s="73"/>
      <c r="J509" s="5" t="str">
        <f>$J$67</f>
        <v>Paraaf Inschrijver:</v>
      </c>
    </row>
    <row r="510" spans="1:16">
      <c r="A510" s="5" t="str">
        <f>$A$68</f>
        <v>Opmerking: Niet gebruikte velden invullen met 0. Negatieve getallen of tekst is niet toegestaan.</v>
      </c>
      <c r="J510" s="76" t="str">
        <f>IF(P506=47,"","Let op: niet alle velden zijn ingevuld!")</f>
        <v>Let op: niet alle velden zijn ingevuld!</v>
      </c>
    </row>
    <row r="511" spans="1:16" ht="15.75">
      <c r="A511" s="4" t="str">
        <f>'Aanneemsom-W'!$A$1</f>
        <v>W-installatie</v>
      </c>
      <c r="B511" s="4" t="str">
        <f>'Aanneemsom-W'!$B$1</f>
        <v>Inschrijfbiljet onderhoud</v>
      </c>
      <c r="C511" s="2"/>
      <c r="D511" s="2"/>
      <c r="E511" s="2"/>
      <c r="F511" s="2"/>
      <c r="G511" s="2"/>
      <c r="H511" s="2"/>
      <c r="I511" s="2"/>
      <c r="J511" s="2"/>
    </row>
    <row r="512" spans="1:16">
      <c r="A512" s="20" t="str">
        <f>'Aanneemsom-W'!$A$2</f>
        <v>Perceel:</v>
      </c>
      <c r="B512" s="21" t="str">
        <f>Leeswijzer!$B$2</f>
        <v>W1</v>
      </c>
      <c r="C512" s="2"/>
      <c r="D512" s="2"/>
      <c r="E512" s="2"/>
      <c r="I512" s="22" t="str">
        <f>'Aanneemsom-W'!$F$2</f>
        <v>Documentnummer:</v>
      </c>
      <c r="J512" s="70" t="str">
        <f>Leeswijzer!$G$2</f>
        <v>xxx-GC1-IBW W1C1</v>
      </c>
    </row>
    <row r="513" spans="1:17">
      <c r="A513" s="20" t="str">
        <f>'Aanneemsom-W'!$A$3</f>
        <v>Opdrachtgever:</v>
      </c>
      <c r="B513" s="106" t="str">
        <f>Leeswijzer!$B$3</f>
        <v>Solido</v>
      </c>
      <c r="C513" s="2"/>
      <c r="D513" s="2"/>
      <c r="E513" s="2"/>
      <c r="I513" s="22" t="str">
        <f>'Aanneemsom-W'!$F$3</f>
        <v>Bestek:</v>
      </c>
      <c r="J513" s="2" t="str">
        <f>Leeswijzer!$G$3</f>
        <v>2506-FB-OHCAEW</v>
      </c>
    </row>
    <row r="514" spans="1:17">
      <c r="A514" s="20" t="str">
        <f>'Aanneemsom-W'!$A$4</f>
        <v>Betreft:</v>
      </c>
      <c r="B514" s="106" t="str">
        <f>Leeswijzer!$B$4</f>
        <v>Onderhoudscontract W-installatie</v>
      </c>
      <c r="C514" s="2"/>
      <c r="D514" s="2"/>
      <c r="E514" s="2"/>
      <c r="I514" s="20" t="s">
        <v>65</v>
      </c>
      <c r="J514" s="163">
        <f>'Aanneemsom-W'!$E$39</f>
        <v>0</v>
      </c>
    </row>
    <row r="515" spans="1:17">
      <c r="A515" s="20" t="str">
        <f>'Aanneemsom-W'!$A$5</f>
        <v>Blad:</v>
      </c>
      <c r="B515" s="1" t="str">
        <f>IF(F516="","Specificatieblad ongeldig; NIET invullen!","Specificatieblad locatie")</f>
        <v>Specificatieblad ongeldig; NIET invullen!</v>
      </c>
      <c r="E515" s="62" t="str">
        <f>$E$5</f>
        <v>C2</v>
      </c>
      <c r="F515" s="23" t="str">
        <f>$F$5</f>
        <v>(naam)</v>
      </c>
      <c r="G515" s="2"/>
      <c r="H515" s="2"/>
      <c r="I515" s="2"/>
    </row>
    <row r="516" spans="1:17">
      <c r="A516" s="20"/>
      <c r="B516" s="70"/>
      <c r="E516" s="77" t="s">
        <v>4</v>
      </c>
      <c r="F516" s="114"/>
      <c r="G516" s="2"/>
      <c r="H516" s="22" t="s">
        <v>43</v>
      </c>
      <c r="I516" s="70">
        <f>IF(I519=0,I517,I519)</f>
        <v>0</v>
      </c>
      <c r="Q516" s="1">
        <f>IF(F516="",0,1)</f>
        <v>0</v>
      </c>
    </row>
    <row r="517" spans="1:17">
      <c r="A517" s="20"/>
      <c r="B517" s="91"/>
      <c r="E517" s="68" t="s">
        <v>21</v>
      </c>
      <c r="F517" s="115"/>
      <c r="G517" s="2"/>
      <c r="H517" s="22" t="s">
        <v>28</v>
      </c>
      <c r="I517" s="116"/>
      <c r="J517" s="106" t="s">
        <v>47</v>
      </c>
      <c r="P517" s="1">
        <f>IF(I517="",0,1)</f>
        <v>0</v>
      </c>
    </row>
    <row r="518" spans="1:17">
      <c r="A518" s="20"/>
      <c r="E518" s="68"/>
      <c r="G518" s="2"/>
      <c r="H518" s="20" t="s">
        <v>48</v>
      </c>
      <c r="I518" s="116"/>
    </row>
    <row r="519" spans="1:17">
      <c r="A519" s="39" t="s">
        <v>33</v>
      </c>
      <c r="B519" s="113">
        <f>'Aanneemsom-W'!$B$8</f>
        <v>0</v>
      </c>
      <c r="E519" s="68"/>
      <c r="G519" s="2"/>
      <c r="H519" s="22" t="s">
        <v>49</v>
      </c>
      <c r="I519" s="116"/>
      <c r="J519" s="111">
        <f>IF(I518+I519=0,0,(I519-I518)/I518)</f>
        <v>0</v>
      </c>
    </row>
    <row r="520" spans="1:17">
      <c r="A520" s="20" t="s">
        <v>96</v>
      </c>
      <c r="B520" s="149"/>
      <c r="C520" s="2"/>
      <c r="D520" s="2"/>
      <c r="E520" s="2"/>
      <c r="F520" s="2"/>
      <c r="G520" s="2"/>
      <c r="H520" s="2"/>
      <c r="I520" s="2"/>
      <c r="J520" s="117" t="str">
        <f>IF(J519=0,"","Controleer kengetallen op inschrijfwaarde. Pas zo nodig de bedragen Loon, Materiaal en Werk-derden aan met het wijzigingspercentage.")</f>
        <v/>
      </c>
    </row>
    <row r="521" spans="1:17">
      <c r="C521" s="64"/>
      <c r="D521" s="65"/>
      <c r="E521" s="65"/>
      <c r="F521" s="67" t="s">
        <v>24</v>
      </c>
      <c r="G521" s="65"/>
      <c r="H521" s="65"/>
      <c r="I521" s="65"/>
      <c r="J521" s="66"/>
    </row>
    <row r="522" spans="1:17">
      <c r="C522" s="49"/>
      <c r="D522" s="50" t="str">
        <f>$D$12</f>
        <v>Preventief en</v>
      </c>
      <c r="E522" s="51"/>
      <c r="F522" s="52"/>
      <c r="G522" s="50" t="str">
        <f>IF($G$12="","",$G$12)</f>
        <v>Geen stelposten</v>
      </c>
      <c r="H522" s="53"/>
      <c r="I522" s="18"/>
      <c r="J522" s="40" t="str">
        <f>$J$12</f>
        <v>Prijspeil</v>
      </c>
    </row>
    <row r="523" spans="1:17">
      <c r="C523" s="16"/>
      <c r="D523" s="17" t="str">
        <f>$D$13</f>
        <v>curatief onderhoud</v>
      </c>
      <c r="E523" s="54"/>
      <c r="F523" s="55"/>
      <c r="G523" s="17"/>
      <c r="H523" s="56"/>
      <c r="I523" s="19"/>
      <c r="J523" s="48">
        <f>$J$13</f>
        <v>45839</v>
      </c>
    </row>
    <row r="524" spans="1:17" ht="22.5">
      <c r="A524" s="57" t="s">
        <v>45</v>
      </c>
      <c r="B524" s="58" t="str">
        <f>$B$48</f>
        <v>Kengetal-W
locatie (€/m²)</v>
      </c>
      <c r="C524" s="11" t="s">
        <v>63</v>
      </c>
      <c r="D524" s="11" t="s">
        <v>64</v>
      </c>
      <c r="E524" s="11" t="s">
        <v>239</v>
      </c>
      <c r="F524" s="11" t="str">
        <f>IF($F$14="","",$F$14)</f>
        <v/>
      </c>
      <c r="G524" s="11" t="str">
        <f>IF($G$14="","",$G$14)</f>
        <v/>
      </c>
      <c r="H524" s="11" t="str">
        <f>IF($H$14="","",$H$14)</f>
        <v/>
      </c>
      <c r="I524" s="11" t="str">
        <f>IF($I$14="","",$I$14)</f>
        <v/>
      </c>
      <c r="J524" s="11" t="s">
        <v>57</v>
      </c>
      <c r="L524" s="1" t="s">
        <v>26</v>
      </c>
    </row>
    <row r="525" spans="1:17">
      <c r="A525" s="37" t="str">
        <f>$A$15</f>
        <v>Stelposten n.v.t.</v>
      </c>
      <c r="B525" s="71"/>
      <c r="C525" s="72"/>
      <c r="D525" s="72"/>
      <c r="E525" s="72"/>
      <c r="F525" s="3"/>
      <c r="G525" s="3"/>
      <c r="H525" s="3"/>
      <c r="I525" s="3"/>
      <c r="J525" s="144">
        <f>(F525*(1+'Aanneemsom-W'!$F$16))+(G525*(1+'Aanneemsom-W'!$F$16))+(H525*(1+'Aanneemsom-W'!$F$16))+(I525*(1+'Aanneemsom-W'!$F$16))</f>
        <v>0</v>
      </c>
      <c r="L525" s="1">
        <f>IF(F524="",1,IF(F525="",0,1))</f>
        <v>1</v>
      </c>
      <c r="M525" s="1">
        <f>IF(G524="",1,IF(G525="",0,1))</f>
        <v>1</v>
      </c>
      <c r="N525" s="1">
        <f>IF(H524="",1,IF(H525="",0,1))</f>
        <v>1</v>
      </c>
      <c r="O525" s="1">
        <f>IF(I524="",1,IF(I525="",0,1))</f>
        <v>1</v>
      </c>
      <c r="P525" s="1">
        <f t="shared" ref="P525:P539" si="30">SUM(L525:O525)</f>
        <v>4</v>
      </c>
    </row>
    <row r="526" spans="1:17">
      <c r="A526" s="1" t="str">
        <f>$A$16</f>
        <v>51 Gereserveerd</v>
      </c>
      <c r="B526" s="109" t="str">
        <f>IF(C526+D526+E526=0,"",J526/$I$516)</f>
        <v/>
      </c>
      <c r="C526" s="3"/>
      <c r="D526" s="3"/>
      <c r="E526" s="3"/>
      <c r="F526" s="38"/>
      <c r="G526" s="38"/>
      <c r="H526" s="38"/>
      <c r="I526" s="38"/>
      <c r="J526" s="12">
        <f>(C526*(1+'Aanneemsom-W'!$C$16))+(D526*(1+'Aanneemsom-W'!$D$16))+(E526*(1+'Aanneemsom-W'!$E$16))</f>
        <v>0</v>
      </c>
      <c r="L526" s="1">
        <f>IF($A$16="51 N.v.t.",1,IF(C526="",0,1))</f>
        <v>0</v>
      </c>
      <c r="M526" s="1">
        <f>IF($A$16="51 N.v.t.",1,IF(D526="",0,1))</f>
        <v>0</v>
      </c>
      <c r="N526" s="1">
        <f>IF($A$16="51 N.v.t.",1,IF(E526="",0,1))</f>
        <v>0</v>
      </c>
      <c r="P526" s="1">
        <f t="shared" si="30"/>
        <v>0</v>
      </c>
    </row>
    <row r="527" spans="1:17">
      <c r="A527" s="1" t="str">
        <f>$A$17</f>
        <v>52 Afvoeren</v>
      </c>
      <c r="B527" s="109" t="str">
        <f t="shared" ref="B527:B539" si="31">IF(C527+D527+E527=0,"",J527/$I$516)</f>
        <v/>
      </c>
      <c r="C527" s="3"/>
      <c r="D527" s="3"/>
      <c r="E527" s="3"/>
      <c r="F527" s="38"/>
      <c r="G527" s="38"/>
      <c r="H527" s="38"/>
      <c r="I527" s="38"/>
      <c r="J527" s="12">
        <f>(C527*(1+'Aanneemsom-W'!$C$16))+(D527*(1+'Aanneemsom-W'!$D$16))+(E527*(1+'Aanneemsom-W'!$E$16))</f>
        <v>0</v>
      </c>
      <c r="L527" s="1">
        <f>IF($A$17="52 N.v.t.",1,IF(C527="",0,1))</f>
        <v>0</v>
      </c>
      <c r="M527" s="1">
        <f>IF($A$17="52 N.v.t.",1,IF(D527="",0,1))</f>
        <v>0</v>
      </c>
      <c r="N527" s="1">
        <f>IF($A$17="52 N.v.t.",1,IF(E527="",0,1))</f>
        <v>0</v>
      </c>
      <c r="P527" s="1">
        <f t="shared" si="30"/>
        <v>0</v>
      </c>
    </row>
    <row r="528" spans="1:17">
      <c r="A528" s="1" t="str">
        <f>$A$18</f>
        <v>53 Water</v>
      </c>
      <c r="B528" s="109" t="str">
        <f t="shared" si="31"/>
        <v/>
      </c>
      <c r="C528" s="3"/>
      <c r="D528" s="3"/>
      <c r="E528" s="3"/>
      <c r="F528" s="38"/>
      <c r="G528" s="38"/>
      <c r="H528" s="38"/>
      <c r="I528" s="38"/>
      <c r="J528" s="12">
        <f>(C528*(1+'Aanneemsom-W'!$C$16))+(D528*(1+'Aanneemsom-W'!$D$16))+(E528*(1+'Aanneemsom-W'!$E$16))</f>
        <v>0</v>
      </c>
      <c r="L528" s="1">
        <f>IF($A$18="53 N.v.t.",1,IF(C528="",0,1))</f>
        <v>0</v>
      </c>
      <c r="M528" s="1">
        <f>IF($A$18="53 N.v.t.",1,IF(D528="",0,1))</f>
        <v>0</v>
      </c>
      <c r="N528" s="1">
        <f>IF($A$18="53 N.v.t.",1,IF(E528="",0,1))</f>
        <v>0</v>
      </c>
      <c r="P528" s="1">
        <f t="shared" si="30"/>
        <v>0</v>
      </c>
    </row>
    <row r="529" spans="1:16">
      <c r="A529" s="1" t="str">
        <f>$A$19</f>
        <v>54 Gassen</v>
      </c>
      <c r="B529" s="109" t="str">
        <f t="shared" si="31"/>
        <v/>
      </c>
      <c r="C529" s="3"/>
      <c r="D529" s="3"/>
      <c r="E529" s="3"/>
      <c r="F529" s="38"/>
      <c r="G529" s="38"/>
      <c r="H529" s="38"/>
      <c r="I529" s="38"/>
      <c r="J529" s="12">
        <f>(C529*(1+'Aanneemsom-W'!$C$16))+(D529*(1+'Aanneemsom-W'!$D$16))+(E529*(1+'Aanneemsom-W'!$E$16))</f>
        <v>0</v>
      </c>
      <c r="L529" s="1">
        <f>IF($A$19="54 N.v.t.",1,IF(C529="",0,1))</f>
        <v>0</v>
      </c>
      <c r="M529" s="1">
        <f>IF($A$19="54 N.v.t.",1,IF(D529="",0,1))</f>
        <v>0</v>
      </c>
      <c r="N529" s="1">
        <f>IF($A$19="54 N.v.t.",1,IF(E529="",0,1))</f>
        <v>0</v>
      </c>
      <c r="P529" s="1">
        <f t="shared" si="30"/>
        <v>0</v>
      </c>
    </row>
    <row r="530" spans="1:16">
      <c r="A530" s="1" t="str">
        <f>$A$20</f>
        <v>55 Koeling</v>
      </c>
      <c r="B530" s="109" t="str">
        <f t="shared" si="31"/>
        <v/>
      </c>
      <c r="C530" s="3"/>
      <c r="D530" s="3"/>
      <c r="E530" s="3"/>
      <c r="F530" s="38"/>
      <c r="G530" s="38"/>
      <c r="H530" s="38"/>
      <c r="I530" s="38"/>
      <c r="J530" s="12">
        <f>(C530*(1+'Aanneemsom-W'!$C$16))+(D530*(1+'Aanneemsom-W'!$D$16))+(E530*(1+'Aanneemsom-W'!$E$16))</f>
        <v>0</v>
      </c>
      <c r="L530" s="1">
        <f>IF($A$20="55 N.v.t.",1,IF(C530="",0,1))</f>
        <v>0</v>
      </c>
      <c r="M530" s="1">
        <f>IF($A$20="55 N.v.t.",1,IF(D530="",0,1))</f>
        <v>0</v>
      </c>
      <c r="N530" s="1">
        <f>IF($A$20="55 N.v.t.",1,IF(E530="",0,1))</f>
        <v>0</v>
      </c>
      <c r="P530" s="1">
        <f t="shared" si="30"/>
        <v>0</v>
      </c>
    </row>
    <row r="531" spans="1:16">
      <c r="A531" s="1" t="str">
        <f>$A$21</f>
        <v>56 Verwarming</v>
      </c>
      <c r="B531" s="109" t="str">
        <f t="shared" si="31"/>
        <v/>
      </c>
      <c r="C531" s="3"/>
      <c r="D531" s="3"/>
      <c r="E531" s="3"/>
      <c r="F531" s="38"/>
      <c r="G531" s="38"/>
      <c r="H531" s="38"/>
      <c r="I531" s="38"/>
      <c r="J531" s="12">
        <f>(C531*(1+'Aanneemsom-W'!$C$16))+(D531*(1+'Aanneemsom-W'!$D$16))+(E531*(1+'Aanneemsom-W'!$E$16))</f>
        <v>0</v>
      </c>
      <c r="L531" s="1">
        <f>IF($A$21="56 N.v.t.",1,IF(C531="",0,1))</f>
        <v>0</v>
      </c>
      <c r="M531" s="1">
        <f>IF($A$21="56 N.v.t.",1,IF(D531="",0,1))</f>
        <v>0</v>
      </c>
      <c r="N531" s="1">
        <f>IF($A$21="56 N.v.t.",1,IF(E531="",0,1))</f>
        <v>0</v>
      </c>
      <c r="P531" s="1">
        <f t="shared" si="30"/>
        <v>0</v>
      </c>
    </row>
    <row r="532" spans="1:16">
      <c r="A532" s="1" t="str">
        <f>$A$22</f>
        <v>57 Luchtbehandeling</v>
      </c>
      <c r="B532" s="109" t="str">
        <f t="shared" si="31"/>
        <v/>
      </c>
      <c r="C532" s="3"/>
      <c r="D532" s="3"/>
      <c r="E532" s="3"/>
      <c r="F532" s="38"/>
      <c r="G532" s="92" t="str">
        <f>IF(F516="","Ingevulde informatie wordt genegeerd.","")</f>
        <v>Ingevulde informatie wordt genegeerd.</v>
      </c>
      <c r="H532" s="38"/>
      <c r="I532" s="38"/>
      <c r="J532" s="12">
        <f>(C532*(1+'Aanneemsom-W'!$C$16))+(D532*(1+'Aanneemsom-W'!$D$16))+(E532*(1+'Aanneemsom-W'!$E$16))</f>
        <v>0</v>
      </c>
      <c r="L532" s="1">
        <f>IF($A$22="57 N.v.t.",1,IF(C532="",0,1))</f>
        <v>0</v>
      </c>
      <c r="M532" s="1">
        <f>IF($A$22="57 N.v.t.",1,IF(D532="",0,1))</f>
        <v>0</v>
      </c>
      <c r="N532" s="1">
        <f>IF($A$22="57 N.v.t.",1,IF(E532="",0,1))</f>
        <v>0</v>
      </c>
      <c r="P532" s="1">
        <f t="shared" si="30"/>
        <v>0</v>
      </c>
    </row>
    <row r="533" spans="1:16">
      <c r="A533" s="1" t="str">
        <f>$A$23</f>
        <v>58 M&amp;R-installaties</v>
      </c>
      <c r="B533" s="109" t="str">
        <f t="shared" si="31"/>
        <v/>
      </c>
      <c r="C533" s="3"/>
      <c r="D533" s="3"/>
      <c r="E533" s="3"/>
      <c r="F533" s="38"/>
      <c r="G533" s="38"/>
      <c r="H533" s="38"/>
      <c r="I533" s="38"/>
      <c r="J533" s="12">
        <f>(C533*(1+'Aanneemsom-W'!$C$16))+(D533*(1+'Aanneemsom-W'!$D$16))+(E533*(1+'Aanneemsom-W'!$E$16))</f>
        <v>0</v>
      </c>
      <c r="L533" s="1">
        <f>IF($A$23="58 N.v.t.",1,IF(C533="",0,1))</f>
        <v>0</v>
      </c>
      <c r="M533" s="1">
        <f>IF($A$23="58 N.v.t.",1,IF(D533="",0,1))</f>
        <v>0</v>
      </c>
      <c r="N533" s="1">
        <f>IF($A$23="58 N.v.t.",1,IF(E533="",0,1))</f>
        <v>0</v>
      </c>
      <c r="P533" s="1">
        <f t="shared" si="30"/>
        <v>0</v>
      </c>
    </row>
    <row r="534" spans="1:16">
      <c r="A534" s="1" t="str">
        <f>$A$24</f>
        <v>59 Brandveiligheid</v>
      </c>
      <c r="B534" s="109" t="str">
        <f t="shared" si="31"/>
        <v/>
      </c>
      <c r="C534" s="3"/>
      <c r="D534" s="3"/>
      <c r="E534" s="3"/>
      <c r="F534" s="38"/>
      <c r="G534" s="38"/>
      <c r="H534" s="38"/>
      <c r="I534" s="38"/>
      <c r="J534" s="12">
        <f>(C534*(1+'Aanneemsom-W'!$C$16))+(D534*(1+'Aanneemsom-W'!$D$16))+(E534*(1+'Aanneemsom-W'!$E$16))</f>
        <v>0</v>
      </c>
      <c r="L534" s="1">
        <f>IF($A$24="65 N.v.t.",1,IF(C534="",0,1))</f>
        <v>0</v>
      </c>
      <c r="M534" s="1">
        <f>IF($A$24="65 N.v.t.",1,IF(D534="",0,1))</f>
        <v>0</v>
      </c>
      <c r="N534" s="1">
        <f>IF($A$24="65 N.v.t.",1,IF(E534="",0,1))</f>
        <v>0</v>
      </c>
      <c r="P534" s="1">
        <f t="shared" si="30"/>
        <v>0</v>
      </c>
    </row>
    <row r="535" spans="1:16">
      <c r="A535" s="1" t="str">
        <f>$A$25</f>
        <v>67 Gebouwmanag.</v>
      </c>
      <c r="B535" s="109" t="str">
        <f t="shared" si="31"/>
        <v/>
      </c>
      <c r="C535" s="3"/>
      <c r="D535" s="3"/>
      <c r="E535" s="3"/>
      <c r="F535" s="38"/>
      <c r="G535" s="38"/>
      <c r="H535" s="38"/>
      <c r="I535" s="38"/>
      <c r="J535" s="12">
        <f>(C535*(1+'Aanneemsom-W'!$C$16))+(D535*(1+'Aanneemsom-W'!$D$16))+(E535*(1+'Aanneemsom-W'!$E$16))</f>
        <v>0</v>
      </c>
      <c r="L535" s="1">
        <f>IF($A$25="67 N.v.t.",1,IF(C535="",0,1))</f>
        <v>0</v>
      </c>
      <c r="M535" s="1">
        <f>IF($A$25="67 N.v.t.",1,IF(D535="",0,1))</f>
        <v>0</v>
      </c>
      <c r="N535" s="1">
        <f>IF($A$25="67 N.v.t.",1,IF(E535="",0,1))</f>
        <v>0</v>
      </c>
      <c r="P535" s="1">
        <f t="shared" si="30"/>
        <v>0</v>
      </c>
    </row>
    <row r="536" spans="1:16">
      <c r="A536" s="1" t="str">
        <f>$A$26</f>
        <v>73 Vaste keuken vrz.</v>
      </c>
      <c r="B536" s="109" t="str">
        <f>IF(C536+D536+E536=0,"",J536/$I$516)</f>
        <v/>
      </c>
      <c r="C536" s="3"/>
      <c r="D536" s="3"/>
      <c r="E536" s="3"/>
      <c r="F536" s="38"/>
      <c r="G536" s="38"/>
      <c r="H536" s="38"/>
      <c r="I536" s="38"/>
      <c r="J536" s="12">
        <f>(C536*(1+'Aanneemsom-W'!$C$16))+(D536*(1+'Aanneemsom-W'!$D$16))+(E536*(1+'Aanneemsom-W'!$E$16))</f>
        <v>0</v>
      </c>
      <c r="L536" s="1">
        <f>IF($A$26="73 N.v.t.",1,IF(C536="",0,1))</f>
        <v>0</v>
      </c>
      <c r="M536" s="1">
        <f>IF($A$26="73 N.v.t.",1,IF(D536="",0,1))</f>
        <v>0</v>
      </c>
      <c r="N536" s="1">
        <f>IF($A$26="73 N.v.t.",1,IF(E536="",0,1))</f>
        <v>0</v>
      </c>
      <c r="P536" s="1">
        <f>SUM(L536:O536)</f>
        <v>0</v>
      </c>
    </row>
    <row r="537" spans="1:16">
      <c r="A537" s="1" t="str">
        <f>$A$27</f>
        <v>74 Vaste sanitaire vrz.</v>
      </c>
      <c r="B537" s="109" t="str">
        <f t="shared" si="31"/>
        <v/>
      </c>
      <c r="C537" s="3"/>
      <c r="D537" s="3"/>
      <c r="E537" s="3"/>
      <c r="F537" s="38"/>
      <c r="G537" s="38"/>
      <c r="H537" s="38"/>
      <c r="I537" s="38"/>
      <c r="J537" s="12">
        <f>(C537*(1+'Aanneemsom-W'!$C$16))+(D537*(1+'Aanneemsom-W'!$D$16))+(E537*(1+'Aanneemsom-W'!$E$16))</f>
        <v>0</v>
      </c>
      <c r="L537" s="1">
        <f>IF($A$27="74 N.v.t.",1,IF(C537="",0,1))</f>
        <v>0</v>
      </c>
      <c r="M537" s="1">
        <f>IF($A$27="74 N.v.t.",1,IF(D537="",0,1))</f>
        <v>0</v>
      </c>
      <c r="N537" s="1">
        <f>IF($A$27="74 N.v.t.",1,IF(E537="",0,1))</f>
        <v>0</v>
      </c>
      <c r="P537" s="1">
        <f t="shared" si="30"/>
        <v>0</v>
      </c>
    </row>
    <row r="538" spans="1:16">
      <c r="A538" s="1" t="str">
        <f>$A$28</f>
        <v>75 Vaste onderh.vrz.</v>
      </c>
      <c r="B538" s="109" t="str">
        <f>IF(C538+D538+E538=0,"",J538/$I$516)</f>
        <v/>
      </c>
      <c r="C538" s="3"/>
      <c r="D538" s="3"/>
      <c r="E538" s="3"/>
      <c r="F538" s="38"/>
      <c r="G538" s="38"/>
      <c r="H538" s="38"/>
      <c r="I538" s="38"/>
      <c r="J538" s="12">
        <f>(C538*(1+'Aanneemsom-W'!$C$16))+(D538*(1+'Aanneemsom-W'!$D$16))+(E538*(1+'Aanneemsom-W'!$E$16))</f>
        <v>0</v>
      </c>
      <c r="L538" s="1">
        <f>IF($A$28="75 N.v.t.",1,IF(C538="",0,1))</f>
        <v>0</v>
      </c>
      <c r="M538" s="1">
        <f>IF($A$28="75 N.v.t.",1,IF(D538="",0,1))</f>
        <v>0</v>
      </c>
      <c r="N538" s="1">
        <f>IF($A$28="75 N.v.t.",1,IF(E538="",0,1))</f>
        <v>0</v>
      </c>
      <c r="P538" s="1">
        <f>SUM(L538:O538)</f>
        <v>0</v>
      </c>
    </row>
    <row r="539" spans="1:16" ht="12" thickBot="1">
      <c r="A539" s="1" t="str">
        <f>$A$29</f>
        <v>90 Terrein</v>
      </c>
      <c r="B539" s="109" t="str">
        <f t="shared" si="31"/>
        <v/>
      </c>
      <c r="C539" s="3"/>
      <c r="D539" s="3"/>
      <c r="E539" s="3"/>
      <c r="F539" s="38"/>
      <c r="G539" s="38"/>
      <c r="H539" s="38"/>
      <c r="I539" s="38"/>
      <c r="J539" s="12">
        <f>(C539*(1+'Aanneemsom-W'!$C$16))+(D539*(1+'Aanneemsom-W'!$D$16))+(E539*(1+'Aanneemsom-W'!$E$16))</f>
        <v>0</v>
      </c>
      <c r="L539" s="1">
        <f>IF($A$29="90 N.v.t.",1,IF(C539="",0,1))</f>
        <v>0</v>
      </c>
      <c r="M539" s="1">
        <f>IF($A$29="90 N.v.t.",1,IF(D539="",0,1))</f>
        <v>0</v>
      </c>
      <c r="N539" s="1">
        <f>IF($A$29="90 N.v.t.",1,IF(E539="",0,1))</f>
        <v>0</v>
      </c>
      <c r="P539" s="1">
        <f t="shared" si="30"/>
        <v>0</v>
      </c>
    </row>
    <row r="540" spans="1:16" ht="13.5" thickBot="1">
      <c r="B540" s="59" t="s">
        <v>6</v>
      </c>
      <c r="C540" s="15">
        <f>SUM(C526:C539)</f>
        <v>0</v>
      </c>
      <c r="D540" s="15">
        <f>SUM(D526:D539)</f>
        <v>0</v>
      </c>
      <c r="E540" s="15">
        <f>SUM(E526:E539)</f>
        <v>0</v>
      </c>
      <c r="J540" s="13">
        <f>SUM(J525:J539)</f>
        <v>0</v>
      </c>
      <c r="O540" s="20" t="s">
        <v>27</v>
      </c>
      <c r="P540" s="1">
        <f>SUM(P525:P539)+P517</f>
        <v>4</v>
      </c>
    </row>
    <row r="541" spans="1:16">
      <c r="B541" s="59" t="s">
        <v>22</v>
      </c>
      <c r="C541" s="60" t="e">
        <f>C540/SUM(C540:E540)</f>
        <v>#DIV/0!</v>
      </c>
      <c r="D541" s="60" t="e">
        <f>D540/SUM(C540:E540)</f>
        <v>#DIV/0!</v>
      </c>
      <c r="E541" s="60" t="e">
        <f>E540/SUM(C540:E540)</f>
        <v>#DIV/0!</v>
      </c>
    </row>
    <row r="542" spans="1:16">
      <c r="C542" s="73"/>
      <c r="D542" s="73"/>
      <c r="E542" s="73"/>
    </row>
    <row r="543" spans="1:16">
      <c r="A543" s="5" t="str">
        <f>$A$67</f>
        <v>* "Loon", "Materiaal" en "Werk-derden" inclusief toeslagen. Let op: Alle bedragen datum prijspeil.</v>
      </c>
      <c r="C543" s="73"/>
      <c r="D543" s="73"/>
      <c r="E543" s="73"/>
      <c r="J543" s="5" t="str">
        <f>$J$67</f>
        <v>Paraaf Inschrijver:</v>
      </c>
    </row>
    <row r="544" spans="1:16">
      <c r="A544" s="5" t="str">
        <f>$A$68</f>
        <v>Opmerking: Niet gebruikte velden invullen met 0. Negatieve getallen of tekst is niet toegestaan.</v>
      </c>
      <c r="J544" s="76" t="str">
        <f>IF(P540=47,"","Let op: niet alle velden zijn ingevuld!")</f>
        <v>Let op: niet alle velden zijn ingevuld!</v>
      </c>
    </row>
    <row r="545" spans="1:17" ht="15.75">
      <c r="A545" s="4" t="str">
        <f>'Aanneemsom-W'!$A$1</f>
        <v>W-installatie</v>
      </c>
      <c r="B545" s="4" t="str">
        <f>'Aanneemsom-W'!$B$1</f>
        <v>Inschrijfbiljet onderhoud</v>
      </c>
      <c r="C545" s="2"/>
      <c r="D545" s="2"/>
      <c r="E545" s="2"/>
      <c r="F545" s="2"/>
      <c r="G545" s="2"/>
      <c r="H545" s="2"/>
      <c r="I545" s="2"/>
      <c r="J545" s="2"/>
    </row>
    <row r="546" spans="1:17">
      <c r="A546" s="20" t="str">
        <f>'Aanneemsom-W'!$A$2</f>
        <v>Perceel:</v>
      </c>
      <c r="B546" s="21" t="str">
        <f>Leeswijzer!$B$2</f>
        <v>W1</v>
      </c>
      <c r="C546" s="2"/>
      <c r="D546" s="2"/>
      <c r="E546" s="2"/>
      <c r="I546" s="22" t="str">
        <f>'Aanneemsom-W'!$F$2</f>
        <v>Documentnummer:</v>
      </c>
      <c r="J546" s="70" t="str">
        <f>Leeswijzer!$G$2</f>
        <v>xxx-GC1-IBW W1C1</v>
      </c>
    </row>
    <row r="547" spans="1:17">
      <c r="A547" s="20" t="str">
        <f>'Aanneemsom-W'!$A$3</f>
        <v>Opdrachtgever:</v>
      </c>
      <c r="B547" s="106" t="str">
        <f>Leeswijzer!$B$3</f>
        <v>Solido</v>
      </c>
      <c r="C547" s="2"/>
      <c r="D547" s="2"/>
      <c r="E547" s="2"/>
      <c r="I547" s="22" t="str">
        <f>'Aanneemsom-W'!$F$3</f>
        <v>Bestek:</v>
      </c>
      <c r="J547" s="2" t="str">
        <f>Leeswijzer!$G$3</f>
        <v>2506-FB-OHCAEW</v>
      </c>
    </row>
    <row r="548" spans="1:17">
      <c r="A548" s="20" t="str">
        <f>'Aanneemsom-W'!$A$4</f>
        <v>Betreft:</v>
      </c>
      <c r="B548" s="106" t="str">
        <f>Leeswijzer!$B$4</f>
        <v>Onderhoudscontract W-installatie</v>
      </c>
      <c r="C548" s="2"/>
      <c r="D548" s="2"/>
      <c r="E548" s="2"/>
      <c r="I548" s="20" t="s">
        <v>65</v>
      </c>
      <c r="J548" s="163">
        <f>'Aanneemsom-W'!$E$39</f>
        <v>0</v>
      </c>
    </row>
    <row r="549" spans="1:17">
      <c r="A549" s="20" t="str">
        <f>'Aanneemsom-W'!$A$5</f>
        <v>Blad:</v>
      </c>
      <c r="B549" s="1" t="str">
        <f>IF(F550="","Specificatieblad ongeldig; NIET invullen!","Specificatieblad locatie")</f>
        <v>Specificatieblad ongeldig; NIET invullen!</v>
      </c>
      <c r="E549" s="62" t="str">
        <f>$E$5</f>
        <v>C2</v>
      </c>
      <c r="F549" s="23" t="str">
        <f>$F$5</f>
        <v>(naam)</v>
      </c>
      <c r="G549" s="2"/>
      <c r="H549" s="2"/>
      <c r="I549" s="2"/>
    </row>
    <row r="550" spans="1:17">
      <c r="A550" s="20"/>
      <c r="B550" s="70"/>
      <c r="E550" s="77" t="s">
        <v>4</v>
      </c>
      <c r="F550" s="114"/>
      <c r="G550" s="2"/>
      <c r="H550" s="22" t="s">
        <v>43</v>
      </c>
      <c r="I550" s="70">
        <f>IF(I553=0,I551,I553)</f>
        <v>0</v>
      </c>
      <c r="Q550" s="1">
        <f>IF(F550="",0,1)</f>
        <v>0</v>
      </c>
    </row>
    <row r="551" spans="1:17">
      <c r="A551" s="20"/>
      <c r="B551" s="91"/>
      <c r="E551" s="68" t="s">
        <v>21</v>
      </c>
      <c r="F551" s="115"/>
      <c r="G551" s="2"/>
      <c r="H551" s="22" t="s">
        <v>28</v>
      </c>
      <c r="I551" s="116"/>
      <c r="J551" s="106" t="s">
        <v>47</v>
      </c>
      <c r="P551" s="1">
        <f>IF(I551="",0,1)</f>
        <v>0</v>
      </c>
    </row>
    <row r="552" spans="1:17">
      <c r="A552" s="20"/>
      <c r="E552" s="68"/>
      <c r="G552" s="2"/>
      <c r="H552" s="20" t="s">
        <v>48</v>
      </c>
      <c r="I552" s="116"/>
    </row>
    <row r="553" spans="1:17">
      <c r="A553" s="39" t="s">
        <v>33</v>
      </c>
      <c r="B553" s="113">
        <f>'Aanneemsom-W'!$B$8</f>
        <v>0</v>
      </c>
      <c r="E553" s="68"/>
      <c r="G553" s="2"/>
      <c r="H553" s="22" t="s">
        <v>49</v>
      </c>
      <c r="I553" s="116"/>
      <c r="J553" s="111">
        <f>IF(I552+I553=0,0,(I553-I552)/I552)</f>
        <v>0</v>
      </c>
    </row>
    <row r="554" spans="1:17">
      <c r="A554" s="20" t="s">
        <v>96</v>
      </c>
      <c r="B554" s="149"/>
      <c r="C554" s="2"/>
      <c r="D554" s="2"/>
      <c r="E554" s="2"/>
      <c r="F554" s="2"/>
      <c r="G554" s="2"/>
      <c r="H554" s="2"/>
      <c r="I554" s="2"/>
      <c r="J554" s="117" t="str">
        <f>IF(J553=0,"","Controleer kengetallen op inschrijfwaarde. Pas zo nodig de bedragen Loon, Materiaal en Werk-derden aan met het wijzigingspercentage.")</f>
        <v/>
      </c>
    </row>
    <row r="555" spans="1:17">
      <c r="C555" s="64"/>
      <c r="D555" s="65"/>
      <c r="E555" s="65"/>
      <c r="F555" s="67" t="s">
        <v>24</v>
      </c>
      <c r="G555" s="65"/>
      <c r="H555" s="65"/>
      <c r="I555" s="65"/>
      <c r="J555" s="66"/>
    </row>
    <row r="556" spans="1:17">
      <c r="C556" s="49"/>
      <c r="D556" s="50" t="str">
        <f>$D$12</f>
        <v>Preventief en</v>
      </c>
      <c r="E556" s="51"/>
      <c r="F556" s="52"/>
      <c r="G556" s="50" t="str">
        <f>IF($G$12="","",$G$12)</f>
        <v>Geen stelposten</v>
      </c>
      <c r="H556" s="53"/>
      <c r="I556" s="18"/>
      <c r="J556" s="40" t="str">
        <f>$J$12</f>
        <v>Prijspeil</v>
      </c>
    </row>
    <row r="557" spans="1:17">
      <c r="C557" s="16"/>
      <c r="D557" s="17" t="str">
        <f>$D$13</f>
        <v>curatief onderhoud</v>
      </c>
      <c r="E557" s="54"/>
      <c r="F557" s="55"/>
      <c r="G557" s="17"/>
      <c r="H557" s="56"/>
      <c r="I557" s="19"/>
      <c r="J557" s="48">
        <f>$J$13</f>
        <v>45839</v>
      </c>
    </row>
    <row r="558" spans="1:17" ht="22.5">
      <c r="A558" s="57" t="s">
        <v>45</v>
      </c>
      <c r="B558" s="58" t="str">
        <f>$B$48</f>
        <v>Kengetal-W
locatie (€/m²)</v>
      </c>
      <c r="C558" s="11" t="s">
        <v>63</v>
      </c>
      <c r="D558" s="11" t="s">
        <v>64</v>
      </c>
      <c r="E558" s="11" t="s">
        <v>239</v>
      </c>
      <c r="F558" s="11" t="str">
        <f>IF($F$14="","",$F$14)</f>
        <v/>
      </c>
      <c r="G558" s="11" t="str">
        <f>IF($G$14="","",$G$14)</f>
        <v/>
      </c>
      <c r="H558" s="11" t="str">
        <f>IF($H$14="","",$H$14)</f>
        <v/>
      </c>
      <c r="I558" s="11" t="str">
        <f>IF($I$14="","",$I$14)</f>
        <v/>
      </c>
      <c r="J558" s="11" t="s">
        <v>57</v>
      </c>
      <c r="L558" s="1" t="s">
        <v>26</v>
      </c>
    </row>
    <row r="559" spans="1:17">
      <c r="A559" s="37" t="str">
        <f>$A$15</f>
        <v>Stelposten n.v.t.</v>
      </c>
      <c r="B559" s="71"/>
      <c r="C559" s="72"/>
      <c r="D559" s="72"/>
      <c r="E559" s="72"/>
      <c r="F559" s="3"/>
      <c r="G559" s="3"/>
      <c r="H559" s="3"/>
      <c r="I559" s="3"/>
      <c r="J559" s="144">
        <f>(F559*(1+'Aanneemsom-W'!$F$16))+(G559*(1+'Aanneemsom-W'!$F$16))+(H559*(1+'Aanneemsom-W'!$F$16))+(I559*(1+'Aanneemsom-W'!$F$16))</f>
        <v>0</v>
      </c>
      <c r="L559" s="1">
        <f>IF(F558="",1,IF(F559="",0,1))</f>
        <v>1</v>
      </c>
      <c r="M559" s="1">
        <f>IF(G558="",1,IF(G559="",0,1))</f>
        <v>1</v>
      </c>
      <c r="N559" s="1">
        <f>IF(H558="",1,IF(H559="",0,1))</f>
        <v>1</v>
      </c>
      <c r="O559" s="1">
        <f>IF(I558="",1,IF(I559="",0,1))</f>
        <v>1</v>
      </c>
      <c r="P559" s="1">
        <f t="shared" ref="P559:P573" si="32">SUM(L559:O559)</f>
        <v>4</v>
      </c>
    </row>
    <row r="560" spans="1:17">
      <c r="A560" s="1" t="str">
        <f>$A$16</f>
        <v>51 Gereserveerd</v>
      </c>
      <c r="B560" s="109" t="str">
        <f>IF(C560+D560+E560=0,"",J560/$I$550)</f>
        <v/>
      </c>
      <c r="C560" s="3"/>
      <c r="D560" s="3"/>
      <c r="E560" s="3"/>
      <c r="F560" s="38"/>
      <c r="G560" s="38"/>
      <c r="H560" s="38"/>
      <c r="I560" s="38"/>
      <c r="J560" s="12">
        <f>(C560*(1+'Aanneemsom-W'!$C$16))+(D560*(1+'Aanneemsom-W'!$D$16))+(E560*(1+'Aanneemsom-W'!$E$16))</f>
        <v>0</v>
      </c>
      <c r="L560" s="1">
        <f>IF($A$16="51 N.v.t.",1,IF(C560="",0,1))</f>
        <v>0</v>
      </c>
      <c r="M560" s="1">
        <f>IF($A$16="51 N.v.t.",1,IF(D560="",0,1))</f>
        <v>0</v>
      </c>
      <c r="N560" s="1">
        <f>IF($A$16="51 N.v.t.",1,IF(E560="",0,1))</f>
        <v>0</v>
      </c>
      <c r="P560" s="1">
        <f t="shared" si="32"/>
        <v>0</v>
      </c>
    </row>
    <row r="561" spans="1:16">
      <c r="A561" s="1" t="str">
        <f>$A$17</f>
        <v>52 Afvoeren</v>
      </c>
      <c r="B561" s="109" t="str">
        <f t="shared" ref="B561:B573" si="33">IF(C561+D561+E561=0,"",J561/$I$550)</f>
        <v/>
      </c>
      <c r="C561" s="3"/>
      <c r="D561" s="3"/>
      <c r="E561" s="3"/>
      <c r="F561" s="38"/>
      <c r="G561" s="38"/>
      <c r="H561" s="38"/>
      <c r="I561" s="38"/>
      <c r="J561" s="12">
        <f>(C561*(1+'Aanneemsom-W'!$C$16))+(D561*(1+'Aanneemsom-W'!$D$16))+(E561*(1+'Aanneemsom-W'!$E$16))</f>
        <v>0</v>
      </c>
      <c r="L561" s="1">
        <f>IF($A$17="52 N.v.t.",1,IF(C561="",0,1))</f>
        <v>0</v>
      </c>
      <c r="M561" s="1">
        <f>IF($A$17="52 N.v.t.",1,IF(D561="",0,1))</f>
        <v>0</v>
      </c>
      <c r="N561" s="1">
        <f>IF($A$17="52 N.v.t.",1,IF(E561="",0,1))</f>
        <v>0</v>
      </c>
      <c r="P561" s="1">
        <f t="shared" si="32"/>
        <v>0</v>
      </c>
    </row>
    <row r="562" spans="1:16">
      <c r="A562" s="1" t="str">
        <f>$A$18</f>
        <v>53 Water</v>
      </c>
      <c r="B562" s="109" t="str">
        <f t="shared" si="33"/>
        <v/>
      </c>
      <c r="C562" s="3"/>
      <c r="D562" s="3"/>
      <c r="E562" s="3"/>
      <c r="F562" s="38"/>
      <c r="G562" s="38"/>
      <c r="H562" s="38"/>
      <c r="I562" s="38"/>
      <c r="J562" s="12">
        <f>(C562*(1+'Aanneemsom-W'!$C$16))+(D562*(1+'Aanneemsom-W'!$D$16))+(E562*(1+'Aanneemsom-W'!$E$16))</f>
        <v>0</v>
      </c>
      <c r="L562" s="1">
        <f>IF($A$18="53 N.v.t.",1,IF(C562="",0,1))</f>
        <v>0</v>
      </c>
      <c r="M562" s="1">
        <f>IF($A$18="53 N.v.t.",1,IF(D562="",0,1))</f>
        <v>0</v>
      </c>
      <c r="N562" s="1">
        <f>IF($A$18="53 N.v.t.",1,IF(E562="",0,1))</f>
        <v>0</v>
      </c>
      <c r="P562" s="1">
        <f t="shared" si="32"/>
        <v>0</v>
      </c>
    </row>
    <row r="563" spans="1:16">
      <c r="A563" s="1" t="str">
        <f>$A$19</f>
        <v>54 Gassen</v>
      </c>
      <c r="B563" s="109" t="str">
        <f t="shared" si="33"/>
        <v/>
      </c>
      <c r="C563" s="3"/>
      <c r="D563" s="3"/>
      <c r="E563" s="3"/>
      <c r="F563" s="38"/>
      <c r="G563" s="38"/>
      <c r="H563" s="38"/>
      <c r="I563" s="38"/>
      <c r="J563" s="12">
        <f>(C563*(1+'Aanneemsom-W'!$C$16))+(D563*(1+'Aanneemsom-W'!$D$16))+(E563*(1+'Aanneemsom-W'!$E$16))</f>
        <v>0</v>
      </c>
      <c r="L563" s="1">
        <f>IF($A$19="54 N.v.t.",1,IF(C563="",0,1))</f>
        <v>0</v>
      </c>
      <c r="M563" s="1">
        <f>IF($A$19="54 N.v.t.",1,IF(D563="",0,1))</f>
        <v>0</v>
      </c>
      <c r="N563" s="1">
        <f>IF($A$19="54 N.v.t.",1,IF(E563="",0,1))</f>
        <v>0</v>
      </c>
      <c r="P563" s="1">
        <f t="shared" si="32"/>
        <v>0</v>
      </c>
    </row>
    <row r="564" spans="1:16">
      <c r="A564" s="1" t="str">
        <f>$A$20</f>
        <v>55 Koeling</v>
      </c>
      <c r="B564" s="109" t="str">
        <f t="shared" si="33"/>
        <v/>
      </c>
      <c r="C564" s="3"/>
      <c r="D564" s="3"/>
      <c r="E564" s="3"/>
      <c r="F564" s="38"/>
      <c r="G564" s="38"/>
      <c r="H564" s="38"/>
      <c r="I564" s="38"/>
      <c r="J564" s="12">
        <f>(C564*(1+'Aanneemsom-W'!$C$16))+(D564*(1+'Aanneemsom-W'!$D$16))+(E564*(1+'Aanneemsom-W'!$E$16))</f>
        <v>0</v>
      </c>
      <c r="L564" s="1">
        <f>IF($A$20="55 N.v.t.",1,IF(C564="",0,1))</f>
        <v>0</v>
      </c>
      <c r="M564" s="1">
        <f>IF($A$20="55 N.v.t.",1,IF(D564="",0,1))</f>
        <v>0</v>
      </c>
      <c r="N564" s="1">
        <f>IF($A$20="55 N.v.t.",1,IF(E564="",0,1))</f>
        <v>0</v>
      </c>
      <c r="P564" s="1">
        <f t="shared" si="32"/>
        <v>0</v>
      </c>
    </row>
    <row r="565" spans="1:16">
      <c r="A565" s="1" t="str">
        <f>$A$21</f>
        <v>56 Verwarming</v>
      </c>
      <c r="B565" s="109" t="str">
        <f t="shared" si="33"/>
        <v/>
      </c>
      <c r="C565" s="3"/>
      <c r="D565" s="3"/>
      <c r="E565" s="3"/>
      <c r="F565" s="38"/>
      <c r="G565" s="38"/>
      <c r="H565" s="38"/>
      <c r="I565" s="38"/>
      <c r="J565" s="12">
        <f>(C565*(1+'Aanneemsom-W'!$C$16))+(D565*(1+'Aanneemsom-W'!$D$16))+(E565*(1+'Aanneemsom-W'!$E$16))</f>
        <v>0</v>
      </c>
      <c r="L565" s="1">
        <f>IF($A$21="56 N.v.t.",1,IF(C565="",0,1))</f>
        <v>0</v>
      </c>
      <c r="M565" s="1">
        <f>IF($A$21="56 N.v.t.",1,IF(D565="",0,1))</f>
        <v>0</v>
      </c>
      <c r="N565" s="1">
        <f>IF($A$21="56 N.v.t.",1,IF(E565="",0,1))</f>
        <v>0</v>
      </c>
      <c r="P565" s="1">
        <f t="shared" si="32"/>
        <v>0</v>
      </c>
    </row>
    <row r="566" spans="1:16">
      <c r="A566" s="1" t="str">
        <f>$A$22</f>
        <v>57 Luchtbehandeling</v>
      </c>
      <c r="B566" s="109" t="str">
        <f t="shared" si="33"/>
        <v/>
      </c>
      <c r="C566" s="3"/>
      <c r="D566" s="3"/>
      <c r="E566" s="3"/>
      <c r="F566" s="38"/>
      <c r="G566" s="92" t="str">
        <f>IF(F550="","Ingevulde informatie wordt genegeerd.","")</f>
        <v>Ingevulde informatie wordt genegeerd.</v>
      </c>
      <c r="H566" s="38"/>
      <c r="I566" s="38"/>
      <c r="J566" s="12">
        <f>(C566*(1+'Aanneemsom-W'!$C$16))+(D566*(1+'Aanneemsom-W'!$D$16))+(E566*(1+'Aanneemsom-W'!$E$16))</f>
        <v>0</v>
      </c>
      <c r="L566" s="1">
        <f>IF($A$22="57 N.v.t.",1,IF(C566="",0,1))</f>
        <v>0</v>
      </c>
      <c r="M566" s="1">
        <f>IF($A$22="57 N.v.t.",1,IF(D566="",0,1))</f>
        <v>0</v>
      </c>
      <c r="N566" s="1">
        <f>IF($A$22="57 N.v.t.",1,IF(E566="",0,1))</f>
        <v>0</v>
      </c>
      <c r="P566" s="1">
        <f t="shared" si="32"/>
        <v>0</v>
      </c>
    </row>
    <row r="567" spans="1:16">
      <c r="A567" s="1" t="str">
        <f>$A$23</f>
        <v>58 M&amp;R-installaties</v>
      </c>
      <c r="B567" s="109" t="str">
        <f t="shared" si="33"/>
        <v/>
      </c>
      <c r="C567" s="3"/>
      <c r="D567" s="3"/>
      <c r="E567" s="3"/>
      <c r="F567" s="38"/>
      <c r="G567" s="38"/>
      <c r="H567" s="38"/>
      <c r="I567" s="38"/>
      <c r="J567" s="12">
        <f>(C567*(1+'Aanneemsom-W'!$C$16))+(D567*(1+'Aanneemsom-W'!$D$16))+(E567*(1+'Aanneemsom-W'!$E$16))</f>
        <v>0</v>
      </c>
      <c r="L567" s="1">
        <f>IF($A$23="58 N.v.t.",1,IF(C567="",0,1))</f>
        <v>0</v>
      </c>
      <c r="M567" s="1">
        <f>IF($A$23="58 N.v.t.",1,IF(D567="",0,1))</f>
        <v>0</v>
      </c>
      <c r="N567" s="1">
        <f>IF($A$23="58 N.v.t.",1,IF(E567="",0,1))</f>
        <v>0</v>
      </c>
      <c r="P567" s="1">
        <f t="shared" si="32"/>
        <v>0</v>
      </c>
    </row>
    <row r="568" spans="1:16">
      <c r="A568" s="1" t="str">
        <f>$A$24</f>
        <v>59 Brandveiligheid</v>
      </c>
      <c r="B568" s="109" t="str">
        <f t="shared" si="33"/>
        <v/>
      </c>
      <c r="C568" s="3"/>
      <c r="D568" s="3"/>
      <c r="E568" s="3"/>
      <c r="F568" s="38"/>
      <c r="G568" s="38"/>
      <c r="H568" s="38"/>
      <c r="I568" s="38"/>
      <c r="J568" s="12">
        <f>(C568*(1+'Aanneemsom-W'!$C$16))+(D568*(1+'Aanneemsom-W'!$D$16))+(E568*(1+'Aanneemsom-W'!$E$16))</f>
        <v>0</v>
      </c>
      <c r="L568" s="1">
        <f>IF($A$24="65 N.v.t.",1,IF(C568="",0,1))</f>
        <v>0</v>
      </c>
      <c r="M568" s="1">
        <f>IF($A$24="65 N.v.t.",1,IF(D568="",0,1))</f>
        <v>0</v>
      </c>
      <c r="N568" s="1">
        <f>IF($A$24="65 N.v.t.",1,IF(E568="",0,1))</f>
        <v>0</v>
      </c>
      <c r="P568" s="1">
        <f t="shared" si="32"/>
        <v>0</v>
      </c>
    </row>
    <row r="569" spans="1:16">
      <c r="A569" s="1" t="str">
        <f>$A$25</f>
        <v>67 Gebouwmanag.</v>
      </c>
      <c r="B569" s="109" t="str">
        <f t="shared" si="33"/>
        <v/>
      </c>
      <c r="C569" s="3"/>
      <c r="D569" s="3"/>
      <c r="E569" s="3"/>
      <c r="F569" s="38"/>
      <c r="G569" s="38"/>
      <c r="H569" s="38"/>
      <c r="I569" s="38"/>
      <c r="J569" s="12">
        <f>(C569*(1+'Aanneemsom-W'!$C$16))+(D569*(1+'Aanneemsom-W'!$D$16))+(E569*(1+'Aanneemsom-W'!$E$16))</f>
        <v>0</v>
      </c>
      <c r="L569" s="1">
        <f>IF($A$25="67 N.v.t.",1,IF(C569="",0,1))</f>
        <v>0</v>
      </c>
      <c r="M569" s="1">
        <f>IF($A$25="67 N.v.t.",1,IF(D569="",0,1))</f>
        <v>0</v>
      </c>
      <c r="N569" s="1">
        <f>IF($A$25="67 N.v.t.",1,IF(E569="",0,1))</f>
        <v>0</v>
      </c>
      <c r="P569" s="1">
        <f t="shared" si="32"/>
        <v>0</v>
      </c>
    </row>
    <row r="570" spans="1:16">
      <c r="A570" s="1" t="str">
        <f>$A$26</f>
        <v>73 Vaste keuken vrz.</v>
      </c>
      <c r="B570" s="109" t="str">
        <f>IF(C570+D570+E570=0,"",J570/$I$550)</f>
        <v/>
      </c>
      <c r="C570" s="3"/>
      <c r="D570" s="3"/>
      <c r="E570" s="3"/>
      <c r="F570" s="38"/>
      <c r="G570" s="38"/>
      <c r="H570" s="38"/>
      <c r="I570" s="38"/>
      <c r="J570" s="12">
        <f>(C570*(1+'Aanneemsom-W'!$C$16))+(D570*(1+'Aanneemsom-W'!$D$16))+(E570*(1+'Aanneemsom-W'!$E$16))</f>
        <v>0</v>
      </c>
      <c r="L570" s="1">
        <f>IF($A$26="73 N.v.t.",1,IF(C570="",0,1))</f>
        <v>0</v>
      </c>
      <c r="M570" s="1">
        <f>IF($A$26="73 N.v.t.",1,IF(D570="",0,1))</f>
        <v>0</v>
      </c>
      <c r="N570" s="1">
        <f>IF($A$26="73 N.v.t.",1,IF(E570="",0,1))</f>
        <v>0</v>
      </c>
      <c r="P570" s="1">
        <f>SUM(L570:O570)</f>
        <v>0</v>
      </c>
    </row>
    <row r="571" spans="1:16">
      <c r="A571" s="1" t="str">
        <f>$A$27</f>
        <v>74 Vaste sanitaire vrz.</v>
      </c>
      <c r="B571" s="109" t="str">
        <f t="shared" si="33"/>
        <v/>
      </c>
      <c r="C571" s="3"/>
      <c r="D571" s="3"/>
      <c r="E571" s="3"/>
      <c r="F571" s="38"/>
      <c r="G571" s="38"/>
      <c r="H571" s="38"/>
      <c r="I571" s="38"/>
      <c r="J571" s="12">
        <f>(C571*(1+'Aanneemsom-W'!$C$16))+(D571*(1+'Aanneemsom-W'!$D$16))+(E571*(1+'Aanneemsom-W'!$E$16))</f>
        <v>0</v>
      </c>
      <c r="L571" s="1">
        <f>IF($A$27="74 N.v.t.",1,IF(C571="",0,1))</f>
        <v>0</v>
      </c>
      <c r="M571" s="1">
        <f>IF($A$27="74 N.v.t.",1,IF(D571="",0,1))</f>
        <v>0</v>
      </c>
      <c r="N571" s="1">
        <f>IF($A$27="74 N.v.t.",1,IF(E571="",0,1))</f>
        <v>0</v>
      </c>
      <c r="P571" s="1">
        <f t="shared" si="32"/>
        <v>0</v>
      </c>
    </row>
    <row r="572" spans="1:16">
      <c r="A572" s="1" t="str">
        <f>$A$28</f>
        <v>75 Vaste onderh.vrz.</v>
      </c>
      <c r="B572" s="109" t="str">
        <f>IF(C572+D572+E572=0,"",J572/$I$550)</f>
        <v/>
      </c>
      <c r="C572" s="3"/>
      <c r="D572" s="3"/>
      <c r="E572" s="3"/>
      <c r="F572" s="38"/>
      <c r="G572" s="38"/>
      <c r="H572" s="38"/>
      <c r="I572" s="38"/>
      <c r="J572" s="12">
        <f>(C572*(1+'Aanneemsom-W'!$C$16))+(D572*(1+'Aanneemsom-W'!$D$16))+(E572*(1+'Aanneemsom-W'!$E$16))</f>
        <v>0</v>
      </c>
      <c r="L572" s="1">
        <f>IF($A$28="75 N.v.t.",1,IF(C572="",0,1))</f>
        <v>0</v>
      </c>
      <c r="M572" s="1">
        <f>IF($A$28="75 N.v.t.",1,IF(D572="",0,1))</f>
        <v>0</v>
      </c>
      <c r="N572" s="1">
        <f>IF($A$28="75 N.v.t.",1,IF(E572="",0,1))</f>
        <v>0</v>
      </c>
      <c r="P572" s="1">
        <f>SUM(L572:O572)</f>
        <v>0</v>
      </c>
    </row>
    <row r="573" spans="1:16" ht="12" thickBot="1">
      <c r="A573" s="1" t="str">
        <f>$A$29</f>
        <v>90 Terrein</v>
      </c>
      <c r="B573" s="109" t="str">
        <f t="shared" si="33"/>
        <v/>
      </c>
      <c r="C573" s="3"/>
      <c r="D573" s="3"/>
      <c r="E573" s="3"/>
      <c r="F573" s="38"/>
      <c r="G573" s="38"/>
      <c r="H573" s="38"/>
      <c r="I573" s="38"/>
      <c r="J573" s="12">
        <f>(C573*(1+'Aanneemsom-W'!$C$16))+(D573*(1+'Aanneemsom-W'!$D$16))+(E573*(1+'Aanneemsom-W'!$E$16))</f>
        <v>0</v>
      </c>
      <c r="L573" s="1">
        <f>IF($A$29="90 N.v.t.",1,IF(C573="",0,1))</f>
        <v>0</v>
      </c>
      <c r="M573" s="1">
        <f>IF($A$29="90 N.v.t.",1,IF(D573="",0,1))</f>
        <v>0</v>
      </c>
      <c r="N573" s="1">
        <f>IF($A$29="90 N.v.t.",1,IF(E573="",0,1))</f>
        <v>0</v>
      </c>
      <c r="P573" s="1">
        <f t="shared" si="32"/>
        <v>0</v>
      </c>
    </row>
    <row r="574" spans="1:16" ht="13.5" thickBot="1">
      <c r="B574" s="59" t="s">
        <v>6</v>
      </c>
      <c r="C574" s="15">
        <f>SUM(C560:C573)</f>
        <v>0</v>
      </c>
      <c r="D574" s="15">
        <f>SUM(D560:D573)</f>
        <v>0</v>
      </c>
      <c r="E574" s="15">
        <f>SUM(E560:E573)</f>
        <v>0</v>
      </c>
      <c r="J574" s="13">
        <f>SUM(J559:J573)</f>
        <v>0</v>
      </c>
      <c r="O574" s="20" t="s">
        <v>27</v>
      </c>
      <c r="P574" s="1">
        <f>SUM(P559:P573)+P551</f>
        <v>4</v>
      </c>
    </row>
    <row r="575" spans="1:16">
      <c r="B575" s="59" t="s">
        <v>22</v>
      </c>
      <c r="C575" s="60" t="e">
        <f>C574/SUM(C574:E574)</f>
        <v>#DIV/0!</v>
      </c>
      <c r="D575" s="60" t="e">
        <f>D574/SUM(C574:E574)</f>
        <v>#DIV/0!</v>
      </c>
      <c r="E575" s="60" t="e">
        <f>E574/SUM(C574:E574)</f>
        <v>#DIV/0!</v>
      </c>
    </row>
    <row r="576" spans="1:16">
      <c r="C576" s="73"/>
      <c r="D576" s="73"/>
      <c r="E576" s="73"/>
    </row>
    <row r="577" spans="1:17">
      <c r="A577" s="5" t="str">
        <f>$A$67</f>
        <v>* "Loon", "Materiaal" en "Werk-derden" inclusief toeslagen. Let op: Alle bedragen datum prijspeil.</v>
      </c>
      <c r="C577" s="73"/>
      <c r="D577" s="73"/>
      <c r="E577" s="73"/>
      <c r="J577" s="5" t="str">
        <f>$J$67</f>
        <v>Paraaf Inschrijver:</v>
      </c>
    </row>
    <row r="578" spans="1:17">
      <c r="A578" s="5" t="str">
        <f>$A$68</f>
        <v>Opmerking: Niet gebruikte velden invullen met 0. Negatieve getallen of tekst is niet toegestaan.</v>
      </c>
      <c r="J578" s="76" t="str">
        <f>IF(P574=47,"","Let op: niet alle velden zijn ingevuld!")</f>
        <v>Let op: niet alle velden zijn ingevuld!</v>
      </c>
    </row>
    <row r="579" spans="1:17" ht="15.75">
      <c r="A579" s="4" t="str">
        <f>'Aanneemsom-W'!$A$1</f>
        <v>W-installatie</v>
      </c>
      <c r="B579" s="4" t="str">
        <f>'Aanneemsom-W'!$B$1</f>
        <v>Inschrijfbiljet onderhoud</v>
      </c>
      <c r="C579" s="2"/>
      <c r="D579" s="2"/>
      <c r="E579" s="2"/>
      <c r="F579" s="2"/>
      <c r="G579" s="2"/>
      <c r="H579" s="2"/>
      <c r="I579" s="2"/>
      <c r="J579" s="2"/>
    </row>
    <row r="580" spans="1:17">
      <c r="A580" s="20" t="str">
        <f>'Aanneemsom-W'!$A$2</f>
        <v>Perceel:</v>
      </c>
      <c r="B580" s="21" t="str">
        <f>Leeswijzer!$B$2</f>
        <v>W1</v>
      </c>
      <c r="C580" s="2"/>
      <c r="D580" s="2"/>
      <c r="E580" s="2"/>
      <c r="I580" s="22" t="str">
        <f>'Aanneemsom-W'!$F$2</f>
        <v>Documentnummer:</v>
      </c>
      <c r="J580" s="70" t="str">
        <f>Leeswijzer!$G$2</f>
        <v>xxx-GC1-IBW W1C1</v>
      </c>
    </row>
    <row r="581" spans="1:17">
      <c r="A581" s="20" t="str">
        <f>'Aanneemsom-W'!$A$3</f>
        <v>Opdrachtgever:</v>
      </c>
      <c r="B581" s="106" t="str">
        <f>Leeswijzer!$B$3</f>
        <v>Solido</v>
      </c>
      <c r="C581" s="2"/>
      <c r="D581" s="2"/>
      <c r="E581" s="2"/>
      <c r="I581" s="22" t="str">
        <f>'Aanneemsom-W'!$F$3</f>
        <v>Bestek:</v>
      </c>
      <c r="J581" s="2" t="str">
        <f>Leeswijzer!$G$3</f>
        <v>2506-FB-OHCAEW</v>
      </c>
    </row>
    <row r="582" spans="1:17">
      <c r="A582" s="20" t="str">
        <f>'Aanneemsom-W'!$A$4</f>
        <v>Betreft:</v>
      </c>
      <c r="B582" s="106" t="str">
        <f>Leeswijzer!$B$4</f>
        <v>Onderhoudscontract W-installatie</v>
      </c>
      <c r="C582" s="2"/>
      <c r="D582" s="2"/>
      <c r="E582" s="2"/>
      <c r="I582" s="20" t="s">
        <v>65</v>
      </c>
      <c r="J582" s="163">
        <f>'Aanneemsom-W'!$E$39</f>
        <v>0</v>
      </c>
    </row>
    <row r="583" spans="1:17">
      <c r="A583" s="20" t="str">
        <f>'Aanneemsom-W'!$A$5</f>
        <v>Blad:</v>
      </c>
      <c r="B583" s="1" t="str">
        <f>IF(F584="","Specificatieblad ongeldig; NIET invullen!","Specificatieblad locatie")</f>
        <v>Specificatieblad ongeldig; NIET invullen!</v>
      </c>
      <c r="E583" s="62" t="str">
        <f>$E$5</f>
        <v>C2</v>
      </c>
      <c r="F583" s="23" t="str">
        <f>$F$5</f>
        <v>(naam)</v>
      </c>
      <c r="G583" s="2"/>
      <c r="H583" s="2"/>
      <c r="I583" s="2"/>
    </row>
    <row r="584" spans="1:17">
      <c r="A584" s="20"/>
      <c r="B584" s="70"/>
      <c r="E584" s="77" t="s">
        <v>4</v>
      </c>
      <c r="F584" s="114"/>
      <c r="G584" s="2"/>
      <c r="H584" s="22" t="s">
        <v>43</v>
      </c>
      <c r="I584" s="70">
        <f>IF(I587=0,I585,I587)</f>
        <v>0</v>
      </c>
      <c r="Q584" s="1">
        <f>IF(F584="",0,1)</f>
        <v>0</v>
      </c>
    </row>
    <row r="585" spans="1:17">
      <c r="A585" s="20"/>
      <c r="B585" s="91"/>
      <c r="E585" s="68" t="s">
        <v>21</v>
      </c>
      <c r="F585" s="115"/>
      <c r="G585" s="2"/>
      <c r="H585" s="22" t="s">
        <v>28</v>
      </c>
      <c r="I585" s="116"/>
      <c r="J585" s="106" t="s">
        <v>47</v>
      </c>
      <c r="P585" s="1">
        <f>IF(I585="",0,1)</f>
        <v>0</v>
      </c>
    </row>
    <row r="586" spans="1:17">
      <c r="A586" s="20"/>
      <c r="E586" s="68"/>
      <c r="G586" s="2"/>
      <c r="H586" s="20" t="s">
        <v>48</v>
      </c>
      <c r="I586" s="116"/>
    </row>
    <row r="587" spans="1:17">
      <c r="A587" s="39" t="s">
        <v>33</v>
      </c>
      <c r="B587" s="113">
        <f>'Aanneemsom-W'!$B$8</f>
        <v>0</v>
      </c>
      <c r="E587" s="68"/>
      <c r="G587" s="2"/>
      <c r="H587" s="22" t="s">
        <v>49</v>
      </c>
      <c r="I587" s="116"/>
      <c r="J587" s="111">
        <f>IF(I586+I587=0,0,(I587-I586)/I586)</f>
        <v>0</v>
      </c>
    </row>
    <row r="588" spans="1:17">
      <c r="A588" s="20" t="s">
        <v>96</v>
      </c>
      <c r="B588" s="149"/>
      <c r="C588" s="2"/>
      <c r="D588" s="2"/>
      <c r="E588" s="2"/>
      <c r="F588" s="2"/>
      <c r="G588" s="2"/>
      <c r="H588" s="2"/>
      <c r="I588" s="2"/>
      <c r="J588" s="117" t="str">
        <f>IF(J587=0,"","Controleer kengetallen op inschrijfwaarde. Pas zo nodig de bedragen Loon, Materiaal en Werk-derden aan met het wijzigingspercentage.")</f>
        <v/>
      </c>
    </row>
    <row r="589" spans="1:17">
      <c r="C589" s="64"/>
      <c r="D589" s="65"/>
      <c r="E589" s="65"/>
      <c r="F589" s="67" t="s">
        <v>24</v>
      </c>
      <c r="G589" s="65"/>
      <c r="H589" s="65"/>
      <c r="I589" s="65"/>
      <c r="J589" s="66"/>
    </row>
    <row r="590" spans="1:17">
      <c r="C590" s="49"/>
      <c r="D590" s="50" t="str">
        <f>$D$12</f>
        <v>Preventief en</v>
      </c>
      <c r="E590" s="51"/>
      <c r="F590" s="52"/>
      <c r="G590" s="50" t="str">
        <f>IF($G$12="","",$G$12)</f>
        <v>Geen stelposten</v>
      </c>
      <c r="H590" s="53"/>
      <c r="I590" s="18"/>
      <c r="J590" s="40" t="str">
        <f>$J$12</f>
        <v>Prijspeil</v>
      </c>
    </row>
    <row r="591" spans="1:17">
      <c r="C591" s="16"/>
      <c r="D591" s="17" t="str">
        <f>$D$13</f>
        <v>curatief onderhoud</v>
      </c>
      <c r="E591" s="54"/>
      <c r="F591" s="55"/>
      <c r="G591" s="17"/>
      <c r="H591" s="56"/>
      <c r="I591" s="19"/>
      <c r="J591" s="48">
        <f>$J$13</f>
        <v>45839</v>
      </c>
    </row>
    <row r="592" spans="1:17" ht="22.5">
      <c r="A592" s="57" t="s">
        <v>45</v>
      </c>
      <c r="B592" s="58" t="str">
        <f>$B$48</f>
        <v>Kengetal-W
locatie (€/m²)</v>
      </c>
      <c r="C592" s="11" t="s">
        <v>63</v>
      </c>
      <c r="D592" s="11" t="s">
        <v>64</v>
      </c>
      <c r="E592" s="11" t="s">
        <v>239</v>
      </c>
      <c r="F592" s="11" t="str">
        <f>IF($F$14="","",$F$14)</f>
        <v/>
      </c>
      <c r="G592" s="11" t="str">
        <f>IF($G$14="","",$G$14)</f>
        <v/>
      </c>
      <c r="H592" s="11" t="str">
        <f>IF($H$14="","",$H$14)</f>
        <v/>
      </c>
      <c r="I592" s="11" t="str">
        <f>IF($I$14="","",$I$14)</f>
        <v/>
      </c>
      <c r="J592" s="11" t="s">
        <v>57</v>
      </c>
      <c r="L592" s="1" t="s">
        <v>26</v>
      </c>
    </row>
    <row r="593" spans="1:16">
      <c r="A593" s="37" t="str">
        <f>$A$15</f>
        <v>Stelposten n.v.t.</v>
      </c>
      <c r="B593" s="71"/>
      <c r="C593" s="72"/>
      <c r="D593" s="72"/>
      <c r="E593" s="72"/>
      <c r="F593" s="3"/>
      <c r="G593" s="3"/>
      <c r="H593" s="3"/>
      <c r="I593" s="3"/>
      <c r="J593" s="144">
        <f>(F593*(1+'Aanneemsom-W'!$F$16))+(G593*(1+'Aanneemsom-W'!$F$16))+(H593*(1+'Aanneemsom-W'!$F$16))+(I593*(1+'Aanneemsom-W'!$F$16))</f>
        <v>0</v>
      </c>
      <c r="L593" s="1">
        <f>IF(F592="",1,IF(F593="",0,1))</f>
        <v>1</v>
      </c>
      <c r="M593" s="1">
        <f>IF(G592="",1,IF(G593="",0,1))</f>
        <v>1</v>
      </c>
      <c r="N593" s="1">
        <f>IF(H592="",1,IF(H593="",0,1))</f>
        <v>1</v>
      </c>
      <c r="O593" s="1">
        <f>IF(I592="",1,IF(I593="",0,1))</f>
        <v>1</v>
      </c>
      <c r="P593" s="1">
        <f t="shared" ref="P593:P607" si="34">SUM(L593:O593)</f>
        <v>4</v>
      </c>
    </row>
    <row r="594" spans="1:16">
      <c r="A594" s="1" t="str">
        <f>$A$16</f>
        <v>51 Gereserveerd</v>
      </c>
      <c r="B594" s="109" t="str">
        <f>IF(C594+D594+E594=0,"",J594/$I$584)</f>
        <v/>
      </c>
      <c r="C594" s="3"/>
      <c r="D594" s="3"/>
      <c r="E594" s="3"/>
      <c r="F594" s="38"/>
      <c r="G594" s="38"/>
      <c r="H594" s="38"/>
      <c r="I594" s="38"/>
      <c r="J594" s="12">
        <f>(C594*(1+'Aanneemsom-W'!$C$16))+(D594*(1+'Aanneemsom-W'!$D$16))+(E594*(1+'Aanneemsom-W'!$E$16))</f>
        <v>0</v>
      </c>
      <c r="L594" s="1">
        <f>IF($A$16="51 N.v.t.",1,IF(C594="",0,1))</f>
        <v>0</v>
      </c>
      <c r="M594" s="1">
        <f>IF($A$16="51 N.v.t.",1,IF(D594="",0,1))</f>
        <v>0</v>
      </c>
      <c r="N594" s="1">
        <f>IF($A$16="51 N.v.t.",1,IF(E594="",0,1))</f>
        <v>0</v>
      </c>
      <c r="P594" s="1">
        <f t="shared" si="34"/>
        <v>0</v>
      </c>
    </row>
    <row r="595" spans="1:16">
      <c r="A595" s="1" t="str">
        <f>$A$17</f>
        <v>52 Afvoeren</v>
      </c>
      <c r="B595" s="109" t="str">
        <f t="shared" ref="B595:B607" si="35">IF(C595+D595+E595=0,"",J595/$I$584)</f>
        <v/>
      </c>
      <c r="C595" s="3"/>
      <c r="D595" s="3"/>
      <c r="E595" s="3"/>
      <c r="F595" s="38"/>
      <c r="G595" s="38"/>
      <c r="H595" s="38"/>
      <c r="I595" s="38"/>
      <c r="J595" s="12">
        <f>(C595*(1+'Aanneemsom-W'!$C$16))+(D595*(1+'Aanneemsom-W'!$D$16))+(E595*(1+'Aanneemsom-W'!$E$16))</f>
        <v>0</v>
      </c>
      <c r="L595" s="1">
        <f>IF($A$17="52 N.v.t.",1,IF(C595="",0,1))</f>
        <v>0</v>
      </c>
      <c r="M595" s="1">
        <f>IF($A$17="52 N.v.t.",1,IF(D595="",0,1))</f>
        <v>0</v>
      </c>
      <c r="N595" s="1">
        <f>IF($A$17="52 N.v.t.",1,IF(E595="",0,1))</f>
        <v>0</v>
      </c>
      <c r="P595" s="1">
        <f t="shared" si="34"/>
        <v>0</v>
      </c>
    </row>
    <row r="596" spans="1:16">
      <c r="A596" s="1" t="str">
        <f>$A$18</f>
        <v>53 Water</v>
      </c>
      <c r="B596" s="109" t="str">
        <f t="shared" si="35"/>
        <v/>
      </c>
      <c r="C596" s="3"/>
      <c r="D596" s="3"/>
      <c r="E596" s="3"/>
      <c r="F596" s="38"/>
      <c r="G596" s="38"/>
      <c r="H596" s="38"/>
      <c r="I596" s="38"/>
      <c r="J596" s="12">
        <f>(C596*(1+'Aanneemsom-W'!$C$16))+(D596*(1+'Aanneemsom-W'!$D$16))+(E596*(1+'Aanneemsom-W'!$E$16))</f>
        <v>0</v>
      </c>
      <c r="L596" s="1">
        <f>IF($A$18="53 N.v.t.",1,IF(C596="",0,1))</f>
        <v>0</v>
      </c>
      <c r="M596" s="1">
        <f>IF($A$18="53 N.v.t.",1,IF(D596="",0,1))</f>
        <v>0</v>
      </c>
      <c r="N596" s="1">
        <f>IF($A$18="53 N.v.t.",1,IF(E596="",0,1))</f>
        <v>0</v>
      </c>
      <c r="P596" s="1">
        <f t="shared" si="34"/>
        <v>0</v>
      </c>
    </row>
    <row r="597" spans="1:16">
      <c r="A597" s="1" t="str">
        <f>$A$19</f>
        <v>54 Gassen</v>
      </c>
      <c r="B597" s="109" t="str">
        <f t="shared" si="35"/>
        <v/>
      </c>
      <c r="C597" s="3"/>
      <c r="D597" s="3"/>
      <c r="E597" s="3"/>
      <c r="F597" s="38"/>
      <c r="G597" s="38"/>
      <c r="H597" s="38"/>
      <c r="I597" s="38"/>
      <c r="J597" s="12">
        <f>(C597*(1+'Aanneemsom-W'!$C$16))+(D597*(1+'Aanneemsom-W'!$D$16))+(E597*(1+'Aanneemsom-W'!$E$16))</f>
        <v>0</v>
      </c>
      <c r="L597" s="1">
        <f>IF($A$19="54 N.v.t.",1,IF(C597="",0,1))</f>
        <v>0</v>
      </c>
      <c r="M597" s="1">
        <f>IF($A$19="54 N.v.t.",1,IF(D597="",0,1))</f>
        <v>0</v>
      </c>
      <c r="N597" s="1">
        <f>IF($A$19="54 N.v.t.",1,IF(E597="",0,1))</f>
        <v>0</v>
      </c>
      <c r="P597" s="1">
        <f t="shared" si="34"/>
        <v>0</v>
      </c>
    </row>
    <row r="598" spans="1:16">
      <c r="A598" s="1" t="str">
        <f>$A$20</f>
        <v>55 Koeling</v>
      </c>
      <c r="B598" s="109" t="str">
        <f t="shared" si="35"/>
        <v/>
      </c>
      <c r="C598" s="3"/>
      <c r="D598" s="3"/>
      <c r="E598" s="3"/>
      <c r="F598" s="38"/>
      <c r="G598" s="38"/>
      <c r="H598" s="38"/>
      <c r="I598" s="38"/>
      <c r="J598" s="12">
        <f>(C598*(1+'Aanneemsom-W'!$C$16))+(D598*(1+'Aanneemsom-W'!$D$16))+(E598*(1+'Aanneemsom-W'!$E$16))</f>
        <v>0</v>
      </c>
      <c r="L598" s="1">
        <f>IF($A$20="55 N.v.t.",1,IF(C598="",0,1))</f>
        <v>0</v>
      </c>
      <c r="M598" s="1">
        <f>IF($A$20="55 N.v.t.",1,IF(D598="",0,1))</f>
        <v>0</v>
      </c>
      <c r="N598" s="1">
        <f>IF($A$20="55 N.v.t.",1,IF(E598="",0,1))</f>
        <v>0</v>
      </c>
      <c r="P598" s="1">
        <f t="shared" si="34"/>
        <v>0</v>
      </c>
    </row>
    <row r="599" spans="1:16">
      <c r="A599" s="1" t="str">
        <f>$A$21</f>
        <v>56 Verwarming</v>
      </c>
      <c r="B599" s="109" t="str">
        <f t="shared" si="35"/>
        <v/>
      </c>
      <c r="C599" s="3"/>
      <c r="D599" s="3"/>
      <c r="E599" s="3"/>
      <c r="F599" s="38"/>
      <c r="G599" s="38"/>
      <c r="H599" s="38"/>
      <c r="I599" s="38"/>
      <c r="J599" s="12">
        <f>(C599*(1+'Aanneemsom-W'!$C$16))+(D599*(1+'Aanneemsom-W'!$D$16))+(E599*(1+'Aanneemsom-W'!$E$16))</f>
        <v>0</v>
      </c>
      <c r="L599" s="1">
        <f>IF($A$21="56 N.v.t.",1,IF(C599="",0,1))</f>
        <v>0</v>
      </c>
      <c r="M599" s="1">
        <f>IF($A$21="56 N.v.t.",1,IF(D599="",0,1))</f>
        <v>0</v>
      </c>
      <c r="N599" s="1">
        <f>IF($A$21="56 N.v.t.",1,IF(E599="",0,1))</f>
        <v>0</v>
      </c>
      <c r="P599" s="1">
        <f t="shared" si="34"/>
        <v>0</v>
      </c>
    </row>
    <row r="600" spans="1:16">
      <c r="A600" s="1" t="str">
        <f>$A$22</f>
        <v>57 Luchtbehandeling</v>
      </c>
      <c r="B600" s="109" t="str">
        <f t="shared" si="35"/>
        <v/>
      </c>
      <c r="C600" s="3"/>
      <c r="D600" s="3"/>
      <c r="E600" s="3"/>
      <c r="F600" s="38"/>
      <c r="G600" s="92" t="str">
        <f>IF(F584="","Ingevulde informatie wordt genegeerd.","")</f>
        <v>Ingevulde informatie wordt genegeerd.</v>
      </c>
      <c r="H600" s="38"/>
      <c r="I600" s="38"/>
      <c r="J600" s="12">
        <f>(C600*(1+'Aanneemsom-W'!$C$16))+(D600*(1+'Aanneemsom-W'!$D$16))+(E600*(1+'Aanneemsom-W'!$E$16))</f>
        <v>0</v>
      </c>
      <c r="L600" s="1">
        <f>IF($A$22="57 N.v.t.",1,IF(C600="",0,1))</f>
        <v>0</v>
      </c>
      <c r="M600" s="1">
        <f>IF($A$22="57 N.v.t.",1,IF(D600="",0,1))</f>
        <v>0</v>
      </c>
      <c r="N600" s="1">
        <f>IF($A$22="57 N.v.t.",1,IF(E600="",0,1))</f>
        <v>0</v>
      </c>
      <c r="P600" s="1">
        <f t="shared" si="34"/>
        <v>0</v>
      </c>
    </row>
    <row r="601" spans="1:16">
      <c r="A601" s="1" t="str">
        <f>$A$23</f>
        <v>58 M&amp;R-installaties</v>
      </c>
      <c r="B601" s="109" t="str">
        <f t="shared" si="35"/>
        <v/>
      </c>
      <c r="C601" s="3"/>
      <c r="D601" s="3"/>
      <c r="E601" s="3"/>
      <c r="F601" s="38"/>
      <c r="G601" s="38"/>
      <c r="H601" s="38"/>
      <c r="I601" s="38"/>
      <c r="J601" s="12">
        <f>(C601*(1+'Aanneemsom-W'!$C$16))+(D601*(1+'Aanneemsom-W'!$D$16))+(E601*(1+'Aanneemsom-W'!$E$16))</f>
        <v>0</v>
      </c>
      <c r="L601" s="1">
        <f>IF($A$23="58 N.v.t.",1,IF(C601="",0,1))</f>
        <v>0</v>
      </c>
      <c r="M601" s="1">
        <f>IF($A$23="58 N.v.t.",1,IF(D601="",0,1))</f>
        <v>0</v>
      </c>
      <c r="N601" s="1">
        <f>IF($A$23="58 N.v.t.",1,IF(E601="",0,1))</f>
        <v>0</v>
      </c>
      <c r="P601" s="1">
        <f t="shared" si="34"/>
        <v>0</v>
      </c>
    </row>
    <row r="602" spans="1:16">
      <c r="A602" s="1" t="str">
        <f>$A$24</f>
        <v>59 Brandveiligheid</v>
      </c>
      <c r="B602" s="109" t="str">
        <f t="shared" si="35"/>
        <v/>
      </c>
      <c r="C602" s="3"/>
      <c r="D602" s="3"/>
      <c r="E602" s="3"/>
      <c r="F602" s="38"/>
      <c r="G602" s="38"/>
      <c r="H602" s="38"/>
      <c r="I602" s="38"/>
      <c r="J602" s="12">
        <f>(C602*(1+'Aanneemsom-W'!$C$16))+(D602*(1+'Aanneemsom-W'!$D$16))+(E602*(1+'Aanneemsom-W'!$E$16))</f>
        <v>0</v>
      </c>
      <c r="L602" s="1">
        <f>IF($A$24="65 N.v.t.",1,IF(C602="",0,1))</f>
        <v>0</v>
      </c>
      <c r="M602" s="1">
        <f>IF($A$24="65 N.v.t.",1,IF(D602="",0,1))</f>
        <v>0</v>
      </c>
      <c r="N602" s="1">
        <f>IF($A$24="65 N.v.t.",1,IF(E602="",0,1))</f>
        <v>0</v>
      </c>
      <c r="P602" s="1">
        <f t="shared" si="34"/>
        <v>0</v>
      </c>
    </row>
    <row r="603" spans="1:16">
      <c r="A603" s="1" t="str">
        <f>$A$25</f>
        <v>67 Gebouwmanag.</v>
      </c>
      <c r="B603" s="109" t="str">
        <f t="shared" si="35"/>
        <v/>
      </c>
      <c r="C603" s="3"/>
      <c r="D603" s="3"/>
      <c r="E603" s="3"/>
      <c r="F603" s="38"/>
      <c r="G603" s="38"/>
      <c r="H603" s="38"/>
      <c r="I603" s="38"/>
      <c r="J603" s="12">
        <f>(C603*(1+'Aanneemsom-W'!$C$16))+(D603*(1+'Aanneemsom-W'!$D$16))+(E603*(1+'Aanneemsom-W'!$E$16))</f>
        <v>0</v>
      </c>
      <c r="L603" s="1">
        <f>IF($A$25="67 N.v.t.",1,IF(C603="",0,1))</f>
        <v>0</v>
      </c>
      <c r="M603" s="1">
        <f>IF($A$25="67 N.v.t.",1,IF(D603="",0,1))</f>
        <v>0</v>
      </c>
      <c r="N603" s="1">
        <f>IF($A$25="67 N.v.t.",1,IF(E603="",0,1))</f>
        <v>0</v>
      </c>
      <c r="P603" s="1">
        <f t="shared" si="34"/>
        <v>0</v>
      </c>
    </row>
    <row r="604" spans="1:16">
      <c r="A604" s="1" t="str">
        <f>$A$26</f>
        <v>73 Vaste keuken vrz.</v>
      </c>
      <c r="B604" s="109" t="str">
        <f>IF(C604+D604+E604=0,"",J604/$I$584)</f>
        <v/>
      </c>
      <c r="C604" s="3"/>
      <c r="D604" s="3"/>
      <c r="E604" s="3"/>
      <c r="F604" s="38"/>
      <c r="G604" s="38"/>
      <c r="H604" s="38"/>
      <c r="I604" s="38"/>
      <c r="J604" s="12">
        <f>(C604*(1+'Aanneemsom-W'!$C$16))+(D604*(1+'Aanneemsom-W'!$D$16))+(E604*(1+'Aanneemsom-W'!$E$16))</f>
        <v>0</v>
      </c>
      <c r="L604" s="1">
        <f>IF($A$26="73 N.v.t.",1,IF(C604="",0,1))</f>
        <v>0</v>
      </c>
      <c r="M604" s="1">
        <f>IF($A$26="73 N.v.t.",1,IF(D604="",0,1))</f>
        <v>0</v>
      </c>
      <c r="N604" s="1">
        <f>IF($A$26="73 N.v.t.",1,IF(E604="",0,1))</f>
        <v>0</v>
      </c>
      <c r="P604" s="1">
        <f>SUM(L604:O604)</f>
        <v>0</v>
      </c>
    </row>
    <row r="605" spans="1:16">
      <c r="A605" s="1" t="str">
        <f>$A$27</f>
        <v>74 Vaste sanitaire vrz.</v>
      </c>
      <c r="B605" s="109" t="str">
        <f t="shared" si="35"/>
        <v/>
      </c>
      <c r="C605" s="3"/>
      <c r="D605" s="3"/>
      <c r="E605" s="3"/>
      <c r="F605" s="38"/>
      <c r="G605" s="38"/>
      <c r="H605" s="38"/>
      <c r="I605" s="38"/>
      <c r="J605" s="12">
        <f>(C605*(1+'Aanneemsom-W'!$C$16))+(D605*(1+'Aanneemsom-W'!$D$16))+(E605*(1+'Aanneemsom-W'!$E$16))</f>
        <v>0</v>
      </c>
      <c r="L605" s="1">
        <f>IF($A$27="74 N.v.t.",1,IF(C605="",0,1))</f>
        <v>0</v>
      </c>
      <c r="M605" s="1">
        <f>IF($A$27="74 N.v.t.",1,IF(D605="",0,1))</f>
        <v>0</v>
      </c>
      <c r="N605" s="1">
        <f>IF($A$27="74 N.v.t.",1,IF(E605="",0,1))</f>
        <v>0</v>
      </c>
      <c r="P605" s="1">
        <f t="shared" si="34"/>
        <v>0</v>
      </c>
    </row>
    <row r="606" spans="1:16">
      <c r="A606" s="1" t="str">
        <f>$A$28</f>
        <v>75 Vaste onderh.vrz.</v>
      </c>
      <c r="B606" s="109" t="str">
        <f>IF(C606+D606+E606=0,"",J606/$I$584)</f>
        <v/>
      </c>
      <c r="C606" s="3"/>
      <c r="D606" s="3"/>
      <c r="E606" s="3"/>
      <c r="F606" s="38"/>
      <c r="G606" s="38"/>
      <c r="H606" s="38"/>
      <c r="I606" s="38"/>
      <c r="J606" s="12">
        <f>(C606*(1+'Aanneemsom-W'!$C$16))+(D606*(1+'Aanneemsom-W'!$D$16))+(E606*(1+'Aanneemsom-W'!$E$16))</f>
        <v>0</v>
      </c>
      <c r="L606" s="1">
        <f>IF($A$28="75 N.v.t.",1,IF(C606="",0,1))</f>
        <v>0</v>
      </c>
      <c r="M606" s="1">
        <f>IF($A$28="75 N.v.t.",1,IF(D606="",0,1))</f>
        <v>0</v>
      </c>
      <c r="N606" s="1">
        <f>IF($A$28="75 N.v.t.",1,IF(E606="",0,1))</f>
        <v>0</v>
      </c>
      <c r="P606" s="1">
        <f>SUM(L606:O606)</f>
        <v>0</v>
      </c>
    </row>
    <row r="607" spans="1:16" ht="12" thickBot="1">
      <c r="A607" s="1" t="str">
        <f>$A$29</f>
        <v>90 Terrein</v>
      </c>
      <c r="B607" s="109" t="str">
        <f t="shared" si="35"/>
        <v/>
      </c>
      <c r="C607" s="3"/>
      <c r="D607" s="3"/>
      <c r="E607" s="3"/>
      <c r="F607" s="38"/>
      <c r="G607" s="38"/>
      <c r="H607" s="38"/>
      <c r="I607" s="38"/>
      <c r="J607" s="12">
        <f>(C607*(1+'Aanneemsom-W'!$C$16))+(D607*(1+'Aanneemsom-W'!$D$16))+(E607*(1+'Aanneemsom-W'!$E$16))</f>
        <v>0</v>
      </c>
      <c r="L607" s="1">
        <f>IF($A$29="90 N.v.t.",1,IF(C607="",0,1))</f>
        <v>0</v>
      </c>
      <c r="M607" s="1">
        <f>IF($A$29="90 N.v.t.",1,IF(D607="",0,1))</f>
        <v>0</v>
      </c>
      <c r="N607" s="1">
        <f>IF($A$29="90 N.v.t.",1,IF(E607="",0,1))</f>
        <v>0</v>
      </c>
      <c r="P607" s="1">
        <f t="shared" si="34"/>
        <v>0</v>
      </c>
    </row>
    <row r="608" spans="1:16" ht="13.5" thickBot="1">
      <c r="B608" s="59" t="s">
        <v>6</v>
      </c>
      <c r="C608" s="15">
        <f>SUM(C594:C607)</f>
        <v>0</v>
      </c>
      <c r="D608" s="15">
        <f>SUM(D594:D607)</f>
        <v>0</v>
      </c>
      <c r="E608" s="15">
        <f>SUM(E594:E607)</f>
        <v>0</v>
      </c>
      <c r="J608" s="13">
        <f>SUM(J593:J607)</f>
        <v>0</v>
      </c>
      <c r="O608" s="20" t="s">
        <v>27</v>
      </c>
      <c r="P608" s="1">
        <f>SUM(P593:P607)+P585</f>
        <v>4</v>
      </c>
    </row>
    <row r="609" spans="1:17">
      <c r="B609" s="59" t="s">
        <v>22</v>
      </c>
      <c r="C609" s="60" t="e">
        <f>C608/SUM(C608:E608)</f>
        <v>#DIV/0!</v>
      </c>
      <c r="D609" s="60" t="e">
        <f>D608/SUM(C608:E608)</f>
        <v>#DIV/0!</v>
      </c>
      <c r="E609" s="60" t="e">
        <f>E608/SUM(C608:E608)</f>
        <v>#DIV/0!</v>
      </c>
    </row>
    <row r="610" spans="1:17">
      <c r="C610" s="73"/>
      <c r="D610" s="73"/>
      <c r="E610" s="73"/>
    </row>
    <row r="611" spans="1:17">
      <c r="A611" s="5" t="str">
        <f>$A$67</f>
        <v>* "Loon", "Materiaal" en "Werk-derden" inclusief toeslagen. Let op: Alle bedragen datum prijspeil.</v>
      </c>
      <c r="C611" s="73"/>
      <c r="D611" s="73"/>
      <c r="E611" s="73"/>
      <c r="J611" s="5" t="str">
        <f>$J$67</f>
        <v>Paraaf Inschrijver:</v>
      </c>
    </row>
    <row r="612" spans="1:17">
      <c r="A612" s="5" t="str">
        <f>$A$68</f>
        <v>Opmerking: Niet gebruikte velden invullen met 0. Negatieve getallen of tekst is niet toegestaan.</v>
      </c>
      <c r="J612" s="76" t="str">
        <f>IF(P608=47,"","Let op: niet alle velden zijn ingevuld!")</f>
        <v>Let op: niet alle velden zijn ingevuld!</v>
      </c>
    </row>
    <row r="613" spans="1:17" ht="15.75">
      <c r="A613" s="4" t="str">
        <f>'Aanneemsom-W'!$A$1</f>
        <v>W-installatie</v>
      </c>
      <c r="B613" s="4" t="str">
        <f>'Aanneemsom-W'!$B$1</f>
        <v>Inschrijfbiljet onderhoud</v>
      </c>
      <c r="C613" s="2"/>
      <c r="D613" s="2"/>
      <c r="E613" s="2"/>
      <c r="F613" s="2"/>
      <c r="G613" s="2"/>
      <c r="H613" s="2"/>
      <c r="I613" s="2"/>
      <c r="J613" s="2"/>
    </row>
    <row r="614" spans="1:17">
      <c r="A614" s="20" t="str">
        <f>'Aanneemsom-W'!$A$2</f>
        <v>Perceel:</v>
      </c>
      <c r="B614" s="21" t="str">
        <f>Leeswijzer!$B$2</f>
        <v>W1</v>
      </c>
      <c r="C614" s="2"/>
      <c r="D614" s="2"/>
      <c r="E614" s="2"/>
      <c r="I614" s="22" t="str">
        <f>'Aanneemsom-W'!$F$2</f>
        <v>Documentnummer:</v>
      </c>
      <c r="J614" s="70" t="str">
        <f>Leeswijzer!$G$2</f>
        <v>xxx-GC1-IBW W1C1</v>
      </c>
    </row>
    <row r="615" spans="1:17">
      <c r="A615" s="20" t="str">
        <f>'Aanneemsom-W'!$A$3</f>
        <v>Opdrachtgever:</v>
      </c>
      <c r="B615" s="106" t="str">
        <f>Leeswijzer!$B$3</f>
        <v>Solido</v>
      </c>
      <c r="C615" s="2"/>
      <c r="D615" s="2"/>
      <c r="E615" s="2"/>
      <c r="I615" s="22" t="str">
        <f>'Aanneemsom-W'!$F$3</f>
        <v>Bestek:</v>
      </c>
      <c r="J615" s="2" t="str">
        <f>Leeswijzer!$G$3</f>
        <v>2506-FB-OHCAEW</v>
      </c>
    </row>
    <row r="616" spans="1:17">
      <c r="A616" s="20" t="str">
        <f>'Aanneemsom-W'!$A$4</f>
        <v>Betreft:</v>
      </c>
      <c r="B616" s="106" t="str">
        <f>Leeswijzer!$B$4</f>
        <v>Onderhoudscontract W-installatie</v>
      </c>
      <c r="C616" s="2"/>
      <c r="D616" s="2"/>
      <c r="E616" s="2"/>
      <c r="I616" s="20" t="s">
        <v>65</v>
      </c>
      <c r="J616" s="163">
        <f>'Aanneemsom-W'!$E$39</f>
        <v>0</v>
      </c>
    </row>
    <row r="617" spans="1:17">
      <c r="A617" s="20" t="str">
        <f>'Aanneemsom-W'!$A$5</f>
        <v>Blad:</v>
      </c>
      <c r="B617" s="1" t="str">
        <f>IF(F618="","Specificatieblad ongeldig; NIET invullen!","Specificatieblad locatie")</f>
        <v>Specificatieblad ongeldig; NIET invullen!</v>
      </c>
      <c r="E617" s="62" t="str">
        <f>$E$5</f>
        <v>C2</v>
      </c>
      <c r="F617" s="23" t="str">
        <f>$F$5</f>
        <v>(naam)</v>
      </c>
      <c r="G617" s="2"/>
      <c r="H617" s="2"/>
      <c r="I617" s="2"/>
    </row>
    <row r="618" spans="1:17">
      <c r="A618" s="20"/>
      <c r="B618" s="70"/>
      <c r="E618" s="77" t="s">
        <v>4</v>
      </c>
      <c r="F618" s="114"/>
      <c r="G618" s="2"/>
      <c r="H618" s="22" t="s">
        <v>43</v>
      </c>
      <c r="I618" s="70">
        <f>IF(I621=0,I619,I621)</f>
        <v>0</v>
      </c>
      <c r="Q618" s="1">
        <f>IF(F618="",0,1)</f>
        <v>0</v>
      </c>
    </row>
    <row r="619" spans="1:17">
      <c r="A619" s="20"/>
      <c r="B619" s="91"/>
      <c r="E619" s="68" t="s">
        <v>21</v>
      </c>
      <c r="F619" s="115"/>
      <c r="G619" s="2"/>
      <c r="H619" s="22" t="s">
        <v>28</v>
      </c>
      <c r="I619" s="116"/>
      <c r="J619" s="106" t="s">
        <v>47</v>
      </c>
      <c r="P619" s="1">
        <f>IF(I619="",0,1)</f>
        <v>0</v>
      </c>
    </row>
    <row r="620" spans="1:17">
      <c r="A620" s="20"/>
      <c r="E620" s="68"/>
      <c r="G620" s="2"/>
      <c r="H620" s="20" t="s">
        <v>48</v>
      </c>
      <c r="I620" s="116"/>
    </row>
    <row r="621" spans="1:17">
      <c r="A621" s="39" t="s">
        <v>33</v>
      </c>
      <c r="B621" s="113">
        <f>'Aanneemsom-W'!$B$8</f>
        <v>0</v>
      </c>
      <c r="E621" s="68"/>
      <c r="G621" s="2"/>
      <c r="H621" s="22" t="s">
        <v>49</v>
      </c>
      <c r="I621" s="116"/>
      <c r="J621" s="111">
        <f>IF(I620+I621=0,0,(I621-I620)/I620)</f>
        <v>0</v>
      </c>
    </row>
    <row r="622" spans="1:17">
      <c r="A622" s="20" t="s">
        <v>96</v>
      </c>
      <c r="B622" s="149"/>
      <c r="C622" s="2"/>
      <c r="D622" s="2"/>
      <c r="E622" s="2"/>
      <c r="F622" s="2"/>
      <c r="G622" s="2"/>
      <c r="H622" s="2"/>
      <c r="I622" s="2"/>
      <c r="J622" s="117" t="str">
        <f>IF(J621=0,"","Controleer kengetallen op inschrijfwaarde. Pas zo nodig de bedragen Loon, Materiaal en Werk-derden aan met het wijzigingspercentage.")</f>
        <v/>
      </c>
    </row>
    <row r="623" spans="1:17">
      <c r="C623" s="64"/>
      <c r="D623" s="65"/>
      <c r="E623" s="65"/>
      <c r="F623" s="67" t="s">
        <v>24</v>
      </c>
      <c r="G623" s="65"/>
      <c r="H623" s="65"/>
      <c r="I623" s="65"/>
      <c r="J623" s="66"/>
    </row>
    <row r="624" spans="1:17">
      <c r="C624" s="49"/>
      <c r="D624" s="50" t="str">
        <f>$D$12</f>
        <v>Preventief en</v>
      </c>
      <c r="E624" s="51"/>
      <c r="F624" s="52"/>
      <c r="G624" s="50" t="str">
        <f>IF($G$12="","",$G$12)</f>
        <v>Geen stelposten</v>
      </c>
      <c r="H624" s="53"/>
      <c r="I624" s="18"/>
      <c r="J624" s="40" t="str">
        <f>$J$12</f>
        <v>Prijspeil</v>
      </c>
    </row>
    <row r="625" spans="1:16">
      <c r="C625" s="16"/>
      <c r="D625" s="17" t="str">
        <f>$D$13</f>
        <v>curatief onderhoud</v>
      </c>
      <c r="E625" s="54"/>
      <c r="F625" s="55"/>
      <c r="G625" s="17"/>
      <c r="H625" s="56"/>
      <c r="I625" s="19"/>
      <c r="J625" s="48">
        <f>$J$13</f>
        <v>45839</v>
      </c>
    </row>
    <row r="626" spans="1:16" ht="22.5">
      <c r="A626" s="57" t="s">
        <v>45</v>
      </c>
      <c r="B626" s="58" t="str">
        <f>$B$48</f>
        <v>Kengetal-W
locatie (€/m²)</v>
      </c>
      <c r="C626" s="11" t="s">
        <v>63</v>
      </c>
      <c r="D626" s="11" t="s">
        <v>64</v>
      </c>
      <c r="E626" s="11" t="s">
        <v>239</v>
      </c>
      <c r="F626" s="11" t="str">
        <f>IF($F$14="","",$F$14)</f>
        <v/>
      </c>
      <c r="G626" s="11" t="str">
        <f>IF($G$14="","",$G$14)</f>
        <v/>
      </c>
      <c r="H626" s="11" t="str">
        <f>IF($H$14="","",$H$14)</f>
        <v/>
      </c>
      <c r="I626" s="11" t="str">
        <f>IF($I$14="","",$I$14)</f>
        <v/>
      </c>
      <c r="J626" s="11" t="s">
        <v>57</v>
      </c>
      <c r="L626" s="1" t="s">
        <v>26</v>
      </c>
    </row>
    <row r="627" spans="1:16">
      <c r="A627" s="37" t="str">
        <f>$A$15</f>
        <v>Stelposten n.v.t.</v>
      </c>
      <c r="B627" s="71"/>
      <c r="C627" s="72"/>
      <c r="D627" s="72"/>
      <c r="E627" s="72"/>
      <c r="F627" s="3"/>
      <c r="G627" s="3"/>
      <c r="H627" s="3"/>
      <c r="I627" s="3"/>
      <c r="J627" s="144">
        <f>(F627*(1+'Aanneemsom-W'!$F$16))+(G627*(1+'Aanneemsom-W'!$F$16))+(H627*(1+'Aanneemsom-W'!$F$16))+(I627*(1+'Aanneemsom-W'!$F$16))</f>
        <v>0</v>
      </c>
      <c r="L627" s="1">
        <f>IF(F626="",1,IF(F627="",0,1))</f>
        <v>1</v>
      </c>
      <c r="M627" s="1">
        <f>IF(G626="",1,IF(G627="",0,1))</f>
        <v>1</v>
      </c>
      <c r="N627" s="1">
        <f>IF(H626="",1,IF(H627="",0,1))</f>
        <v>1</v>
      </c>
      <c r="O627" s="1">
        <f>IF(I626="",1,IF(I627="",0,1))</f>
        <v>1</v>
      </c>
      <c r="P627" s="1">
        <f t="shared" ref="P627:P641" si="36">SUM(L627:O627)</f>
        <v>4</v>
      </c>
    </row>
    <row r="628" spans="1:16">
      <c r="A628" s="1" t="str">
        <f>$A$16</f>
        <v>51 Gereserveerd</v>
      </c>
      <c r="B628" s="109" t="str">
        <f>IF(C628+D628+E628=0,"",J628/$I$618)</f>
        <v/>
      </c>
      <c r="C628" s="3"/>
      <c r="D628" s="3"/>
      <c r="E628" s="3"/>
      <c r="F628" s="38"/>
      <c r="G628" s="38"/>
      <c r="H628" s="38"/>
      <c r="I628" s="38"/>
      <c r="J628" s="12">
        <f>(C628*(1+'Aanneemsom-W'!$C$16))+(D628*(1+'Aanneemsom-W'!$D$16))+(E628*(1+'Aanneemsom-W'!$E$16))</f>
        <v>0</v>
      </c>
      <c r="L628" s="1">
        <f>IF($A$16="51 N.v.t.",1,IF(C628="",0,1))</f>
        <v>0</v>
      </c>
      <c r="M628" s="1">
        <f>IF($A$16="51 N.v.t.",1,IF(D628="",0,1))</f>
        <v>0</v>
      </c>
      <c r="N628" s="1">
        <f>IF($A$16="51 N.v.t.",1,IF(E628="",0,1))</f>
        <v>0</v>
      </c>
      <c r="P628" s="1">
        <f t="shared" si="36"/>
        <v>0</v>
      </c>
    </row>
    <row r="629" spans="1:16">
      <c r="A629" s="1" t="str">
        <f>$A$17</f>
        <v>52 Afvoeren</v>
      </c>
      <c r="B629" s="109" t="str">
        <f t="shared" ref="B629:B641" si="37">IF(C629+D629+E629=0,"",J629/$I$618)</f>
        <v/>
      </c>
      <c r="C629" s="3"/>
      <c r="D629" s="3"/>
      <c r="E629" s="3"/>
      <c r="F629" s="38"/>
      <c r="G629" s="38"/>
      <c r="H629" s="38"/>
      <c r="I629" s="38"/>
      <c r="J629" s="12">
        <f>(C629*(1+'Aanneemsom-W'!$C$16))+(D629*(1+'Aanneemsom-W'!$D$16))+(E629*(1+'Aanneemsom-W'!$E$16))</f>
        <v>0</v>
      </c>
      <c r="L629" s="1">
        <f>IF($A$17="52 N.v.t.",1,IF(C629="",0,1))</f>
        <v>0</v>
      </c>
      <c r="M629" s="1">
        <f>IF($A$17="52 N.v.t.",1,IF(D629="",0,1))</f>
        <v>0</v>
      </c>
      <c r="N629" s="1">
        <f>IF($A$17="52 N.v.t.",1,IF(E629="",0,1))</f>
        <v>0</v>
      </c>
      <c r="P629" s="1">
        <f t="shared" si="36"/>
        <v>0</v>
      </c>
    </row>
    <row r="630" spans="1:16">
      <c r="A630" s="1" t="str">
        <f>$A$18</f>
        <v>53 Water</v>
      </c>
      <c r="B630" s="109" t="str">
        <f t="shared" si="37"/>
        <v/>
      </c>
      <c r="C630" s="3"/>
      <c r="D630" s="3"/>
      <c r="E630" s="3"/>
      <c r="F630" s="38"/>
      <c r="G630" s="38"/>
      <c r="H630" s="38"/>
      <c r="I630" s="38"/>
      <c r="J630" s="12">
        <f>(C630*(1+'Aanneemsom-W'!$C$16))+(D630*(1+'Aanneemsom-W'!$D$16))+(E630*(1+'Aanneemsom-W'!$E$16))</f>
        <v>0</v>
      </c>
      <c r="L630" s="1">
        <f>IF($A$18="53 N.v.t.",1,IF(C630="",0,1))</f>
        <v>0</v>
      </c>
      <c r="M630" s="1">
        <f>IF($A$18="53 N.v.t.",1,IF(D630="",0,1))</f>
        <v>0</v>
      </c>
      <c r="N630" s="1">
        <f>IF($A$18="53 N.v.t.",1,IF(E630="",0,1))</f>
        <v>0</v>
      </c>
      <c r="P630" s="1">
        <f t="shared" si="36"/>
        <v>0</v>
      </c>
    </row>
    <row r="631" spans="1:16">
      <c r="A631" s="1" t="str">
        <f>$A$19</f>
        <v>54 Gassen</v>
      </c>
      <c r="B631" s="109" t="str">
        <f t="shared" si="37"/>
        <v/>
      </c>
      <c r="C631" s="3"/>
      <c r="D631" s="3"/>
      <c r="E631" s="3"/>
      <c r="F631" s="38"/>
      <c r="G631" s="38"/>
      <c r="H631" s="38"/>
      <c r="I631" s="38"/>
      <c r="J631" s="12">
        <f>(C631*(1+'Aanneemsom-W'!$C$16))+(D631*(1+'Aanneemsom-W'!$D$16))+(E631*(1+'Aanneemsom-W'!$E$16))</f>
        <v>0</v>
      </c>
      <c r="L631" s="1">
        <f>IF($A$19="54 N.v.t.",1,IF(C631="",0,1))</f>
        <v>0</v>
      </c>
      <c r="M631" s="1">
        <f>IF($A$19="54 N.v.t.",1,IF(D631="",0,1))</f>
        <v>0</v>
      </c>
      <c r="N631" s="1">
        <f>IF($A$19="54 N.v.t.",1,IF(E631="",0,1))</f>
        <v>0</v>
      </c>
      <c r="P631" s="1">
        <f t="shared" si="36"/>
        <v>0</v>
      </c>
    </row>
    <row r="632" spans="1:16">
      <c r="A632" s="1" t="str">
        <f>$A$20</f>
        <v>55 Koeling</v>
      </c>
      <c r="B632" s="109" t="str">
        <f t="shared" si="37"/>
        <v/>
      </c>
      <c r="C632" s="3"/>
      <c r="D632" s="3"/>
      <c r="E632" s="3"/>
      <c r="F632" s="38"/>
      <c r="G632" s="38"/>
      <c r="H632" s="38"/>
      <c r="I632" s="38"/>
      <c r="J632" s="12">
        <f>(C632*(1+'Aanneemsom-W'!$C$16))+(D632*(1+'Aanneemsom-W'!$D$16))+(E632*(1+'Aanneemsom-W'!$E$16))</f>
        <v>0</v>
      </c>
      <c r="L632" s="1">
        <f>IF($A$20="55 N.v.t.",1,IF(C632="",0,1))</f>
        <v>0</v>
      </c>
      <c r="M632" s="1">
        <f>IF($A$20="55 N.v.t.",1,IF(D632="",0,1))</f>
        <v>0</v>
      </c>
      <c r="N632" s="1">
        <f>IF($A$20="55 N.v.t.",1,IF(E632="",0,1))</f>
        <v>0</v>
      </c>
      <c r="P632" s="1">
        <f t="shared" si="36"/>
        <v>0</v>
      </c>
    </row>
    <row r="633" spans="1:16">
      <c r="A633" s="1" t="str">
        <f>$A$21</f>
        <v>56 Verwarming</v>
      </c>
      <c r="B633" s="109" t="str">
        <f t="shared" si="37"/>
        <v/>
      </c>
      <c r="C633" s="3"/>
      <c r="D633" s="3"/>
      <c r="E633" s="3"/>
      <c r="F633" s="38"/>
      <c r="G633" s="38"/>
      <c r="H633" s="38"/>
      <c r="I633" s="38"/>
      <c r="J633" s="12">
        <f>(C633*(1+'Aanneemsom-W'!$C$16))+(D633*(1+'Aanneemsom-W'!$D$16))+(E633*(1+'Aanneemsom-W'!$E$16))</f>
        <v>0</v>
      </c>
      <c r="L633" s="1">
        <f>IF($A$21="56 N.v.t.",1,IF(C633="",0,1))</f>
        <v>0</v>
      </c>
      <c r="M633" s="1">
        <f>IF($A$21="56 N.v.t.",1,IF(D633="",0,1))</f>
        <v>0</v>
      </c>
      <c r="N633" s="1">
        <f>IF($A$21="56 N.v.t.",1,IF(E633="",0,1))</f>
        <v>0</v>
      </c>
      <c r="P633" s="1">
        <f t="shared" si="36"/>
        <v>0</v>
      </c>
    </row>
    <row r="634" spans="1:16">
      <c r="A634" s="1" t="str">
        <f>$A$22</f>
        <v>57 Luchtbehandeling</v>
      </c>
      <c r="B634" s="109" t="str">
        <f t="shared" si="37"/>
        <v/>
      </c>
      <c r="C634" s="3"/>
      <c r="D634" s="3"/>
      <c r="E634" s="3"/>
      <c r="F634" s="38"/>
      <c r="G634" s="92" t="str">
        <f>IF(F618="","Ingevulde informatie wordt genegeerd.","")</f>
        <v>Ingevulde informatie wordt genegeerd.</v>
      </c>
      <c r="H634" s="38"/>
      <c r="I634" s="38"/>
      <c r="J634" s="12">
        <f>(C634*(1+'Aanneemsom-W'!$C$16))+(D634*(1+'Aanneemsom-W'!$D$16))+(E634*(1+'Aanneemsom-W'!$E$16))</f>
        <v>0</v>
      </c>
      <c r="L634" s="1">
        <f>IF($A$22="57 N.v.t.",1,IF(C634="",0,1))</f>
        <v>0</v>
      </c>
      <c r="M634" s="1">
        <f>IF($A$22="57 N.v.t.",1,IF(D634="",0,1))</f>
        <v>0</v>
      </c>
      <c r="N634" s="1">
        <f>IF($A$22="57 N.v.t.",1,IF(E634="",0,1))</f>
        <v>0</v>
      </c>
      <c r="P634" s="1">
        <f t="shared" si="36"/>
        <v>0</v>
      </c>
    </row>
    <row r="635" spans="1:16">
      <c r="A635" s="1" t="str">
        <f>$A$23</f>
        <v>58 M&amp;R-installaties</v>
      </c>
      <c r="B635" s="109" t="str">
        <f t="shared" si="37"/>
        <v/>
      </c>
      <c r="C635" s="3"/>
      <c r="D635" s="3"/>
      <c r="E635" s="3"/>
      <c r="F635" s="38"/>
      <c r="G635" s="38"/>
      <c r="H635" s="38"/>
      <c r="I635" s="38"/>
      <c r="J635" s="12">
        <f>(C635*(1+'Aanneemsom-W'!$C$16))+(D635*(1+'Aanneemsom-W'!$D$16))+(E635*(1+'Aanneemsom-W'!$E$16))</f>
        <v>0</v>
      </c>
      <c r="L635" s="1">
        <f>IF($A$23="58 N.v.t.",1,IF(C635="",0,1))</f>
        <v>0</v>
      </c>
      <c r="M635" s="1">
        <f>IF($A$23="58 N.v.t.",1,IF(D635="",0,1))</f>
        <v>0</v>
      </c>
      <c r="N635" s="1">
        <f>IF($A$23="58 N.v.t.",1,IF(E635="",0,1))</f>
        <v>0</v>
      </c>
      <c r="P635" s="1">
        <f t="shared" si="36"/>
        <v>0</v>
      </c>
    </row>
    <row r="636" spans="1:16">
      <c r="A636" s="1" t="str">
        <f>$A$24</f>
        <v>59 Brandveiligheid</v>
      </c>
      <c r="B636" s="109" t="str">
        <f t="shared" si="37"/>
        <v/>
      </c>
      <c r="C636" s="3"/>
      <c r="D636" s="3"/>
      <c r="E636" s="3"/>
      <c r="F636" s="38"/>
      <c r="G636" s="38"/>
      <c r="H636" s="38"/>
      <c r="I636" s="38"/>
      <c r="J636" s="12">
        <f>(C636*(1+'Aanneemsom-W'!$C$16))+(D636*(1+'Aanneemsom-W'!$D$16))+(E636*(1+'Aanneemsom-W'!$E$16))</f>
        <v>0</v>
      </c>
      <c r="L636" s="1">
        <f>IF($A$24="65 N.v.t.",1,IF(C636="",0,1))</f>
        <v>0</v>
      </c>
      <c r="M636" s="1">
        <f>IF($A$24="65 N.v.t.",1,IF(D636="",0,1))</f>
        <v>0</v>
      </c>
      <c r="N636" s="1">
        <f>IF($A$24="65 N.v.t.",1,IF(E636="",0,1))</f>
        <v>0</v>
      </c>
      <c r="P636" s="1">
        <f t="shared" si="36"/>
        <v>0</v>
      </c>
    </row>
    <row r="637" spans="1:16">
      <c r="A637" s="1" t="str">
        <f>$A$25</f>
        <v>67 Gebouwmanag.</v>
      </c>
      <c r="B637" s="109" t="str">
        <f t="shared" si="37"/>
        <v/>
      </c>
      <c r="C637" s="3"/>
      <c r="D637" s="3"/>
      <c r="E637" s="3"/>
      <c r="F637" s="38"/>
      <c r="G637" s="38"/>
      <c r="H637" s="38"/>
      <c r="I637" s="38"/>
      <c r="J637" s="12">
        <f>(C637*(1+'Aanneemsom-W'!$C$16))+(D637*(1+'Aanneemsom-W'!$D$16))+(E637*(1+'Aanneemsom-W'!$E$16))</f>
        <v>0</v>
      </c>
      <c r="L637" s="1">
        <f>IF($A$25="67 N.v.t.",1,IF(C637="",0,1))</f>
        <v>0</v>
      </c>
      <c r="M637" s="1">
        <f>IF($A$25="67 N.v.t.",1,IF(D637="",0,1))</f>
        <v>0</v>
      </c>
      <c r="N637" s="1">
        <f>IF($A$25="67 N.v.t.",1,IF(E637="",0,1))</f>
        <v>0</v>
      </c>
      <c r="P637" s="1">
        <f t="shared" si="36"/>
        <v>0</v>
      </c>
    </row>
    <row r="638" spans="1:16">
      <c r="A638" s="1" t="str">
        <f>$A$26</f>
        <v>73 Vaste keuken vrz.</v>
      </c>
      <c r="B638" s="109" t="str">
        <f>IF(C638+D638+E638=0,"",J638/$I$618)</f>
        <v/>
      </c>
      <c r="C638" s="3"/>
      <c r="D638" s="3"/>
      <c r="E638" s="3"/>
      <c r="F638" s="38"/>
      <c r="G638" s="38"/>
      <c r="H638" s="38"/>
      <c r="I638" s="38"/>
      <c r="J638" s="12">
        <f>(C638*(1+'Aanneemsom-W'!$C$16))+(D638*(1+'Aanneemsom-W'!$D$16))+(E638*(1+'Aanneemsom-W'!$E$16))</f>
        <v>0</v>
      </c>
      <c r="L638" s="1">
        <f>IF($A$26="73 N.v.t.",1,IF(C638="",0,1))</f>
        <v>0</v>
      </c>
      <c r="M638" s="1">
        <f>IF($A$26="73 N.v.t.",1,IF(D638="",0,1))</f>
        <v>0</v>
      </c>
      <c r="N638" s="1">
        <f>IF($A$26="73 N.v.t.",1,IF(E638="",0,1))</f>
        <v>0</v>
      </c>
      <c r="P638" s="1">
        <f>SUM(L638:O638)</f>
        <v>0</v>
      </c>
    </row>
    <row r="639" spans="1:16">
      <c r="A639" s="1" t="str">
        <f>$A$27</f>
        <v>74 Vaste sanitaire vrz.</v>
      </c>
      <c r="B639" s="109" t="str">
        <f t="shared" si="37"/>
        <v/>
      </c>
      <c r="C639" s="3"/>
      <c r="D639" s="3"/>
      <c r="E639" s="3"/>
      <c r="F639" s="38"/>
      <c r="G639" s="38"/>
      <c r="H639" s="38"/>
      <c r="I639" s="38"/>
      <c r="J639" s="12">
        <f>(C639*(1+'Aanneemsom-W'!$C$16))+(D639*(1+'Aanneemsom-W'!$D$16))+(E639*(1+'Aanneemsom-W'!$E$16))</f>
        <v>0</v>
      </c>
      <c r="L639" s="1">
        <f>IF($A$27="74 N.v.t.",1,IF(C639="",0,1))</f>
        <v>0</v>
      </c>
      <c r="M639" s="1">
        <f>IF($A$27="74 N.v.t.",1,IF(D639="",0,1))</f>
        <v>0</v>
      </c>
      <c r="N639" s="1">
        <f>IF($A$27="74 N.v.t.",1,IF(E639="",0,1))</f>
        <v>0</v>
      </c>
      <c r="P639" s="1">
        <f t="shared" si="36"/>
        <v>0</v>
      </c>
    </row>
    <row r="640" spans="1:16">
      <c r="A640" s="1" t="str">
        <f>$A$28</f>
        <v>75 Vaste onderh.vrz.</v>
      </c>
      <c r="B640" s="109" t="str">
        <f>IF(C640+D640+E640=0,"",J640/$I$618)</f>
        <v/>
      </c>
      <c r="C640" s="3"/>
      <c r="D640" s="3"/>
      <c r="E640" s="3"/>
      <c r="F640" s="38"/>
      <c r="G640" s="38"/>
      <c r="H640" s="38"/>
      <c r="I640" s="38"/>
      <c r="J640" s="12">
        <f>(C640*(1+'Aanneemsom-W'!$C$16))+(D640*(1+'Aanneemsom-W'!$D$16))+(E640*(1+'Aanneemsom-W'!$E$16))</f>
        <v>0</v>
      </c>
      <c r="L640" s="1">
        <f>IF($A$28="75 N.v.t.",1,IF(C640="",0,1))</f>
        <v>0</v>
      </c>
      <c r="M640" s="1">
        <f>IF($A$28="75 N.v.t.",1,IF(D640="",0,1))</f>
        <v>0</v>
      </c>
      <c r="N640" s="1">
        <f>IF($A$28="75 N.v.t.",1,IF(E640="",0,1))</f>
        <v>0</v>
      </c>
      <c r="P640" s="1">
        <f>SUM(L640:O640)</f>
        <v>0</v>
      </c>
    </row>
    <row r="641" spans="1:17" ht="12" thickBot="1">
      <c r="A641" s="1" t="str">
        <f>$A$29</f>
        <v>90 Terrein</v>
      </c>
      <c r="B641" s="109" t="str">
        <f t="shared" si="37"/>
        <v/>
      </c>
      <c r="C641" s="3"/>
      <c r="D641" s="3"/>
      <c r="E641" s="3"/>
      <c r="F641" s="38"/>
      <c r="G641" s="38"/>
      <c r="H641" s="38"/>
      <c r="I641" s="38"/>
      <c r="J641" s="12">
        <f>(C641*(1+'Aanneemsom-W'!$C$16))+(D641*(1+'Aanneemsom-W'!$D$16))+(E641*(1+'Aanneemsom-W'!$E$16))</f>
        <v>0</v>
      </c>
      <c r="L641" s="1">
        <f>IF($A$29="90 N.v.t.",1,IF(C641="",0,1))</f>
        <v>0</v>
      </c>
      <c r="M641" s="1">
        <f>IF($A$29="90 N.v.t.",1,IF(D641="",0,1))</f>
        <v>0</v>
      </c>
      <c r="N641" s="1">
        <f>IF($A$29="90 N.v.t.",1,IF(E641="",0,1))</f>
        <v>0</v>
      </c>
      <c r="P641" s="1">
        <f t="shared" si="36"/>
        <v>0</v>
      </c>
    </row>
    <row r="642" spans="1:17" ht="13.5" thickBot="1">
      <c r="B642" s="59" t="s">
        <v>6</v>
      </c>
      <c r="C642" s="15">
        <f>SUM(C628:C641)</f>
        <v>0</v>
      </c>
      <c r="D642" s="15">
        <f>SUM(D628:D641)</f>
        <v>0</v>
      </c>
      <c r="E642" s="15">
        <f>SUM(E628:E641)</f>
        <v>0</v>
      </c>
      <c r="J642" s="13">
        <f>SUM(J627:J641)</f>
        <v>0</v>
      </c>
      <c r="O642" s="20" t="s">
        <v>27</v>
      </c>
      <c r="P642" s="1">
        <f>SUM(P627:P641)+P619</f>
        <v>4</v>
      </c>
    </row>
    <row r="643" spans="1:17">
      <c r="B643" s="59" t="s">
        <v>22</v>
      </c>
      <c r="C643" s="60" t="e">
        <f>C642/SUM(C642:E642)</f>
        <v>#DIV/0!</v>
      </c>
      <c r="D643" s="60" t="e">
        <f>D642/SUM(C642:E642)</f>
        <v>#DIV/0!</v>
      </c>
      <c r="E643" s="60" t="e">
        <f>E642/SUM(C642:E642)</f>
        <v>#DIV/0!</v>
      </c>
    </row>
    <row r="644" spans="1:17">
      <c r="C644" s="73"/>
      <c r="D644" s="73"/>
      <c r="E644" s="73"/>
    </row>
    <row r="645" spans="1:17">
      <c r="A645" s="5" t="str">
        <f>$A$67</f>
        <v>* "Loon", "Materiaal" en "Werk-derden" inclusief toeslagen. Let op: Alle bedragen datum prijspeil.</v>
      </c>
      <c r="C645" s="73"/>
      <c r="D645" s="73"/>
      <c r="E645" s="73"/>
      <c r="J645" s="5" t="str">
        <f>$J$67</f>
        <v>Paraaf Inschrijver:</v>
      </c>
    </row>
    <row r="646" spans="1:17">
      <c r="A646" s="5" t="str">
        <f>$A$68</f>
        <v>Opmerking: Niet gebruikte velden invullen met 0. Negatieve getallen of tekst is niet toegestaan.</v>
      </c>
      <c r="J646" s="76" t="str">
        <f>IF(P642=47,"","Let op: niet alle velden zijn ingevuld!")</f>
        <v>Let op: niet alle velden zijn ingevuld!</v>
      </c>
    </row>
    <row r="647" spans="1:17" ht="15.75">
      <c r="A647" s="4" t="str">
        <f>'Aanneemsom-W'!$A$1</f>
        <v>W-installatie</v>
      </c>
      <c r="B647" s="4" t="str">
        <f>'Aanneemsom-W'!$B$1</f>
        <v>Inschrijfbiljet onderhoud</v>
      </c>
      <c r="C647" s="2"/>
      <c r="D647" s="2"/>
      <c r="E647" s="2"/>
      <c r="F647" s="2"/>
      <c r="G647" s="2"/>
      <c r="H647" s="2"/>
      <c r="I647" s="2"/>
      <c r="J647" s="2"/>
    </row>
    <row r="648" spans="1:17">
      <c r="A648" s="20" t="str">
        <f>'Aanneemsom-W'!$A$2</f>
        <v>Perceel:</v>
      </c>
      <c r="B648" s="21" t="str">
        <f>Leeswijzer!$B$2</f>
        <v>W1</v>
      </c>
      <c r="C648" s="2"/>
      <c r="D648" s="2"/>
      <c r="E648" s="2"/>
      <c r="I648" s="22" t="str">
        <f>'Aanneemsom-W'!$F$2</f>
        <v>Documentnummer:</v>
      </c>
      <c r="J648" s="70" t="str">
        <f>Leeswijzer!$G$2</f>
        <v>xxx-GC1-IBW W1C1</v>
      </c>
    </row>
    <row r="649" spans="1:17">
      <c r="A649" s="20" t="str">
        <f>'Aanneemsom-W'!$A$3</f>
        <v>Opdrachtgever:</v>
      </c>
      <c r="B649" s="106" t="str">
        <f>Leeswijzer!$B$3</f>
        <v>Solido</v>
      </c>
      <c r="C649" s="2"/>
      <c r="D649" s="2"/>
      <c r="E649" s="2"/>
      <c r="I649" s="22" t="str">
        <f>'Aanneemsom-W'!$F$3</f>
        <v>Bestek:</v>
      </c>
      <c r="J649" s="2" t="str">
        <f>Leeswijzer!$G$3</f>
        <v>2506-FB-OHCAEW</v>
      </c>
    </row>
    <row r="650" spans="1:17">
      <c r="A650" s="20" t="str">
        <f>'Aanneemsom-W'!$A$4</f>
        <v>Betreft:</v>
      </c>
      <c r="B650" s="106" t="str">
        <f>Leeswijzer!$B$4</f>
        <v>Onderhoudscontract W-installatie</v>
      </c>
      <c r="C650" s="2"/>
      <c r="D650" s="2"/>
      <c r="E650" s="2"/>
      <c r="I650" s="20" t="s">
        <v>65</v>
      </c>
      <c r="J650" s="163">
        <f>'Aanneemsom-W'!$E$39</f>
        <v>0</v>
      </c>
    </row>
    <row r="651" spans="1:17">
      <c r="A651" s="20" t="str">
        <f>'Aanneemsom-W'!$A$5</f>
        <v>Blad:</v>
      </c>
      <c r="B651" s="1" t="str">
        <f>IF(F652="","Specificatieblad ongeldig; NIET invullen!","Specificatieblad locatie")</f>
        <v>Specificatieblad ongeldig; NIET invullen!</v>
      </c>
      <c r="E651" s="62" t="str">
        <f>$E$5</f>
        <v>C2</v>
      </c>
      <c r="F651" s="23" t="str">
        <f>$F$5</f>
        <v>(naam)</v>
      </c>
      <c r="G651" s="2"/>
      <c r="H651" s="2"/>
      <c r="I651" s="2"/>
    </row>
    <row r="652" spans="1:17">
      <c r="A652" s="20"/>
      <c r="B652" s="70"/>
      <c r="E652" s="77" t="s">
        <v>4</v>
      </c>
      <c r="F652" s="114"/>
      <c r="G652" s="2"/>
      <c r="H652" s="22" t="s">
        <v>43</v>
      </c>
      <c r="I652" s="70">
        <f>IF(I655=0,I653,I655)</f>
        <v>0</v>
      </c>
      <c r="Q652" s="1">
        <f>IF(F652="",0,1)</f>
        <v>0</v>
      </c>
    </row>
    <row r="653" spans="1:17">
      <c r="A653" s="20"/>
      <c r="B653" s="91"/>
      <c r="E653" s="68" t="s">
        <v>21</v>
      </c>
      <c r="F653" s="115"/>
      <c r="G653" s="2"/>
      <c r="H653" s="22" t="s">
        <v>28</v>
      </c>
      <c r="I653" s="116"/>
      <c r="J653" s="106" t="s">
        <v>47</v>
      </c>
      <c r="P653" s="1">
        <f>IF(I653="",0,1)</f>
        <v>0</v>
      </c>
    </row>
    <row r="654" spans="1:17">
      <c r="A654" s="20"/>
      <c r="E654" s="68"/>
      <c r="G654" s="2"/>
      <c r="H654" s="20" t="s">
        <v>48</v>
      </c>
      <c r="I654" s="116"/>
    </row>
    <row r="655" spans="1:17">
      <c r="A655" s="39" t="s">
        <v>33</v>
      </c>
      <c r="B655" s="113">
        <f>'Aanneemsom-W'!$B$8</f>
        <v>0</v>
      </c>
      <c r="E655" s="68"/>
      <c r="G655" s="2"/>
      <c r="H655" s="22" t="s">
        <v>49</v>
      </c>
      <c r="I655" s="116"/>
      <c r="J655" s="111">
        <f>IF(I654+I655=0,0,(I655-I654)/I654)</f>
        <v>0</v>
      </c>
    </row>
    <row r="656" spans="1:17">
      <c r="A656" s="20" t="s">
        <v>96</v>
      </c>
      <c r="B656" s="149"/>
      <c r="C656" s="2"/>
      <c r="D656" s="2"/>
      <c r="E656" s="2"/>
      <c r="F656" s="2"/>
      <c r="G656" s="2"/>
      <c r="H656" s="2"/>
      <c r="I656" s="2"/>
      <c r="J656" s="117" t="str">
        <f>IF(J655=0,"","Controleer kengetallen op inschrijfwaarde. Pas zo nodig de bedragen Loon, Materiaal en Werk-derden aan met het wijzigingspercentage.")</f>
        <v/>
      </c>
    </row>
    <row r="657" spans="1:16">
      <c r="C657" s="64"/>
      <c r="D657" s="65"/>
      <c r="E657" s="65"/>
      <c r="F657" s="67" t="s">
        <v>24</v>
      </c>
      <c r="G657" s="65"/>
      <c r="H657" s="65"/>
      <c r="I657" s="65"/>
      <c r="J657" s="66"/>
    </row>
    <row r="658" spans="1:16">
      <c r="C658" s="49"/>
      <c r="D658" s="50" t="str">
        <f>$D$12</f>
        <v>Preventief en</v>
      </c>
      <c r="E658" s="51"/>
      <c r="F658" s="52"/>
      <c r="G658" s="50" t="str">
        <f>IF($G$12="","",$G$12)</f>
        <v>Geen stelposten</v>
      </c>
      <c r="H658" s="53"/>
      <c r="I658" s="18"/>
      <c r="J658" s="40" t="str">
        <f>$J$12</f>
        <v>Prijspeil</v>
      </c>
    </row>
    <row r="659" spans="1:16">
      <c r="C659" s="16"/>
      <c r="D659" s="17" t="str">
        <f>$D$13</f>
        <v>curatief onderhoud</v>
      </c>
      <c r="E659" s="54"/>
      <c r="F659" s="55"/>
      <c r="G659" s="17"/>
      <c r="H659" s="56"/>
      <c r="I659" s="19"/>
      <c r="J659" s="48">
        <f>$J$13</f>
        <v>45839</v>
      </c>
    </row>
    <row r="660" spans="1:16" ht="22.5">
      <c r="A660" s="57" t="s">
        <v>45</v>
      </c>
      <c r="B660" s="58" t="str">
        <f>$B$48</f>
        <v>Kengetal-W
locatie (€/m²)</v>
      </c>
      <c r="C660" s="11" t="s">
        <v>63</v>
      </c>
      <c r="D660" s="11" t="s">
        <v>64</v>
      </c>
      <c r="E660" s="11" t="s">
        <v>239</v>
      </c>
      <c r="F660" s="11" t="str">
        <f>IF($F$14="","",$F$14)</f>
        <v/>
      </c>
      <c r="G660" s="11" t="str">
        <f>IF($G$14="","",$G$14)</f>
        <v/>
      </c>
      <c r="H660" s="11" t="str">
        <f>IF($H$14="","",$H$14)</f>
        <v/>
      </c>
      <c r="I660" s="11" t="str">
        <f>IF($I$14="","",$I$14)</f>
        <v/>
      </c>
      <c r="J660" s="11" t="s">
        <v>57</v>
      </c>
      <c r="L660" s="1" t="s">
        <v>26</v>
      </c>
    </row>
    <row r="661" spans="1:16">
      <c r="A661" s="37" t="str">
        <f>$A$15</f>
        <v>Stelposten n.v.t.</v>
      </c>
      <c r="B661" s="71"/>
      <c r="C661" s="72"/>
      <c r="D661" s="72"/>
      <c r="E661" s="72"/>
      <c r="F661" s="3"/>
      <c r="G661" s="3"/>
      <c r="H661" s="3"/>
      <c r="I661" s="3"/>
      <c r="J661" s="144">
        <f>(F661*(1+'Aanneemsom-W'!$F$16))+(G661*(1+'Aanneemsom-W'!$F$16))+(H661*(1+'Aanneemsom-W'!$F$16))+(I661*(1+'Aanneemsom-W'!$F$16))</f>
        <v>0</v>
      </c>
      <c r="L661" s="1">
        <f>IF(F660="",1,IF(F661="",0,1))</f>
        <v>1</v>
      </c>
      <c r="M661" s="1">
        <f>IF(G660="",1,IF(G661="",0,1))</f>
        <v>1</v>
      </c>
      <c r="N661" s="1">
        <f>IF(H660="",1,IF(H661="",0,1))</f>
        <v>1</v>
      </c>
      <c r="O661" s="1">
        <f>IF(I660="",1,IF(I661="",0,1))</f>
        <v>1</v>
      </c>
      <c r="P661" s="1">
        <f t="shared" ref="P661:P675" si="38">SUM(L661:O661)</f>
        <v>4</v>
      </c>
    </row>
    <row r="662" spans="1:16">
      <c r="A662" s="1" t="str">
        <f>$A$16</f>
        <v>51 Gereserveerd</v>
      </c>
      <c r="B662" s="109" t="str">
        <f>IF(C662+D662+E662=0,"",J662/$I$652)</f>
        <v/>
      </c>
      <c r="C662" s="3"/>
      <c r="D662" s="3"/>
      <c r="E662" s="3"/>
      <c r="F662" s="38"/>
      <c r="G662" s="38"/>
      <c r="H662" s="38"/>
      <c r="I662" s="38"/>
      <c r="J662" s="12">
        <f>(C662*(1+'Aanneemsom-W'!$C$16))+(D662*(1+'Aanneemsom-W'!$D$16))+(E662*(1+'Aanneemsom-W'!$E$16))</f>
        <v>0</v>
      </c>
      <c r="L662" s="1">
        <f>IF($A$16="51 N.v.t.",1,IF(C662="",0,1))</f>
        <v>0</v>
      </c>
      <c r="M662" s="1">
        <f>IF($A$16="51 N.v.t.",1,IF(D662="",0,1))</f>
        <v>0</v>
      </c>
      <c r="N662" s="1">
        <f>IF($A$16="51 N.v.t.",1,IF(E662="",0,1))</f>
        <v>0</v>
      </c>
      <c r="P662" s="1">
        <f t="shared" si="38"/>
        <v>0</v>
      </c>
    </row>
    <row r="663" spans="1:16">
      <c r="A663" s="1" t="str">
        <f>$A$17</f>
        <v>52 Afvoeren</v>
      </c>
      <c r="B663" s="109" t="str">
        <f t="shared" ref="B663:B675" si="39">IF(C663+D663+E663=0,"",J663/$I$652)</f>
        <v/>
      </c>
      <c r="C663" s="3"/>
      <c r="D663" s="3"/>
      <c r="E663" s="3"/>
      <c r="F663" s="38"/>
      <c r="G663" s="38"/>
      <c r="H663" s="38"/>
      <c r="I663" s="38"/>
      <c r="J663" s="12">
        <f>(C663*(1+'Aanneemsom-W'!$C$16))+(D663*(1+'Aanneemsom-W'!$D$16))+(E663*(1+'Aanneemsom-W'!$E$16))</f>
        <v>0</v>
      </c>
      <c r="L663" s="1">
        <f>IF($A$17="52 N.v.t.",1,IF(C663="",0,1))</f>
        <v>0</v>
      </c>
      <c r="M663" s="1">
        <f>IF($A$17="52 N.v.t.",1,IF(D663="",0,1))</f>
        <v>0</v>
      </c>
      <c r="N663" s="1">
        <f>IF($A$17="52 N.v.t.",1,IF(E663="",0,1))</f>
        <v>0</v>
      </c>
      <c r="P663" s="1">
        <f t="shared" si="38"/>
        <v>0</v>
      </c>
    </row>
    <row r="664" spans="1:16">
      <c r="A664" s="1" t="str">
        <f>$A$18</f>
        <v>53 Water</v>
      </c>
      <c r="B664" s="109" t="str">
        <f t="shared" si="39"/>
        <v/>
      </c>
      <c r="C664" s="3"/>
      <c r="D664" s="3"/>
      <c r="E664" s="3"/>
      <c r="F664" s="38"/>
      <c r="G664" s="38"/>
      <c r="H664" s="38"/>
      <c r="I664" s="38"/>
      <c r="J664" s="12">
        <f>(C664*(1+'Aanneemsom-W'!$C$16))+(D664*(1+'Aanneemsom-W'!$D$16))+(E664*(1+'Aanneemsom-W'!$E$16))</f>
        <v>0</v>
      </c>
      <c r="L664" s="1">
        <f>IF($A$18="53 N.v.t.",1,IF(C664="",0,1))</f>
        <v>0</v>
      </c>
      <c r="M664" s="1">
        <f>IF($A$18="53 N.v.t.",1,IF(D664="",0,1))</f>
        <v>0</v>
      </c>
      <c r="N664" s="1">
        <f>IF($A$18="53 N.v.t.",1,IF(E664="",0,1))</f>
        <v>0</v>
      </c>
      <c r="P664" s="1">
        <f t="shared" si="38"/>
        <v>0</v>
      </c>
    </row>
    <row r="665" spans="1:16">
      <c r="A665" s="1" t="str">
        <f>$A$19</f>
        <v>54 Gassen</v>
      </c>
      <c r="B665" s="109" t="str">
        <f t="shared" si="39"/>
        <v/>
      </c>
      <c r="C665" s="3"/>
      <c r="D665" s="3"/>
      <c r="E665" s="3"/>
      <c r="F665" s="38"/>
      <c r="G665" s="38"/>
      <c r="H665" s="38"/>
      <c r="I665" s="38"/>
      <c r="J665" s="12">
        <f>(C665*(1+'Aanneemsom-W'!$C$16))+(D665*(1+'Aanneemsom-W'!$D$16))+(E665*(1+'Aanneemsom-W'!$E$16))</f>
        <v>0</v>
      </c>
      <c r="L665" s="1">
        <f>IF($A$19="54 N.v.t.",1,IF(C665="",0,1))</f>
        <v>0</v>
      </c>
      <c r="M665" s="1">
        <f>IF($A$19="54 N.v.t.",1,IF(D665="",0,1))</f>
        <v>0</v>
      </c>
      <c r="N665" s="1">
        <f>IF($A$19="54 N.v.t.",1,IF(E665="",0,1))</f>
        <v>0</v>
      </c>
      <c r="P665" s="1">
        <f t="shared" si="38"/>
        <v>0</v>
      </c>
    </row>
    <row r="666" spans="1:16">
      <c r="A666" s="1" t="str">
        <f>$A$20</f>
        <v>55 Koeling</v>
      </c>
      <c r="B666" s="109" t="str">
        <f t="shared" si="39"/>
        <v/>
      </c>
      <c r="C666" s="3"/>
      <c r="D666" s="3"/>
      <c r="E666" s="3"/>
      <c r="F666" s="38"/>
      <c r="G666" s="38"/>
      <c r="H666" s="38"/>
      <c r="I666" s="38"/>
      <c r="J666" s="12">
        <f>(C666*(1+'Aanneemsom-W'!$C$16))+(D666*(1+'Aanneemsom-W'!$D$16))+(E666*(1+'Aanneemsom-W'!$E$16))</f>
        <v>0</v>
      </c>
      <c r="L666" s="1">
        <f>IF($A$20="55 N.v.t.",1,IF(C666="",0,1))</f>
        <v>0</v>
      </c>
      <c r="M666" s="1">
        <f>IF($A$20="55 N.v.t.",1,IF(D666="",0,1))</f>
        <v>0</v>
      </c>
      <c r="N666" s="1">
        <f>IF($A$20="55 N.v.t.",1,IF(E666="",0,1))</f>
        <v>0</v>
      </c>
      <c r="P666" s="1">
        <f t="shared" si="38"/>
        <v>0</v>
      </c>
    </row>
    <row r="667" spans="1:16">
      <c r="A667" s="1" t="str">
        <f>$A$21</f>
        <v>56 Verwarming</v>
      </c>
      <c r="B667" s="109" t="str">
        <f t="shared" si="39"/>
        <v/>
      </c>
      <c r="C667" s="3"/>
      <c r="D667" s="3"/>
      <c r="E667" s="3"/>
      <c r="F667" s="38"/>
      <c r="G667" s="38"/>
      <c r="H667" s="38"/>
      <c r="I667" s="38"/>
      <c r="J667" s="12">
        <f>(C667*(1+'Aanneemsom-W'!$C$16))+(D667*(1+'Aanneemsom-W'!$D$16))+(E667*(1+'Aanneemsom-W'!$E$16))</f>
        <v>0</v>
      </c>
      <c r="L667" s="1">
        <f>IF($A$21="56 N.v.t.",1,IF(C667="",0,1))</f>
        <v>0</v>
      </c>
      <c r="M667" s="1">
        <f>IF($A$21="56 N.v.t.",1,IF(D667="",0,1))</f>
        <v>0</v>
      </c>
      <c r="N667" s="1">
        <f>IF($A$21="56 N.v.t.",1,IF(E667="",0,1))</f>
        <v>0</v>
      </c>
      <c r="P667" s="1">
        <f t="shared" si="38"/>
        <v>0</v>
      </c>
    </row>
    <row r="668" spans="1:16">
      <c r="A668" s="1" t="str">
        <f>$A$22</f>
        <v>57 Luchtbehandeling</v>
      </c>
      <c r="B668" s="109" t="str">
        <f t="shared" si="39"/>
        <v/>
      </c>
      <c r="C668" s="3"/>
      <c r="D668" s="3"/>
      <c r="E668" s="3"/>
      <c r="F668" s="38"/>
      <c r="G668" s="92" t="str">
        <f>IF(F652="","Ingevulde informatie wordt genegeerd.","")</f>
        <v>Ingevulde informatie wordt genegeerd.</v>
      </c>
      <c r="H668" s="38"/>
      <c r="I668" s="38"/>
      <c r="J668" s="12">
        <f>(C668*(1+'Aanneemsom-W'!$C$16))+(D668*(1+'Aanneemsom-W'!$D$16))+(E668*(1+'Aanneemsom-W'!$E$16))</f>
        <v>0</v>
      </c>
      <c r="L668" s="1">
        <f>IF($A$22="57 N.v.t.",1,IF(C668="",0,1))</f>
        <v>0</v>
      </c>
      <c r="M668" s="1">
        <f>IF($A$22="57 N.v.t.",1,IF(D668="",0,1))</f>
        <v>0</v>
      </c>
      <c r="N668" s="1">
        <f>IF($A$22="57 N.v.t.",1,IF(E668="",0,1))</f>
        <v>0</v>
      </c>
      <c r="P668" s="1">
        <f t="shared" si="38"/>
        <v>0</v>
      </c>
    </row>
    <row r="669" spans="1:16">
      <c r="A669" s="1" t="str">
        <f>$A$23</f>
        <v>58 M&amp;R-installaties</v>
      </c>
      <c r="B669" s="109" t="str">
        <f t="shared" si="39"/>
        <v/>
      </c>
      <c r="C669" s="3"/>
      <c r="D669" s="3"/>
      <c r="E669" s="3"/>
      <c r="F669" s="38"/>
      <c r="G669" s="38"/>
      <c r="H669" s="38"/>
      <c r="I669" s="38"/>
      <c r="J669" s="12">
        <f>(C669*(1+'Aanneemsom-W'!$C$16))+(D669*(1+'Aanneemsom-W'!$D$16))+(E669*(1+'Aanneemsom-W'!$E$16))</f>
        <v>0</v>
      </c>
      <c r="L669" s="1">
        <f>IF($A$23="58 N.v.t.",1,IF(C669="",0,1))</f>
        <v>0</v>
      </c>
      <c r="M669" s="1">
        <f>IF($A$23="58 N.v.t.",1,IF(D669="",0,1))</f>
        <v>0</v>
      </c>
      <c r="N669" s="1">
        <f>IF($A$23="58 N.v.t.",1,IF(E669="",0,1))</f>
        <v>0</v>
      </c>
      <c r="P669" s="1">
        <f t="shared" si="38"/>
        <v>0</v>
      </c>
    </row>
    <row r="670" spans="1:16">
      <c r="A670" s="1" t="str">
        <f>$A$24</f>
        <v>59 Brandveiligheid</v>
      </c>
      <c r="B670" s="109" t="str">
        <f t="shared" si="39"/>
        <v/>
      </c>
      <c r="C670" s="3"/>
      <c r="D670" s="3"/>
      <c r="E670" s="3"/>
      <c r="F670" s="38"/>
      <c r="G670" s="38"/>
      <c r="H670" s="38"/>
      <c r="I670" s="38"/>
      <c r="J670" s="12">
        <f>(C670*(1+'Aanneemsom-W'!$C$16))+(D670*(1+'Aanneemsom-W'!$D$16))+(E670*(1+'Aanneemsom-W'!$E$16))</f>
        <v>0</v>
      </c>
      <c r="L670" s="1">
        <f>IF($A$24="65 N.v.t.",1,IF(C670="",0,1))</f>
        <v>0</v>
      </c>
      <c r="M670" s="1">
        <f>IF($A$24="65 N.v.t.",1,IF(D670="",0,1))</f>
        <v>0</v>
      </c>
      <c r="N670" s="1">
        <f>IF($A$24="65 N.v.t.",1,IF(E670="",0,1))</f>
        <v>0</v>
      </c>
      <c r="P670" s="1">
        <f t="shared" si="38"/>
        <v>0</v>
      </c>
    </row>
    <row r="671" spans="1:16">
      <c r="A671" s="1" t="str">
        <f>$A$25</f>
        <v>67 Gebouwmanag.</v>
      </c>
      <c r="B671" s="109" t="str">
        <f>IF(C671+D671+E671=0,"",J671/$I$652)</f>
        <v/>
      </c>
      <c r="C671" s="3"/>
      <c r="D671" s="3"/>
      <c r="E671" s="3"/>
      <c r="F671" s="38"/>
      <c r="G671" s="38"/>
      <c r="H671" s="38"/>
      <c r="I671" s="38"/>
      <c r="J671" s="12">
        <f>(C671*(1+'Aanneemsom-W'!$C$16))+(D671*(1+'Aanneemsom-W'!$D$16))+(E671*(1+'Aanneemsom-W'!$E$16))</f>
        <v>0</v>
      </c>
      <c r="L671" s="1">
        <f>IF($A$25="67 N.v.t.",1,IF(C671="",0,1))</f>
        <v>0</v>
      </c>
      <c r="M671" s="1">
        <f>IF($A$25="67 N.v.t.",1,IF(D671="",0,1))</f>
        <v>0</v>
      </c>
      <c r="N671" s="1">
        <f>IF($A$25="67 N.v.t.",1,IF(E671="",0,1))</f>
        <v>0</v>
      </c>
      <c r="P671" s="1">
        <f t="shared" si="38"/>
        <v>0</v>
      </c>
    </row>
    <row r="672" spans="1:16">
      <c r="A672" s="1" t="str">
        <f>$A$26</f>
        <v>73 Vaste keuken vrz.</v>
      </c>
      <c r="B672" s="109" t="str">
        <f>IF(C672+D672+E672=0,"",J672/$I$652)</f>
        <v/>
      </c>
      <c r="C672" s="3"/>
      <c r="D672" s="3"/>
      <c r="E672" s="3"/>
      <c r="F672" s="38"/>
      <c r="G672" s="38"/>
      <c r="H672" s="38"/>
      <c r="I672" s="38"/>
      <c r="J672" s="12">
        <f>(C672*(1+'Aanneemsom-W'!$C$16))+(D672*(1+'Aanneemsom-W'!$D$16))+(E672*(1+'Aanneemsom-W'!$E$16))</f>
        <v>0</v>
      </c>
      <c r="L672" s="1">
        <f>IF($A$26="73 N.v.t.",1,IF(C672="",0,1))</f>
        <v>0</v>
      </c>
      <c r="M672" s="1">
        <f>IF($A$26="73 N.v.t.",1,IF(D672="",0,1))</f>
        <v>0</v>
      </c>
      <c r="N672" s="1">
        <f>IF($A$26="73 N.v.t.",1,IF(E672="",0,1))</f>
        <v>0</v>
      </c>
      <c r="P672" s="1">
        <f>SUM(L672:O672)</f>
        <v>0</v>
      </c>
    </row>
    <row r="673" spans="1:17">
      <c r="A673" s="1" t="str">
        <f>$A$27</f>
        <v>74 Vaste sanitaire vrz.</v>
      </c>
      <c r="B673" s="109" t="str">
        <f t="shared" si="39"/>
        <v/>
      </c>
      <c r="C673" s="3"/>
      <c r="D673" s="3"/>
      <c r="E673" s="3"/>
      <c r="F673" s="38"/>
      <c r="G673" s="38"/>
      <c r="H673" s="38"/>
      <c r="I673" s="38"/>
      <c r="J673" s="12">
        <f>(C673*(1+'Aanneemsom-W'!$C$16))+(D673*(1+'Aanneemsom-W'!$D$16))+(E673*(1+'Aanneemsom-W'!$E$16))</f>
        <v>0</v>
      </c>
      <c r="L673" s="1">
        <f>IF($A$27="74 N.v.t.",1,IF(C673="",0,1))</f>
        <v>0</v>
      </c>
      <c r="M673" s="1">
        <f>IF($A$27="74 N.v.t.",1,IF(D673="",0,1))</f>
        <v>0</v>
      </c>
      <c r="N673" s="1">
        <f>IF($A$27="74 N.v.t.",1,IF(E673="",0,1))</f>
        <v>0</v>
      </c>
      <c r="P673" s="1">
        <f t="shared" si="38"/>
        <v>0</v>
      </c>
    </row>
    <row r="674" spans="1:17">
      <c r="A674" s="1" t="str">
        <f>$A$28</f>
        <v>75 Vaste onderh.vrz.</v>
      </c>
      <c r="B674" s="109" t="str">
        <f>IF(C674+D674+E674=0,"",J674/$I$652)</f>
        <v/>
      </c>
      <c r="C674" s="3"/>
      <c r="D674" s="3"/>
      <c r="E674" s="3"/>
      <c r="F674" s="38"/>
      <c r="G674" s="38"/>
      <c r="H674" s="38"/>
      <c r="I674" s="38"/>
      <c r="J674" s="12">
        <f>(C674*(1+'Aanneemsom-W'!$C$16))+(D674*(1+'Aanneemsom-W'!$D$16))+(E674*(1+'Aanneemsom-W'!$E$16))</f>
        <v>0</v>
      </c>
      <c r="L674" s="1">
        <f>IF($A$28="75 N.v.t.",1,IF(C674="",0,1))</f>
        <v>0</v>
      </c>
      <c r="M674" s="1">
        <f>IF($A$28="75 N.v.t.",1,IF(D674="",0,1))</f>
        <v>0</v>
      </c>
      <c r="N674" s="1">
        <f>IF($A$28="75 N.v.t.",1,IF(E674="",0,1))</f>
        <v>0</v>
      </c>
      <c r="P674" s="1">
        <f>SUM(L674:O674)</f>
        <v>0</v>
      </c>
    </row>
    <row r="675" spans="1:17" ht="12" thickBot="1">
      <c r="A675" s="1" t="str">
        <f>$A$29</f>
        <v>90 Terrein</v>
      </c>
      <c r="B675" s="109" t="str">
        <f t="shared" si="39"/>
        <v/>
      </c>
      <c r="C675" s="3"/>
      <c r="D675" s="3"/>
      <c r="E675" s="3"/>
      <c r="F675" s="38"/>
      <c r="G675" s="38"/>
      <c r="H675" s="38"/>
      <c r="I675" s="38"/>
      <c r="J675" s="12">
        <f>(C675*(1+'Aanneemsom-W'!$C$16))+(D675*(1+'Aanneemsom-W'!$D$16))+(E675*(1+'Aanneemsom-W'!$E$16))</f>
        <v>0</v>
      </c>
      <c r="L675" s="1">
        <f>IF($A$29="90 N.v.t.",1,IF(C675="",0,1))</f>
        <v>0</v>
      </c>
      <c r="M675" s="1">
        <f>IF($A$29="90 N.v.t.",1,IF(D675="",0,1))</f>
        <v>0</v>
      </c>
      <c r="N675" s="1">
        <f>IF($A$29="90 N.v.t.",1,IF(E675="",0,1))</f>
        <v>0</v>
      </c>
      <c r="P675" s="1">
        <f t="shared" si="38"/>
        <v>0</v>
      </c>
    </row>
    <row r="676" spans="1:17" ht="13.5" thickBot="1">
      <c r="B676" s="59" t="s">
        <v>6</v>
      </c>
      <c r="C676" s="15">
        <f>SUM(C662:C675)</f>
        <v>0</v>
      </c>
      <c r="D676" s="15">
        <f>SUM(D662:D675)</f>
        <v>0</v>
      </c>
      <c r="E676" s="15">
        <f>SUM(E662:E675)</f>
        <v>0</v>
      </c>
      <c r="J676" s="13">
        <f>SUM(J661:J675)</f>
        <v>0</v>
      </c>
      <c r="O676" s="20" t="s">
        <v>27</v>
      </c>
      <c r="P676" s="1">
        <f>SUM(P661:P675)+P653</f>
        <v>4</v>
      </c>
    </row>
    <row r="677" spans="1:17">
      <c r="B677" s="59" t="s">
        <v>22</v>
      </c>
      <c r="C677" s="60" t="e">
        <f>C676/SUM(C676:E676)</f>
        <v>#DIV/0!</v>
      </c>
      <c r="D677" s="60" t="e">
        <f>D676/SUM(C676:E676)</f>
        <v>#DIV/0!</v>
      </c>
      <c r="E677" s="60" t="e">
        <f>E676/SUM(C676:E676)</f>
        <v>#DIV/0!</v>
      </c>
    </row>
    <row r="678" spans="1:17">
      <c r="C678" s="73"/>
      <c r="D678" s="73"/>
      <c r="E678" s="73"/>
    </row>
    <row r="679" spans="1:17">
      <c r="A679" s="5" t="str">
        <f>$A$67</f>
        <v>* "Loon", "Materiaal" en "Werk-derden" inclusief toeslagen. Let op: Alle bedragen datum prijspeil.</v>
      </c>
      <c r="C679" s="73"/>
      <c r="D679" s="73"/>
      <c r="E679" s="73"/>
      <c r="J679" s="5" t="str">
        <f>$J$67</f>
        <v>Paraaf Inschrijver:</v>
      </c>
    </row>
    <row r="680" spans="1:17">
      <c r="A680" s="5" t="str">
        <f>$A$68</f>
        <v>Opmerking: Niet gebruikte velden invullen met 0. Negatieve getallen of tekst is niet toegestaan.</v>
      </c>
      <c r="J680" s="76" t="str">
        <f>IF(P676=47,"","Let op: niet alle velden zijn ingevuld!")</f>
        <v>Let op: niet alle velden zijn ingevuld!</v>
      </c>
    </row>
    <row r="681" spans="1:17" ht="15.75">
      <c r="A681" s="4" t="str">
        <f>'Aanneemsom-W'!$A$1</f>
        <v>W-installatie</v>
      </c>
      <c r="B681" s="4" t="str">
        <f>'Aanneemsom-W'!$B$1</f>
        <v>Inschrijfbiljet onderhoud</v>
      </c>
      <c r="C681" s="2"/>
      <c r="D681" s="2"/>
      <c r="E681" s="2"/>
      <c r="F681" s="2"/>
      <c r="G681" s="2"/>
      <c r="H681" s="2"/>
      <c r="I681" s="2"/>
      <c r="J681" s="2"/>
    </row>
    <row r="682" spans="1:17">
      <c r="A682" s="20" t="str">
        <f>'Aanneemsom-W'!$A$2</f>
        <v>Perceel:</v>
      </c>
      <c r="B682" s="21" t="str">
        <f>Leeswijzer!$B$2</f>
        <v>W1</v>
      </c>
      <c r="C682" s="2"/>
      <c r="D682" s="2"/>
      <c r="E682" s="2"/>
      <c r="I682" s="22" t="str">
        <f>'Aanneemsom-W'!$F$2</f>
        <v>Documentnummer:</v>
      </c>
      <c r="J682" s="70" t="str">
        <f>Leeswijzer!$G$2</f>
        <v>xxx-GC1-IBW W1C1</v>
      </c>
    </row>
    <row r="683" spans="1:17">
      <c r="A683" s="20" t="str">
        <f>'Aanneemsom-W'!$A$3</f>
        <v>Opdrachtgever:</v>
      </c>
      <c r="B683" s="106" t="str">
        <f>Leeswijzer!$B$3</f>
        <v>Solido</v>
      </c>
      <c r="C683" s="2"/>
      <c r="D683" s="2"/>
      <c r="E683" s="2"/>
      <c r="I683" s="22" t="str">
        <f>'Aanneemsom-W'!$F$3</f>
        <v>Bestek:</v>
      </c>
      <c r="J683" s="2" t="str">
        <f>Leeswijzer!$G$3</f>
        <v>2506-FB-OHCAEW</v>
      </c>
    </row>
    <row r="684" spans="1:17">
      <c r="A684" s="20" t="str">
        <f>'Aanneemsom-W'!$A$4</f>
        <v>Betreft:</v>
      </c>
      <c r="B684" s="106" t="str">
        <f>Leeswijzer!$B$4</f>
        <v>Onderhoudscontract W-installatie</v>
      </c>
      <c r="C684" s="2"/>
      <c r="D684" s="2"/>
      <c r="E684" s="2"/>
      <c r="I684" s="20" t="s">
        <v>65</v>
      </c>
      <c r="J684" s="163">
        <f>'Aanneemsom-W'!$E$39</f>
        <v>0</v>
      </c>
    </row>
    <row r="685" spans="1:17">
      <c r="A685" s="20" t="str">
        <f>'Aanneemsom-W'!$A$5</f>
        <v>Blad:</v>
      </c>
      <c r="B685" s="1" t="str">
        <f>IF(F686="","Specificatieblad ongeldig; NIET invullen!","Specificatieblad locatie")</f>
        <v>Specificatieblad ongeldig; NIET invullen!</v>
      </c>
      <c r="E685" s="62" t="str">
        <f>$E$5</f>
        <v>C2</v>
      </c>
      <c r="F685" s="23" t="str">
        <f>$F$5</f>
        <v>(naam)</v>
      </c>
      <c r="G685" s="2"/>
      <c r="H685" s="2"/>
      <c r="I685" s="2"/>
    </row>
    <row r="686" spans="1:17">
      <c r="A686" s="20"/>
      <c r="B686" s="70"/>
      <c r="E686" s="77" t="s">
        <v>4</v>
      </c>
      <c r="F686" s="114"/>
      <c r="G686" s="2"/>
      <c r="H686" s="22" t="s">
        <v>43</v>
      </c>
      <c r="I686" s="70">
        <f>IF(I689=0,I687,I689)</f>
        <v>0</v>
      </c>
      <c r="Q686" s="1">
        <f>IF(F686="",0,1)</f>
        <v>0</v>
      </c>
    </row>
    <row r="687" spans="1:17">
      <c r="A687" s="20"/>
      <c r="B687" s="91"/>
      <c r="E687" s="68" t="s">
        <v>21</v>
      </c>
      <c r="F687" s="115"/>
      <c r="G687" s="2"/>
      <c r="H687" s="22" t="s">
        <v>28</v>
      </c>
      <c r="I687" s="116"/>
      <c r="J687" s="106" t="s">
        <v>47</v>
      </c>
      <c r="P687" s="1">
        <f>IF(I687="",0,1)</f>
        <v>0</v>
      </c>
    </row>
    <row r="688" spans="1:17">
      <c r="A688" s="20"/>
      <c r="E688" s="68"/>
      <c r="G688" s="2"/>
      <c r="H688" s="20" t="s">
        <v>48</v>
      </c>
      <c r="I688" s="116"/>
    </row>
    <row r="689" spans="1:16">
      <c r="A689" s="39" t="s">
        <v>33</v>
      </c>
      <c r="B689" s="23">
        <f>'Aanneemsom-W'!$B$8</f>
        <v>0</v>
      </c>
      <c r="E689" s="68"/>
      <c r="G689" s="2"/>
      <c r="H689" s="22" t="s">
        <v>49</v>
      </c>
      <c r="I689" s="116"/>
      <c r="J689" s="111">
        <f>IF(I688+I689=0,0,(I689-I688)/I688)</f>
        <v>0</v>
      </c>
    </row>
    <row r="690" spans="1:16">
      <c r="A690" s="20" t="s">
        <v>96</v>
      </c>
      <c r="B690" s="149"/>
      <c r="C690" s="2"/>
      <c r="D690" s="2"/>
      <c r="E690" s="2"/>
      <c r="F690" s="2"/>
      <c r="G690" s="2"/>
      <c r="H690" s="2"/>
      <c r="I690" s="2"/>
      <c r="J690" s="117" t="str">
        <f>IF(J689=0,"","Controleer kengetallen op inschrijfwaarde. Pas zo nodig de bedragen Loon, Materiaal en Werk-derden aan met het wijzigingspercentage.")</f>
        <v/>
      </c>
    </row>
    <row r="691" spans="1:16">
      <c r="C691" s="64"/>
      <c r="D691" s="65"/>
      <c r="E691" s="65"/>
      <c r="F691" s="67" t="s">
        <v>24</v>
      </c>
      <c r="G691" s="65"/>
      <c r="H691" s="65"/>
      <c r="I691" s="65"/>
      <c r="J691" s="66"/>
    </row>
    <row r="692" spans="1:16">
      <c r="C692" s="49"/>
      <c r="D692" s="50" t="str">
        <f>$D$12</f>
        <v>Preventief en</v>
      </c>
      <c r="E692" s="51"/>
      <c r="F692" s="52"/>
      <c r="G692" s="50" t="str">
        <f>IF($G$12="","",$G$12)</f>
        <v>Geen stelposten</v>
      </c>
      <c r="H692" s="53"/>
      <c r="I692" s="18"/>
      <c r="J692" s="40" t="str">
        <f>$J$12</f>
        <v>Prijspeil</v>
      </c>
    </row>
    <row r="693" spans="1:16">
      <c r="C693" s="16"/>
      <c r="D693" s="17" t="str">
        <f>$D$13</f>
        <v>curatief onderhoud</v>
      </c>
      <c r="E693" s="54"/>
      <c r="F693" s="55"/>
      <c r="G693" s="17"/>
      <c r="H693" s="56"/>
      <c r="I693" s="19"/>
      <c r="J693" s="48">
        <f>$J$13</f>
        <v>45839</v>
      </c>
    </row>
    <row r="694" spans="1:16" ht="22.5">
      <c r="A694" s="57" t="s">
        <v>45</v>
      </c>
      <c r="B694" s="58" t="str">
        <f>$B$48</f>
        <v>Kengetal-W
locatie (€/m²)</v>
      </c>
      <c r="C694" s="11" t="s">
        <v>63</v>
      </c>
      <c r="D694" s="11" t="s">
        <v>64</v>
      </c>
      <c r="E694" s="11" t="s">
        <v>239</v>
      </c>
      <c r="F694" s="11" t="str">
        <f>IF($F$14="","",$F$14)</f>
        <v/>
      </c>
      <c r="G694" s="11" t="str">
        <f>IF($G$14="","",$G$14)</f>
        <v/>
      </c>
      <c r="H694" s="11" t="str">
        <f>IF($H$14="","",$H$14)</f>
        <v/>
      </c>
      <c r="I694" s="11" t="str">
        <f>IF($I$14="","",$I$14)</f>
        <v/>
      </c>
      <c r="J694" s="11" t="s">
        <v>57</v>
      </c>
      <c r="L694" s="1" t="s">
        <v>26</v>
      </c>
    </row>
    <row r="695" spans="1:16">
      <c r="A695" s="37" t="str">
        <f>$A$15</f>
        <v>Stelposten n.v.t.</v>
      </c>
      <c r="B695" s="71"/>
      <c r="C695" s="72"/>
      <c r="D695" s="72"/>
      <c r="E695" s="72"/>
      <c r="F695" s="3"/>
      <c r="G695" s="3"/>
      <c r="H695" s="3"/>
      <c r="I695" s="3"/>
      <c r="J695" s="144">
        <f>(F695*(1+'Aanneemsom-W'!$F$16))+(G695*(1+'Aanneemsom-W'!$F$16))+(H695*(1+'Aanneemsom-W'!$F$16))+(I695*(1+'Aanneemsom-W'!$F$16))</f>
        <v>0</v>
      </c>
      <c r="L695" s="1">
        <f>IF(F694="",1,IF(F695="",0,1))</f>
        <v>1</v>
      </c>
      <c r="M695" s="1">
        <f>IF(G694="",1,IF(G695="",0,1))</f>
        <v>1</v>
      </c>
      <c r="N695" s="1">
        <f>IF(H694="",1,IF(H695="",0,1))</f>
        <v>1</v>
      </c>
      <c r="O695" s="1">
        <f>IF(I694="",1,IF(I695="",0,1))</f>
        <v>1</v>
      </c>
      <c r="P695" s="1">
        <f t="shared" ref="P695:P709" si="40">SUM(L695:O695)</f>
        <v>4</v>
      </c>
    </row>
    <row r="696" spans="1:16">
      <c r="A696" s="1" t="str">
        <f>$A$16</f>
        <v>51 Gereserveerd</v>
      </c>
      <c r="B696" s="109" t="str">
        <f>IF(C696+D696+E696=0,"",J696/$I$686)</f>
        <v/>
      </c>
      <c r="C696" s="3"/>
      <c r="D696" s="3"/>
      <c r="E696" s="3"/>
      <c r="F696" s="38"/>
      <c r="G696" s="38"/>
      <c r="H696" s="38"/>
      <c r="I696" s="38"/>
      <c r="J696" s="12">
        <f>(C696*(1+'Aanneemsom-W'!$C$16))+(D696*(1+'Aanneemsom-W'!$D$16))+(E696*(1+'Aanneemsom-W'!$E$16))</f>
        <v>0</v>
      </c>
      <c r="L696" s="1">
        <f>IF($A$16="51 N.v.t.",1,IF(C696="",0,1))</f>
        <v>0</v>
      </c>
      <c r="M696" s="1">
        <f>IF($A$16="51 N.v.t.",1,IF(D696="",0,1))</f>
        <v>0</v>
      </c>
      <c r="N696" s="1">
        <f>IF($A$16="51 N.v.t.",1,IF(E696="",0,1))</f>
        <v>0</v>
      </c>
      <c r="P696" s="1">
        <f t="shared" si="40"/>
        <v>0</v>
      </c>
    </row>
    <row r="697" spans="1:16">
      <c r="A697" s="1" t="str">
        <f>$A$17</f>
        <v>52 Afvoeren</v>
      </c>
      <c r="B697" s="109" t="str">
        <f t="shared" ref="B697:B709" si="41">IF(C697+D697+E697=0,"",J697/$I$686)</f>
        <v/>
      </c>
      <c r="C697" s="3"/>
      <c r="D697" s="3"/>
      <c r="E697" s="3"/>
      <c r="F697" s="38"/>
      <c r="G697" s="38"/>
      <c r="H697" s="38"/>
      <c r="I697" s="38"/>
      <c r="J697" s="12">
        <f>(C697*(1+'Aanneemsom-W'!$C$16))+(D697*(1+'Aanneemsom-W'!$D$16))+(E697*(1+'Aanneemsom-W'!$E$16))</f>
        <v>0</v>
      </c>
      <c r="L697" s="1">
        <f>IF($A$17="52 N.v.t.",1,IF(C697="",0,1))</f>
        <v>0</v>
      </c>
      <c r="M697" s="1">
        <f>IF($A$17="52 N.v.t.",1,IF(D697="",0,1))</f>
        <v>0</v>
      </c>
      <c r="N697" s="1">
        <f>IF($A$17="52 N.v.t.",1,IF(E697="",0,1))</f>
        <v>0</v>
      </c>
      <c r="P697" s="1">
        <f t="shared" si="40"/>
        <v>0</v>
      </c>
    </row>
    <row r="698" spans="1:16">
      <c r="A698" s="1" t="str">
        <f>$A$18</f>
        <v>53 Water</v>
      </c>
      <c r="B698" s="109" t="str">
        <f t="shared" si="41"/>
        <v/>
      </c>
      <c r="C698" s="3"/>
      <c r="D698" s="3"/>
      <c r="E698" s="3"/>
      <c r="F698" s="38"/>
      <c r="G698" s="38"/>
      <c r="H698" s="38"/>
      <c r="I698" s="38"/>
      <c r="J698" s="12">
        <f>(C698*(1+'Aanneemsom-W'!$C$16))+(D698*(1+'Aanneemsom-W'!$D$16))+(E698*(1+'Aanneemsom-W'!$E$16))</f>
        <v>0</v>
      </c>
      <c r="L698" s="1">
        <f>IF($A$18="53 N.v.t.",1,IF(C698="",0,1))</f>
        <v>0</v>
      </c>
      <c r="M698" s="1">
        <f>IF($A$18="53 N.v.t.",1,IF(D698="",0,1))</f>
        <v>0</v>
      </c>
      <c r="N698" s="1">
        <f>IF($A$18="53 N.v.t.",1,IF(E698="",0,1))</f>
        <v>0</v>
      </c>
      <c r="P698" s="1">
        <f t="shared" si="40"/>
        <v>0</v>
      </c>
    </row>
    <row r="699" spans="1:16">
      <c r="A699" s="1" t="str">
        <f>$A$19</f>
        <v>54 Gassen</v>
      </c>
      <c r="B699" s="109" t="str">
        <f t="shared" si="41"/>
        <v/>
      </c>
      <c r="C699" s="3"/>
      <c r="D699" s="3"/>
      <c r="E699" s="3"/>
      <c r="F699" s="38"/>
      <c r="G699" s="38"/>
      <c r="H699" s="38"/>
      <c r="I699" s="38"/>
      <c r="J699" s="12">
        <f>(C699*(1+'Aanneemsom-W'!$C$16))+(D699*(1+'Aanneemsom-W'!$D$16))+(E699*(1+'Aanneemsom-W'!$E$16))</f>
        <v>0</v>
      </c>
      <c r="L699" s="1">
        <f>IF($A$19="54 N.v.t.",1,IF(C699="",0,1))</f>
        <v>0</v>
      </c>
      <c r="M699" s="1">
        <f>IF($A$19="54 N.v.t.",1,IF(D699="",0,1))</f>
        <v>0</v>
      </c>
      <c r="N699" s="1">
        <f>IF($A$19="54 N.v.t.",1,IF(E699="",0,1))</f>
        <v>0</v>
      </c>
      <c r="P699" s="1">
        <f t="shared" si="40"/>
        <v>0</v>
      </c>
    </row>
    <row r="700" spans="1:16">
      <c r="A700" s="1" t="str">
        <f>$A$20</f>
        <v>55 Koeling</v>
      </c>
      <c r="B700" s="109" t="str">
        <f t="shared" si="41"/>
        <v/>
      </c>
      <c r="C700" s="3"/>
      <c r="D700" s="3"/>
      <c r="E700" s="3"/>
      <c r="F700" s="38"/>
      <c r="G700" s="38"/>
      <c r="H700" s="38"/>
      <c r="I700" s="38"/>
      <c r="J700" s="12">
        <f>(C700*(1+'Aanneemsom-W'!$C$16))+(D700*(1+'Aanneemsom-W'!$D$16))+(E700*(1+'Aanneemsom-W'!$E$16))</f>
        <v>0</v>
      </c>
      <c r="L700" s="1">
        <f>IF($A$20="55 N.v.t.",1,IF(C700="",0,1))</f>
        <v>0</v>
      </c>
      <c r="M700" s="1">
        <f>IF($A$20="55 N.v.t.",1,IF(D700="",0,1))</f>
        <v>0</v>
      </c>
      <c r="N700" s="1">
        <f>IF($A$20="55 N.v.t.",1,IF(E700="",0,1))</f>
        <v>0</v>
      </c>
      <c r="P700" s="1">
        <f t="shared" si="40"/>
        <v>0</v>
      </c>
    </row>
    <row r="701" spans="1:16">
      <c r="A701" s="1" t="str">
        <f>$A$21</f>
        <v>56 Verwarming</v>
      </c>
      <c r="B701" s="109" t="str">
        <f t="shared" si="41"/>
        <v/>
      </c>
      <c r="C701" s="3"/>
      <c r="D701" s="3"/>
      <c r="E701" s="3"/>
      <c r="F701" s="38"/>
      <c r="G701" s="38"/>
      <c r="H701" s="38"/>
      <c r="I701" s="38"/>
      <c r="J701" s="12">
        <f>(C701*(1+'Aanneemsom-W'!$C$16))+(D701*(1+'Aanneemsom-W'!$D$16))+(E701*(1+'Aanneemsom-W'!$E$16))</f>
        <v>0</v>
      </c>
      <c r="L701" s="1">
        <f>IF($A$21="56 N.v.t.",1,IF(C701="",0,1))</f>
        <v>0</v>
      </c>
      <c r="M701" s="1">
        <f>IF($A$21="56 N.v.t.",1,IF(D701="",0,1))</f>
        <v>0</v>
      </c>
      <c r="N701" s="1">
        <f>IF($A$21="56 N.v.t.",1,IF(E701="",0,1))</f>
        <v>0</v>
      </c>
      <c r="P701" s="1">
        <f t="shared" si="40"/>
        <v>0</v>
      </c>
    </row>
    <row r="702" spans="1:16">
      <c r="A702" s="1" t="str">
        <f>$A$22</f>
        <v>57 Luchtbehandeling</v>
      </c>
      <c r="B702" s="109" t="str">
        <f t="shared" si="41"/>
        <v/>
      </c>
      <c r="C702" s="3"/>
      <c r="D702" s="3"/>
      <c r="E702" s="3"/>
      <c r="F702" s="38"/>
      <c r="G702" s="92" t="str">
        <f>IF(F686="","Ingevulde informatie wordt genegeerd.","")</f>
        <v>Ingevulde informatie wordt genegeerd.</v>
      </c>
      <c r="H702" s="38"/>
      <c r="I702" s="38"/>
      <c r="J702" s="12">
        <f>(C702*(1+'Aanneemsom-W'!$C$16))+(D702*(1+'Aanneemsom-W'!$D$16))+(E702*(1+'Aanneemsom-W'!$E$16))</f>
        <v>0</v>
      </c>
      <c r="L702" s="1">
        <f>IF($A$22="57 N.v.t.",1,IF(C702="",0,1))</f>
        <v>0</v>
      </c>
      <c r="M702" s="1">
        <f>IF($A$22="57 N.v.t.",1,IF(D702="",0,1))</f>
        <v>0</v>
      </c>
      <c r="N702" s="1">
        <f>IF($A$22="57 N.v.t.",1,IF(E702="",0,1))</f>
        <v>0</v>
      </c>
      <c r="P702" s="1">
        <f t="shared" si="40"/>
        <v>0</v>
      </c>
    </row>
    <row r="703" spans="1:16">
      <c r="A703" s="1" t="str">
        <f>$A$23</f>
        <v>58 M&amp;R-installaties</v>
      </c>
      <c r="B703" s="109" t="str">
        <f t="shared" si="41"/>
        <v/>
      </c>
      <c r="C703" s="3"/>
      <c r="D703" s="3"/>
      <c r="E703" s="3"/>
      <c r="F703" s="38"/>
      <c r="G703" s="38"/>
      <c r="H703" s="38"/>
      <c r="I703" s="38"/>
      <c r="J703" s="12">
        <f>(C703*(1+'Aanneemsom-W'!$C$16))+(D703*(1+'Aanneemsom-W'!$D$16))+(E703*(1+'Aanneemsom-W'!$E$16))</f>
        <v>0</v>
      </c>
      <c r="L703" s="1">
        <f>IF($A$23="58 N.v.t.",1,IF(C703="",0,1))</f>
        <v>0</v>
      </c>
      <c r="M703" s="1">
        <f>IF($A$23="58 N.v.t.",1,IF(D703="",0,1))</f>
        <v>0</v>
      </c>
      <c r="N703" s="1">
        <f>IF($A$23="58 N.v.t.",1,IF(E703="",0,1))</f>
        <v>0</v>
      </c>
      <c r="P703" s="1">
        <f t="shared" si="40"/>
        <v>0</v>
      </c>
    </row>
    <row r="704" spans="1:16">
      <c r="A704" s="1" t="str">
        <f>$A$24</f>
        <v>59 Brandveiligheid</v>
      </c>
      <c r="B704" s="109" t="str">
        <f t="shared" si="41"/>
        <v/>
      </c>
      <c r="C704" s="3"/>
      <c r="D704" s="3"/>
      <c r="E704" s="3"/>
      <c r="F704" s="38"/>
      <c r="G704" s="38"/>
      <c r="H704" s="38"/>
      <c r="I704" s="38"/>
      <c r="J704" s="12">
        <f>(C704*(1+'Aanneemsom-W'!$C$16))+(D704*(1+'Aanneemsom-W'!$D$16))+(E704*(1+'Aanneemsom-W'!$E$16))</f>
        <v>0</v>
      </c>
      <c r="L704" s="1">
        <f>IF($A$24="65 N.v.t.",1,IF(C704="",0,1))</f>
        <v>0</v>
      </c>
      <c r="M704" s="1">
        <f>IF($A$24="65 N.v.t.",1,IF(D704="",0,1))</f>
        <v>0</v>
      </c>
      <c r="N704" s="1">
        <f>IF($A$24="65 N.v.t.",1,IF(E704="",0,1))</f>
        <v>0</v>
      </c>
      <c r="P704" s="1">
        <f t="shared" si="40"/>
        <v>0</v>
      </c>
    </row>
    <row r="705" spans="1:17">
      <c r="A705" s="1" t="str">
        <f>$A$25</f>
        <v>67 Gebouwmanag.</v>
      </c>
      <c r="B705" s="109" t="str">
        <f t="shared" si="41"/>
        <v/>
      </c>
      <c r="C705" s="3"/>
      <c r="D705" s="3"/>
      <c r="E705" s="3"/>
      <c r="F705" s="38"/>
      <c r="G705" s="38"/>
      <c r="H705" s="38"/>
      <c r="I705" s="38"/>
      <c r="J705" s="12">
        <f>(C705*(1+'Aanneemsom-W'!$C$16))+(D705*(1+'Aanneemsom-W'!$D$16))+(E705*(1+'Aanneemsom-W'!$E$16))</f>
        <v>0</v>
      </c>
      <c r="L705" s="1">
        <f>IF($A$25="67 N.v.t.",1,IF(C705="",0,1))</f>
        <v>0</v>
      </c>
      <c r="M705" s="1">
        <f>IF($A$25="67 N.v.t.",1,IF(D705="",0,1))</f>
        <v>0</v>
      </c>
      <c r="N705" s="1">
        <f>IF($A$25="67 N.v.t.",1,IF(E705="",0,1))</f>
        <v>0</v>
      </c>
      <c r="P705" s="1">
        <f t="shared" si="40"/>
        <v>0</v>
      </c>
    </row>
    <row r="706" spans="1:17">
      <c r="A706" s="1" t="str">
        <f>$A$26</f>
        <v>73 Vaste keuken vrz.</v>
      </c>
      <c r="B706" s="109" t="str">
        <f>IF(C706+D706+E706=0,"",J706/$I$686)</f>
        <v/>
      </c>
      <c r="C706" s="3"/>
      <c r="D706" s="3"/>
      <c r="E706" s="3"/>
      <c r="F706" s="38"/>
      <c r="G706" s="38"/>
      <c r="H706" s="38"/>
      <c r="I706" s="38"/>
      <c r="J706" s="12">
        <f>(C706*(1+'Aanneemsom-W'!$C$16))+(D706*(1+'Aanneemsom-W'!$D$16))+(E706*(1+'Aanneemsom-W'!$E$16))</f>
        <v>0</v>
      </c>
      <c r="L706" s="1">
        <f>IF($A$26="73 N.v.t.",1,IF(C706="",0,1))</f>
        <v>0</v>
      </c>
      <c r="M706" s="1">
        <f>IF($A$26="73 N.v.t.",1,IF(D706="",0,1))</f>
        <v>0</v>
      </c>
      <c r="N706" s="1">
        <f>IF($A$26="73 N.v.t.",1,IF(E706="",0,1))</f>
        <v>0</v>
      </c>
      <c r="P706" s="1">
        <f>SUM(L706:O706)</f>
        <v>0</v>
      </c>
    </row>
    <row r="707" spans="1:17">
      <c r="A707" s="1" t="str">
        <f>$A$27</f>
        <v>74 Vaste sanitaire vrz.</v>
      </c>
      <c r="B707" s="109" t="str">
        <f t="shared" si="41"/>
        <v/>
      </c>
      <c r="C707" s="3"/>
      <c r="D707" s="3"/>
      <c r="E707" s="3"/>
      <c r="F707" s="38"/>
      <c r="G707" s="38"/>
      <c r="H707" s="38"/>
      <c r="I707" s="38"/>
      <c r="J707" s="12">
        <f>(C707*(1+'Aanneemsom-W'!$C$16))+(D707*(1+'Aanneemsom-W'!$D$16))+(E707*(1+'Aanneemsom-W'!$E$16))</f>
        <v>0</v>
      </c>
      <c r="L707" s="1">
        <f>IF($A$27="74 N.v.t.",1,IF(C707="",0,1))</f>
        <v>0</v>
      </c>
      <c r="M707" s="1">
        <f>IF($A$27="74 N.v.t.",1,IF(D707="",0,1))</f>
        <v>0</v>
      </c>
      <c r="N707" s="1">
        <f>IF($A$27="74 N.v.t.",1,IF(E707="",0,1))</f>
        <v>0</v>
      </c>
      <c r="P707" s="1">
        <f t="shared" si="40"/>
        <v>0</v>
      </c>
    </row>
    <row r="708" spans="1:17">
      <c r="A708" s="1" t="str">
        <f>$A$28</f>
        <v>75 Vaste onderh.vrz.</v>
      </c>
      <c r="B708" s="109" t="str">
        <f>IF(C708+D708+E708=0,"",J708/$I$686)</f>
        <v/>
      </c>
      <c r="C708" s="3"/>
      <c r="D708" s="3"/>
      <c r="E708" s="3"/>
      <c r="F708" s="38"/>
      <c r="G708" s="38"/>
      <c r="H708" s="38"/>
      <c r="I708" s="38"/>
      <c r="J708" s="12">
        <f>(C708*(1+'Aanneemsom-W'!$C$16))+(D708*(1+'Aanneemsom-W'!$D$16))+(E708*(1+'Aanneemsom-W'!$E$16))</f>
        <v>0</v>
      </c>
      <c r="L708" s="1">
        <f>IF($A$28="75 N.v.t.",1,IF(C708="",0,1))</f>
        <v>0</v>
      </c>
      <c r="M708" s="1">
        <f>IF($A$28="75 N.v.t.",1,IF(D708="",0,1))</f>
        <v>0</v>
      </c>
      <c r="N708" s="1">
        <f>IF($A$28="75 N.v.t.",1,IF(E708="",0,1))</f>
        <v>0</v>
      </c>
      <c r="P708" s="1">
        <f>SUM(L708:O708)</f>
        <v>0</v>
      </c>
    </row>
    <row r="709" spans="1:17" ht="12" thickBot="1">
      <c r="A709" s="1" t="str">
        <f>$A$29</f>
        <v>90 Terrein</v>
      </c>
      <c r="B709" s="109" t="str">
        <f t="shared" si="41"/>
        <v/>
      </c>
      <c r="C709" s="3"/>
      <c r="D709" s="3"/>
      <c r="E709" s="3"/>
      <c r="F709" s="38"/>
      <c r="G709" s="38"/>
      <c r="H709" s="38"/>
      <c r="I709" s="38"/>
      <c r="J709" s="12">
        <f>(C709*(1+'Aanneemsom-W'!$C$16))+(D709*(1+'Aanneemsom-W'!$D$16))+(E709*(1+'Aanneemsom-W'!$E$16))</f>
        <v>0</v>
      </c>
      <c r="L709" s="1">
        <f>IF($A$29="90 N.v.t.",1,IF(C709="",0,1))</f>
        <v>0</v>
      </c>
      <c r="M709" s="1">
        <f>IF($A$29="90 N.v.t.",1,IF(D709="",0,1))</f>
        <v>0</v>
      </c>
      <c r="N709" s="1">
        <f>IF($A$29="90 N.v.t.",1,IF(E709="",0,1))</f>
        <v>0</v>
      </c>
      <c r="P709" s="1">
        <f t="shared" si="40"/>
        <v>0</v>
      </c>
    </row>
    <row r="710" spans="1:17" ht="13.5" thickBot="1">
      <c r="B710" s="59" t="s">
        <v>6</v>
      </c>
      <c r="C710" s="15">
        <f>SUM(C696:C709)</f>
        <v>0</v>
      </c>
      <c r="D710" s="15">
        <f>SUM(D696:D709)</f>
        <v>0</v>
      </c>
      <c r="E710" s="15">
        <f>SUM(E696:E709)</f>
        <v>0</v>
      </c>
      <c r="J710" s="13">
        <f>SUM(J695:J709)</f>
        <v>0</v>
      </c>
      <c r="O710" s="20" t="s">
        <v>27</v>
      </c>
      <c r="P710" s="1">
        <f>SUM(P695:P709)+P687</f>
        <v>4</v>
      </c>
    </row>
    <row r="711" spans="1:17">
      <c r="B711" s="59" t="s">
        <v>22</v>
      </c>
      <c r="C711" s="60" t="e">
        <f>C710/SUM(C710:E710)</f>
        <v>#DIV/0!</v>
      </c>
      <c r="D711" s="60" t="e">
        <f>D710/SUM(C710:E710)</f>
        <v>#DIV/0!</v>
      </c>
      <c r="E711" s="60" t="e">
        <f>E710/SUM(C710:E710)</f>
        <v>#DIV/0!</v>
      </c>
    </row>
    <row r="712" spans="1:17">
      <c r="C712" s="73"/>
      <c r="D712" s="73"/>
      <c r="E712" s="73"/>
    </row>
    <row r="713" spans="1:17">
      <c r="A713" s="5" t="str">
        <f>$A$67</f>
        <v>* "Loon", "Materiaal" en "Werk-derden" inclusief toeslagen. Let op: Alle bedragen datum prijspeil.</v>
      </c>
      <c r="C713" s="73"/>
      <c r="D713" s="73"/>
      <c r="E713" s="73"/>
      <c r="J713" s="5" t="str">
        <f>$J$67</f>
        <v>Paraaf Inschrijver:</v>
      </c>
    </row>
    <row r="714" spans="1:17">
      <c r="A714" s="5" t="str">
        <f>$A$68</f>
        <v>Opmerking: Niet gebruikte velden invullen met 0. Negatieve getallen of tekst is niet toegestaan.</v>
      </c>
      <c r="J714" s="76" t="str">
        <f>IF(P710=47,"","Let op: niet alle velden zijn ingevuld!")</f>
        <v>Let op: niet alle velden zijn ingevuld!</v>
      </c>
    </row>
    <row r="715" spans="1:17" ht="15.75">
      <c r="A715" s="4" t="str">
        <f>'Aanneemsom-W'!$A$1</f>
        <v>W-installatie</v>
      </c>
      <c r="B715" s="4" t="str">
        <f>'Aanneemsom-W'!$B$1</f>
        <v>Inschrijfbiljet onderhoud</v>
      </c>
      <c r="C715" s="2"/>
      <c r="D715" s="2"/>
      <c r="E715" s="2"/>
      <c r="F715" s="2"/>
      <c r="G715" s="2"/>
      <c r="H715" s="2"/>
      <c r="I715" s="2"/>
      <c r="J715" s="2"/>
    </row>
    <row r="716" spans="1:17">
      <c r="A716" s="20" t="str">
        <f>'Aanneemsom-W'!$A$2</f>
        <v>Perceel:</v>
      </c>
      <c r="B716" s="21" t="str">
        <f>Leeswijzer!$B$2</f>
        <v>W1</v>
      </c>
      <c r="C716" s="2"/>
      <c r="D716" s="2"/>
      <c r="E716" s="2"/>
      <c r="I716" s="22" t="str">
        <f>'Aanneemsom-W'!$F$2</f>
        <v>Documentnummer:</v>
      </c>
      <c r="J716" s="70" t="str">
        <f>Leeswijzer!$G$2</f>
        <v>xxx-GC1-IBW W1C1</v>
      </c>
    </row>
    <row r="717" spans="1:17">
      <c r="A717" s="20" t="str">
        <f>'Aanneemsom-W'!$A$3</f>
        <v>Opdrachtgever:</v>
      </c>
      <c r="B717" s="106" t="str">
        <f>Leeswijzer!$B$3</f>
        <v>Solido</v>
      </c>
      <c r="C717" s="2"/>
      <c r="D717" s="2"/>
      <c r="E717" s="2"/>
      <c r="I717" s="22" t="str">
        <f>'Aanneemsom-W'!$F$3</f>
        <v>Bestek:</v>
      </c>
      <c r="J717" s="2" t="str">
        <f>Leeswijzer!$G$3</f>
        <v>2506-FB-OHCAEW</v>
      </c>
    </row>
    <row r="718" spans="1:17">
      <c r="A718" s="20" t="str">
        <f>'Aanneemsom-W'!$A$4</f>
        <v>Betreft:</v>
      </c>
      <c r="B718" s="106" t="str">
        <f>Leeswijzer!$B$4</f>
        <v>Onderhoudscontract W-installatie</v>
      </c>
      <c r="C718" s="2"/>
      <c r="D718" s="2"/>
      <c r="E718" s="2"/>
      <c r="I718" s="20" t="s">
        <v>65</v>
      </c>
      <c r="J718" s="163">
        <f>'Aanneemsom-W'!$E$39</f>
        <v>0</v>
      </c>
    </row>
    <row r="719" spans="1:17">
      <c r="A719" s="20" t="str">
        <f>'Aanneemsom-W'!$A$5</f>
        <v>Blad:</v>
      </c>
      <c r="B719" s="1" t="str">
        <f>IF(F720="","Specificatieblad ongeldig; NIET invullen!","Specificatieblad locatie")</f>
        <v>Specificatieblad ongeldig; NIET invullen!</v>
      </c>
      <c r="E719" s="62" t="str">
        <f>$E$5</f>
        <v>C2</v>
      </c>
      <c r="F719" s="23" t="str">
        <f>$F$5</f>
        <v>(naam)</v>
      </c>
      <c r="G719" s="2"/>
      <c r="H719" s="2"/>
      <c r="I719" s="2"/>
    </row>
    <row r="720" spans="1:17">
      <c r="A720" s="20"/>
      <c r="B720" s="70"/>
      <c r="E720" s="77" t="s">
        <v>4</v>
      </c>
      <c r="F720" s="114"/>
      <c r="G720" s="2"/>
      <c r="H720" s="22" t="s">
        <v>43</v>
      </c>
      <c r="I720" s="70">
        <f>IF(I723=0,I721,I723)</f>
        <v>0</v>
      </c>
      <c r="Q720" s="1">
        <f>IF(F720="",0,1)</f>
        <v>0</v>
      </c>
    </row>
    <row r="721" spans="1:16">
      <c r="A721" s="20"/>
      <c r="B721" s="91"/>
      <c r="E721" s="68" t="s">
        <v>21</v>
      </c>
      <c r="F721" s="115"/>
      <c r="G721" s="2"/>
      <c r="H721" s="22" t="s">
        <v>28</v>
      </c>
      <c r="I721" s="116"/>
      <c r="J721" s="106" t="s">
        <v>47</v>
      </c>
      <c r="P721" s="1">
        <f>IF(I721="",0,1)</f>
        <v>0</v>
      </c>
    </row>
    <row r="722" spans="1:16">
      <c r="A722" s="20"/>
      <c r="E722" s="68"/>
      <c r="G722" s="2"/>
      <c r="H722" s="20" t="s">
        <v>48</v>
      </c>
      <c r="I722" s="116"/>
    </row>
    <row r="723" spans="1:16">
      <c r="A723" s="39" t="s">
        <v>33</v>
      </c>
      <c r="B723" s="113">
        <f>'Aanneemsom-W'!$B$8</f>
        <v>0</v>
      </c>
      <c r="E723" s="68"/>
      <c r="G723" s="2"/>
      <c r="H723" s="22" t="s">
        <v>49</v>
      </c>
      <c r="I723" s="116"/>
      <c r="J723" s="111">
        <f>IF(I722+I723=0,0,(I723-I722)/I722)</f>
        <v>0</v>
      </c>
    </row>
    <row r="724" spans="1:16">
      <c r="A724" s="20" t="s">
        <v>96</v>
      </c>
      <c r="B724" s="149"/>
      <c r="C724" s="2"/>
      <c r="D724" s="2"/>
      <c r="E724" s="2"/>
      <c r="F724" s="2"/>
      <c r="G724" s="2"/>
      <c r="H724" s="2"/>
      <c r="I724" s="2"/>
      <c r="J724" s="117" t="str">
        <f>IF(J723=0,"","Controleer kengetallen op inschrijfwaarde. Pas zo nodig de bedragen Loon, Materiaal en Werk-derden aan met het wijzigingspercentage.")</f>
        <v/>
      </c>
    </row>
    <row r="725" spans="1:16">
      <c r="C725" s="64"/>
      <c r="D725" s="65"/>
      <c r="E725" s="65"/>
      <c r="F725" s="67" t="s">
        <v>24</v>
      </c>
      <c r="G725" s="65"/>
      <c r="H725" s="65"/>
      <c r="I725" s="65"/>
      <c r="J725" s="66"/>
    </row>
    <row r="726" spans="1:16">
      <c r="C726" s="49"/>
      <c r="D726" s="50" t="str">
        <f>$D$12</f>
        <v>Preventief en</v>
      </c>
      <c r="E726" s="51"/>
      <c r="F726" s="52"/>
      <c r="G726" s="50" t="str">
        <f>IF($G$12="","",$G$12)</f>
        <v>Geen stelposten</v>
      </c>
      <c r="H726" s="53"/>
      <c r="I726" s="18"/>
      <c r="J726" s="40" t="str">
        <f>$J$12</f>
        <v>Prijspeil</v>
      </c>
    </row>
    <row r="727" spans="1:16">
      <c r="C727" s="16"/>
      <c r="D727" s="17" t="str">
        <f>$D$13</f>
        <v>curatief onderhoud</v>
      </c>
      <c r="E727" s="54"/>
      <c r="F727" s="55"/>
      <c r="G727" s="17"/>
      <c r="H727" s="56"/>
      <c r="I727" s="19"/>
      <c r="J727" s="48">
        <f>$J$13</f>
        <v>45839</v>
      </c>
    </row>
    <row r="728" spans="1:16" ht="22.5">
      <c r="A728" s="57" t="s">
        <v>45</v>
      </c>
      <c r="B728" s="58" t="str">
        <f>$B$48</f>
        <v>Kengetal-W
locatie (€/m²)</v>
      </c>
      <c r="C728" s="11" t="s">
        <v>63</v>
      </c>
      <c r="D728" s="11" t="s">
        <v>64</v>
      </c>
      <c r="E728" s="11" t="s">
        <v>239</v>
      </c>
      <c r="F728" s="11" t="str">
        <f>IF($F$14="","",$F$14)</f>
        <v/>
      </c>
      <c r="G728" s="11" t="str">
        <f>IF($G$14="","",$G$14)</f>
        <v/>
      </c>
      <c r="H728" s="11" t="str">
        <f>IF($H$14="","",$H$14)</f>
        <v/>
      </c>
      <c r="I728" s="11" t="str">
        <f>IF($I$14="","",$I$14)</f>
        <v/>
      </c>
      <c r="J728" s="11" t="s">
        <v>57</v>
      </c>
      <c r="L728" s="1" t="s">
        <v>26</v>
      </c>
    </row>
    <row r="729" spans="1:16">
      <c r="A729" s="37" t="str">
        <f>$A$15</f>
        <v>Stelposten n.v.t.</v>
      </c>
      <c r="B729" s="71"/>
      <c r="C729" s="72"/>
      <c r="D729" s="72"/>
      <c r="E729" s="72"/>
      <c r="F729" s="3"/>
      <c r="G729" s="3"/>
      <c r="H729" s="3"/>
      <c r="I729" s="3"/>
      <c r="J729" s="144">
        <f>(F729*(1+'Aanneemsom-W'!$F$16))+(G729*(1+'Aanneemsom-W'!$F$16))+(H729*(1+'Aanneemsom-W'!$F$16))+(I729*(1+'Aanneemsom-W'!$F$16))</f>
        <v>0</v>
      </c>
      <c r="L729" s="1">
        <f>IF(F728="",1,IF(F729="",0,1))</f>
        <v>1</v>
      </c>
      <c r="M729" s="1">
        <f>IF(G728="",1,IF(G729="",0,1))</f>
        <v>1</v>
      </c>
      <c r="N729" s="1">
        <f>IF(H728="",1,IF(H729="",0,1))</f>
        <v>1</v>
      </c>
      <c r="O729" s="1">
        <f>IF(I728="",1,IF(I729="",0,1))</f>
        <v>1</v>
      </c>
      <c r="P729" s="1">
        <f t="shared" ref="P729:P743" si="42">SUM(L729:O729)</f>
        <v>4</v>
      </c>
    </row>
    <row r="730" spans="1:16">
      <c r="A730" s="1" t="str">
        <f>$A$16</f>
        <v>51 Gereserveerd</v>
      </c>
      <c r="B730" s="109" t="str">
        <f>IF(C730+D730+E730=0,"",J730/$I$720)</f>
        <v/>
      </c>
      <c r="C730" s="3"/>
      <c r="D730" s="3"/>
      <c r="E730" s="3"/>
      <c r="F730" s="38"/>
      <c r="G730" s="38"/>
      <c r="H730" s="38"/>
      <c r="I730" s="38"/>
      <c r="J730" s="12">
        <f>(C730*(1+'Aanneemsom-W'!$C$16))+(D730*(1+'Aanneemsom-W'!$D$16))+(E730*(1+'Aanneemsom-W'!$E$16))</f>
        <v>0</v>
      </c>
      <c r="L730" s="1">
        <f>IF($A$16="51 N.v.t.",1,IF(C730="",0,1))</f>
        <v>0</v>
      </c>
      <c r="M730" s="1">
        <f>IF($A$16="51 N.v.t.",1,IF(D730="",0,1))</f>
        <v>0</v>
      </c>
      <c r="N730" s="1">
        <f>IF($A$16="51 N.v.t.",1,IF(E730="",0,1))</f>
        <v>0</v>
      </c>
      <c r="P730" s="1">
        <f t="shared" si="42"/>
        <v>0</v>
      </c>
    </row>
    <row r="731" spans="1:16">
      <c r="A731" s="1" t="str">
        <f>$A$17</f>
        <v>52 Afvoeren</v>
      </c>
      <c r="B731" s="109" t="str">
        <f t="shared" ref="B731:B743" si="43">IF(C731+D731+E731=0,"",J731/$I$720)</f>
        <v/>
      </c>
      <c r="C731" s="3"/>
      <c r="D731" s="3"/>
      <c r="E731" s="3"/>
      <c r="F731" s="38"/>
      <c r="G731" s="38"/>
      <c r="H731" s="38"/>
      <c r="I731" s="38"/>
      <c r="J731" s="12">
        <f>(C731*(1+'Aanneemsom-W'!$C$16))+(D731*(1+'Aanneemsom-W'!$D$16))+(E731*(1+'Aanneemsom-W'!$E$16))</f>
        <v>0</v>
      </c>
      <c r="L731" s="1">
        <f>IF($A$17="52 N.v.t.",1,IF(C731="",0,1))</f>
        <v>0</v>
      </c>
      <c r="M731" s="1">
        <f>IF($A$17="52 N.v.t.",1,IF(D731="",0,1))</f>
        <v>0</v>
      </c>
      <c r="N731" s="1">
        <f>IF($A$17="52 N.v.t.",1,IF(E731="",0,1))</f>
        <v>0</v>
      </c>
      <c r="P731" s="1">
        <f t="shared" si="42"/>
        <v>0</v>
      </c>
    </row>
    <row r="732" spans="1:16">
      <c r="A732" s="1" t="str">
        <f>$A$18</f>
        <v>53 Water</v>
      </c>
      <c r="B732" s="109" t="str">
        <f t="shared" si="43"/>
        <v/>
      </c>
      <c r="C732" s="3"/>
      <c r="D732" s="3"/>
      <c r="E732" s="3"/>
      <c r="F732" s="38"/>
      <c r="G732" s="38"/>
      <c r="H732" s="38"/>
      <c r="I732" s="38"/>
      <c r="J732" s="12">
        <f>(C732*(1+'Aanneemsom-W'!$C$16))+(D732*(1+'Aanneemsom-W'!$D$16))+(E732*(1+'Aanneemsom-W'!$E$16))</f>
        <v>0</v>
      </c>
      <c r="L732" s="1">
        <f>IF($A$18="53 N.v.t.",1,IF(C732="",0,1))</f>
        <v>0</v>
      </c>
      <c r="M732" s="1">
        <f>IF($A$18="53 N.v.t.",1,IF(D732="",0,1))</f>
        <v>0</v>
      </c>
      <c r="N732" s="1">
        <f>IF($A$18="53 N.v.t.",1,IF(E732="",0,1))</f>
        <v>0</v>
      </c>
      <c r="P732" s="1">
        <f t="shared" si="42"/>
        <v>0</v>
      </c>
    </row>
    <row r="733" spans="1:16">
      <c r="A733" s="1" t="str">
        <f>$A$19</f>
        <v>54 Gassen</v>
      </c>
      <c r="B733" s="109" t="str">
        <f t="shared" si="43"/>
        <v/>
      </c>
      <c r="C733" s="3"/>
      <c r="D733" s="3"/>
      <c r="E733" s="3"/>
      <c r="F733" s="38"/>
      <c r="G733" s="38"/>
      <c r="H733" s="38"/>
      <c r="I733" s="38"/>
      <c r="J733" s="12">
        <f>(C733*(1+'Aanneemsom-W'!$C$16))+(D733*(1+'Aanneemsom-W'!$D$16))+(E733*(1+'Aanneemsom-W'!$E$16))</f>
        <v>0</v>
      </c>
      <c r="L733" s="1">
        <f>IF($A$19="54 N.v.t.",1,IF(C733="",0,1))</f>
        <v>0</v>
      </c>
      <c r="M733" s="1">
        <f>IF($A$19="54 N.v.t.",1,IF(D733="",0,1))</f>
        <v>0</v>
      </c>
      <c r="N733" s="1">
        <f>IF($A$19="54 N.v.t.",1,IF(E733="",0,1))</f>
        <v>0</v>
      </c>
      <c r="P733" s="1">
        <f t="shared" si="42"/>
        <v>0</v>
      </c>
    </row>
    <row r="734" spans="1:16">
      <c r="A734" s="1" t="str">
        <f>$A$20</f>
        <v>55 Koeling</v>
      </c>
      <c r="B734" s="109" t="str">
        <f t="shared" si="43"/>
        <v/>
      </c>
      <c r="C734" s="3"/>
      <c r="D734" s="3"/>
      <c r="E734" s="3"/>
      <c r="F734" s="38"/>
      <c r="G734" s="38"/>
      <c r="H734" s="38"/>
      <c r="I734" s="38"/>
      <c r="J734" s="12">
        <f>(C734*(1+'Aanneemsom-W'!$C$16))+(D734*(1+'Aanneemsom-W'!$D$16))+(E734*(1+'Aanneemsom-W'!$E$16))</f>
        <v>0</v>
      </c>
      <c r="L734" s="1">
        <f>IF($A$20="55 N.v.t.",1,IF(C734="",0,1))</f>
        <v>0</v>
      </c>
      <c r="M734" s="1">
        <f>IF($A$20="55 N.v.t.",1,IF(D734="",0,1))</f>
        <v>0</v>
      </c>
      <c r="N734" s="1">
        <f>IF($A$20="55 N.v.t.",1,IF(E734="",0,1))</f>
        <v>0</v>
      </c>
      <c r="P734" s="1">
        <f t="shared" si="42"/>
        <v>0</v>
      </c>
    </row>
    <row r="735" spans="1:16">
      <c r="A735" s="1" t="str">
        <f>$A$21</f>
        <v>56 Verwarming</v>
      </c>
      <c r="B735" s="109" t="str">
        <f t="shared" si="43"/>
        <v/>
      </c>
      <c r="C735" s="3"/>
      <c r="D735" s="3"/>
      <c r="E735" s="3"/>
      <c r="F735" s="38"/>
      <c r="G735" s="38"/>
      <c r="H735" s="38"/>
      <c r="I735" s="38"/>
      <c r="J735" s="12">
        <f>(C735*(1+'Aanneemsom-W'!$C$16))+(D735*(1+'Aanneemsom-W'!$D$16))+(E735*(1+'Aanneemsom-W'!$E$16))</f>
        <v>0</v>
      </c>
      <c r="L735" s="1">
        <f>IF($A$21="56 N.v.t.",1,IF(C735="",0,1))</f>
        <v>0</v>
      </c>
      <c r="M735" s="1">
        <f>IF($A$21="56 N.v.t.",1,IF(D735="",0,1))</f>
        <v>0</v>
      </c>
      <c r="N735" s="1">
        <f>IF($A$21="56 N.v.t.",1,IF(E735="",0,1))</f>
        <v>0</v>
      </c>
      <c r="P735" s="1">
        <f t="shared" si="42"/>
        <v>0</v>
      </c>
    </row>
    <row r="736" spans="1:16">
      <c r="A736" s="1" t="str">
        <f>$A$22</f>
        <v>57 Luchtbehandeling</v>
      </c>
      <c r="B736" s="109" t="str">
        <f t="shared" si="43"/>
        <v/>
      </c>
      <c r="C736" s="3"/>
      <c r="D736" s="3"/>
      <c r="E736" s="3"/>
      <c r="F736" s="38"/>
      <c r="G736" s="92" t="str">
        <f>IF(F720="","Ingevulde informatie wordt genegeerd.","")</f>
        <v>Ingevulde informatie wordt genegeerd.</v>
      </c>
      <c r="H736" s="38"/>
      <c r="I736" s="38"/>
      <c r="J736" s="12">
        <f>(C736*(1+'Aanneemsom-W'!$C$16))+(D736*(1+'Aanneemsom-W'!$D$16))+(E736*(1+'Aanneemsom-W'!$E$16))</f>
        <v>0</v>
      </c>
      <c r="L736" s="1">
        <f>IF($A$22="57 N.v.t.",1,IF(C736="",0,1))</f>
        <v>0</v>
      </c>
      <c r="M736" s="1">
        <f>IF($A$22="57 N.v.t.",1,IF(D736="",0,1))</f>
        <v>0</v>
      </c>
      <c r="N736" s="1">
        <f>IF($A$22="57 N.v.t.",1,IF(E736="",0,1))</f>
        <v>0</v>
      </c>
      <c r="P736" s="1">
        <f t="shared" si="42"/>
        <v>0</v>
      </c>
    </row>
    <row r="737" spans="1:16">
      <c r="A737" s="1" t="str">
        <f>$A$23</f>
        <v>58 M&amp;R-installaties</v>
      </c>
      <c r="B737" s="109" t="str">
        <f t="shared" si="43"/>
        <v/>
      </c>
      <c r="C737" s="3"/>
      <c r="D737" s="3"/>
      <c r="E737" s="3"/>
      <c r="F737" s="38"/>
      <c r="G737" s="38"/>
      <c r="H737" s="38"/>
      <c r="I737" s="38"/>
      <c r="J737" s="12">
        <f>(C737*(1+'Aanneemsom-W'!$C$16))+(D737*(1+'Aanneemsom-W'!$D$16))+(E737*(1+'Aanneemsom-W'!$E$16))</f>
        <v>0</v>
      </c>
      <c r="L737" s="1">
        <f>IF($A$23="58 N.v.t.",1,IF(C737="",0,1))</f>
        <v>0</v>
      </c>
      <c r="M737" s="1">
        <f>IF($A$23="58 N.v.t.",1,IF(D737="",0,1))</f>
        <v>0</v>
      </c>
      <c r="N737" s="1">
        <f>IF($A$23="58 N.v.t.",1,IF(E737="",0,1))</f>
        <v>0</v>
      </c>
      <c r="P737" s="1">
        <f t="shared" si="42"/>
        <v>0</v>
      </c>
    </row>
    <row r="738" spans="1:16">
      <c r="A738" s="1" t="str">
        <f>$A$24</f>
        <v>59 Brandveiligheid</v>
      </c>
      <c r="B738" s="109" t="str">
        <f t="shared" si="43"/>
        <v/>
      </c>
      <c r="C738" s="3"/>
      <c r="D738" s="3"/>
      <c r="E738" s="3"/>
      <c r="F738" s="38"/>
      <c r="G738" s="38"/>
      <c r="H738" s="38"/>
      <c r="I738" s="38"/>
      <c r="J738" s="12">
        <f>(C738*(1+'Aanneemsom-W'!$C$16))+(D738*(1+'Aanneemsom-W'!$D$16))+(E738*(1+'Aanneemsom-W'!$E$16))</f>
        <v>0</v>
      </c>
      <c r="L738" s="1">
        <f>IF($A$24="65 N.v.t.",1,IF(C738="",0,1))</f>
        <v>0</v>
      </c>
      <c r="M738" s="1">
        <f>IF($A$24="65 N.v.t.",1,IF(D738="",0,1))</f>
        <v>0</v>
      </c>
      <c r="N738" s="1">
        <f>IF($A$24="65 N.v.t.",1,IF(E738="",0,1))</f>
        <v>0</v>
      </c>
      <c r="P738" s="1">
        <f t="shared" si="42"/>
        <v>0</v>
      </c>
    </row>
    <row r="739" spans="1:16">
      <c r="A739" s="1" t="str">
        <f>$A$25</f>
        <v>67 Gebouwmanag.</v>
      </c>
      <c r="B739" s="109" t="str">
        <f t="shared" si="43"/>
        <v/>
      </c>
      <c r="C739" s="3"/>
      <c r="D739" s="3"/>
      <c r="E739" s="3"/>
      <c r="F739" s="38"/>
      <c r="G739" s="38"/>
      <c r="H739" s="38"/>
      <c r="I739" s="38"/>
      <c r="J739" s="12">
        <f>(C739*(1+'Aanneemsom-W'!$C$16))+(D739*(1+'Aanneemsom-W'!$D$16))+(E739*(1+'Aanneemsom-W'!$E$16))</f>
        <v>0</v>
      </c>
      <c r="L739" s="1">
        <f>IF($A$25="67 N.v.t.",1,IF(C739="",0,1))</f>
        <v>0</v>
      </c>
      <c r="M739" s="1">
        <f>IF($A$25="67 N.v.t.",1,IF(D739="",0,1))</f>
        <v>0</v>
      </c>
      <c r="N739" s="1">
        <f>IF($A$25="67 N.v.t.",1,IF(E739="",0,1))</f>
        <v>0</v>
      </c>
      <c r="P739" s="1">
        <f t="shared" si="42"/>
        <v>0</v>
      </c>
    </row>
    <row r="740" spans="1:16">
      <c r="A740" s="1" t="str">
        <f>$A$26</f>
        <v>73 Vaste keuken vrz.</v>
      </c>
      <c r="B740" s="109" t="str">
        <f>IF(C740+D740+E740=0,"",J740/$I$720)</f>
        <v/>
      </c>
      <c r="C740" s="3"/>
      <c r="D740" s="3"/>
      <c r="E740" s="3"/>
      <c r="F740" s="38"/>
      <c r="G740" s="38"/>
      <c r="H740" s="38"/>
      <c r="I740" s="38"/>
      <c r="J740" s="12">
        <f>(C740*(1+'Aanneemsom-W'!$C$16))+(D740*(1+'Aanneemsom-W'!$D$16))+(E740*(1+'Aanneemsom-W'!$E$16))</f>
        <v>0</v>
      </c>
      <c r="L740" s="1">
        <f>IF($A$26="73 N.v.t.",1,IF(C740="",0,1))</f>
        <v>0</v>
      </c>
      <c r="M740" s="1">
        <f>IF($A$26="73 N.v.t.",1,IF(D740="",0,1))</f>
        <v>0</v>
      </c>
      <c r="N740" s="1">
        <f>IF($A$26="73 N.v.t.",1,IF(E740="",0,1))</f>
        <v>0</v>
      </c>
      <c r="P740" s="1">
        <f>SUM(L740:O740)</f>
        <v>0</v>
      </c>
    </row>
    <row r="741" spans="1:16">
      <c r="A741" s="1" t="str">
        <f>$A$27</f>
        <v>74 Vaste sanitaire vrz.</v>
      </c>
      <c r="B741" s="109" t="str">
        <f t="shared" si="43"/>
        <v/>
      </c>
      <c r="C741" s="3"/>
      <c r="D741" s="3"/>
      <c r="E741" s="3"/>
      <c r="F741" s="38"/>
      <c r="G741" s="38"/>
      <c r="H741" s="38"/>
      <c r="I741" s="38"/>
      <c r="J741" s="12">
        <f>(C741*(1+'Aanneemsom-W'!$C$16))+(D741*(1+'Aanneemsom-W'!$D$16))+(E741*(1+'Aanneemsom-W'!$E$16))</f>
        <v>0</v>
      </c>
      <c r="L741" s="1">
        <f>IF($A$27="74 N.v.t.",1,IF(C741="",0,1))</f>
        <v>0</v>
      </c>
      <c r="M741" s="1">
        <f>IF($A$27="74 N.v.t.",1,IF(D741="",0,1))</f>
        <v>0</v>
      </c>
      <c r="N741" s="1">
        <f>IF($A$27="74 N.v.t.",1,IF(E741="",0,1))</f>
        <v>0</v>
      </c>
      <c r="P741" s="1">
        <f t="shared" si="42"/>
        <v>0</v>
      </c>
    </row>
    <row r="742" spans="1:16">
      <c r="A742" s="1" t="str">
        <f>$A$28</f>
        <v>75 Vaste onderh.vrz.</v>
      </c>
      <c r="B742" s="109" t="str">
        <f>IF(C742+D742+E742=0,"",J742/$I$720)</f>
        <v/>
      </c>
      <c r="C742" s="3"/>
      <c r="D742" s="3"/>
      <c r="E742" s="3"/>
      <c r="F742" s="38"/>
      <c r="G742" s="38"/>
      <c r="H742" s="38"/>
      <c r="I742" s="38"/>
      <c r="J742" s="12">
        <f>(C742*(1+'Aanneemsom-W'!$C$16))+(D742*(1+'Aanneemsom-W'!$D$16))+(E742*(1+'Aanneemsom-W'!$E$16))</f>
        <v>0</v>
      </c>
      <c r="L742" s="1">
        <f>IF($A$28="75 N.v.t.",1,IF(C742="",0,1))</f>
        <v>0</v>
      </c>
      <c r="M742" s="1">
        <f>IF($A$28="75 N.v.t.",1,IF(D742="",0,1))</f>
        <v>0</v>
      </c>
      <c r="N742" s="1">
        <f>IF($A$28="75 N.v.t.",1,IF(E742="",0,1))</f>
        <v>0</v>
      </c>
      <c r="P742" s="1">
        <f>SUM(L742:O742)</f>
        <v>0</v>
      </c>
    </row>
    <row r="743" spans="1:16" ht="12" thickBot="1">
      <c r="A743" s="1" t="str">
        <f>$A$29</f>
        <v>90 Terrein</v>
      </c>
      <c r="B743" s="109" t="str">
        <f t="shared" si="43"/>
        <v/>
      </c>
      <c r="C743" s="3"/>
      <c r="D743" s="3"/>
      <c r="E743" s="3"/>
      <c r="F743" s="38"/>
      <c r="G743" s="38"/>
      <c r="H743" s="38"/>
      <c r="I743" s="38"/>
      <c r="J743" s="12">
        <f>(C743*(1+'Aanneemsom-W'!$C$16))+(D743*(1+'Aanneemsom-W'!$D$16))+(E743*(1+'Aanneemsom-W'!$E$16))</f>
        <v>0</v>
      </c>
      <c r="L743" s="1">
        <f>IF($A$29="90 N.v.t.",1,IF(C743="",0,1))</f>
        <v>0</v>
      </c>
      <c r="M743" s="1">
        <f>IF($A$29="90 N.v.t.",1,IF(D743="",0,1))</f>
        <v>0</v>
      </c>
      <c r="N743" s="1">
        <f>IF($A$29="90 N.v.t.",1,IF(E743="",0,1))</f>
        <v>0</v>
      </c>
      <c r="P743" s="1">
        <f t="shared" si="42"/>
        <v>0</v>
      </c>
    </row>
    <row r="744" spans="1:16" ht="13.5" thickBot="1">
      <c r="B744" s="59" t="s">
        <v>6</v>
      </c>
      <c r="C744" s="15">
        <f>SUM(C730:C743)</f>
        <v>0</v>
      </c>
      <c r="D744" s="15">
        <f>SUM(D730:D743)</f>
        <v>0</v>
      </c>
      <c r="E744" s="15">
        <f>SUM(E730:E743)</f>
        <v>0</v>
      </c>
      <c r="J744" s="13">
        <f>SUM(J729:J743)</f>
        <v>0</v>
      </c>
      <c r="O744" s="20" t="s">
        <v>27</v>
      </c>
      <c r="P744" s="1">
        <f>SUM(P729:P743)+P721</f>
        <v>4</v>
      </c>
    </row>
    <row r="745" spans="1:16">
      <c r="B745" s="59" t="s">
        <v>22</v>
      </c>
      <c r="C745" s="60" t="e">
        <f>C744/SUM(C744:E744)</f>
        <v>#DIV/0!</v>
      </c>
      <c r="D745" s="60" t="e">
        <f>D744/SUM(C744:E744)</f>
        <v>#DIV/0!</v>
      </c>
      <c r="E745" s="60" t="e">
        <f>E744/SUM(C744:E744)</f>
        <v>#DIV/0!</v>
      </c>
    </row>
    <row r="746" spans="1:16">
      <c r="C746" s="73"/>
      <c r="D746" s="73"/>
      <c r="E746" s="73"/>
    </row>
    <row r="747" spans="1:16">
      <c r="A747" s="5" t="str">
        <f>$A$67</f>
        <v>* "Loon", "Materiaal" en "Werk-derden" inclusief toeslagen. Let op: Alle bedragen datum prijspeil.</v>
      </c>
      <c r="C747" s="73"/>
      <c r="D747" s="73"/>
      <c r="E747" s="73"/>
      <c r="J747" s="5" t="str">
        <f>$J$67</f>
        <v>Paraaf Inschrijver:</v>
      </c>
    </row>
    <row r="748" spans="1:16">
      <c r="A748" s="5" t="str">
        <f>$A$68</f>
        <v>Opmerking: Niet gebruikte velden invullen met 0. Negatieve getallen of tekst is niet toegestaan.</v>
      </c>
      <c r="J748" s="76" t="str">
        <f>IF(P744=47,"","Let op: niet alle velden zijn ingevuld!")</f>
        <v>Let op: niet alle velden zijn ingevuld!</v>
      </c>
    </row>
    <row r="749" spans="1:16" ht="15.75">
      <c r="A749" s="4" t="str">
        <f>'Aanneemsom-W'!$A$1</f>
        <v>W-installatie</v>
      </c>
      <c r="B749" s="4" t="str">
        <f>'Aanneemsom-W'!$B$1</f>
        <v>Inschrijfbiljet onderhoud</v>
      </c>
      <c r="C749" s="2"/>
      <c r="D749" s="2"/>
      <c r="E749" s="2"/>
      <c r="F749" s="2"/>
      <c r="G749" s="2"/>
      <c r="H749" s="2"/>
      <c r="I749" s="2"/>
      <c r="J749" s="2"/>
    </row>
    <row r="750" spans="1:16">
      <c r="A750" s="20" t="str">
        <f>'Aanneemsom-W'!$A$2</f>
        <v>Perceel:</v>
      </c>
      <c r="B750" s="21" t="str">
        <f>Leeswijzer!$B$2</f>
        <v>W1</v>
      </c>
      <c r="C750" s="2"/>
      <c r="D750" s="2"/>
      <c r="E750" s="2"/>
      <c r="I750" s="22" t="str">
        <f>'Aanneemsom-W'!$F$2</f>
        <v>Documentnummer:</v>
      </c>
      <c r="J750" s="70" t="str">
        <f>Leeswijzer!$G$2</f>
        <v>xxx-GC1-IBW W1C1</v>
      </c>
    </row>
    <row r="751" spans="1:16">
      <c r="A751" s="20" t="str">
        <f>'Aanneemsom-W'!$A$3</f>
        <v>Opdrachtgever:</v>
      </c>
      <c r="B751" s="106" t="str">
        <f>Leeswijzer!$B$3</f>
        <v>Solido</v>
      </c>
      <c r="C751" s="2"/>
      <c r="D751" s="2"/>
      <c r="E751" s="2"/>
      <c r="I751" s="22" t="str">
        <f>'Aanneemsom-W'!$F$3</f>
        <v>Bestek:</v>
      </c>
      <c r="J751" s="2" t="str">
        <f>Leeswijzer!$G$3</f>
        <v>2506-FB-OHCAEW</v>
      </c>
    </row>
    <row r="752" spans="1:16">
      <c r="A752" s="20" t="str">
        <f>'Aanneemsom-W'!$A$4</f>
        <v>Betreft:</v>
      </c>
      <c r="B752" s="106" t="str">
        <f>Leeswijzer!$B$4</f>
        <v>Onderhoudscontract W-installatie</v>
      </c>
      <c r="C752" s="2"/>
      <c r="D752" s="2"/>
      <c r="E752" s="2"/>
      <c r="I752" s="20" t="s">
        <v>65</v>
      </c>
      <c r="J752" s="163">
        <f>'Aanneemsom-W'!$E$39</f>
        <v>0</v>
      </c>
    </row>
    <row r="753" spans="1:17">
      <c r="A753" s="20" t="str">
        <f>'Aanneemsom-W'!$A$5</f>
        <v>Blad:</v>
      </c>
      <c r="B753" s="1" t="str">
        <f>IF(F754="","Specificatieblad ongeldig; NIET invullen!","Specificatieblad locatie")</f>
        <v>Specificatieblad ongeldig; NIET invullen!</v>
      </c>
      <c r="E753" s="62" t="str">
        <f>$E$5</f>
        <v>C2</v>
      </c>
      <c r="F753" s="23" t="str">
        <f>$F$5</f>
        <v>(naam)</v>
      </c>
      <c r="G753" s="2"/>
      <c r="H753" s="2"/>
      <c r="I753" s="2"/>
    </row>
    <row r="754" spans="1:17">
      <c r="A754" s="20"/>
      <c r="B754" s="70"/>
      <c r="E754" s="77" t="s">
        <v>4</v>
      </c>
      <c r="F754" s="114"/>
      <c r="G754" s="2"/>
      <c r="H754" s="22" t="s">
        <v>43</v>
      </c>
      <c r="I754" s="70">
        <f>IF(I757=0,I755,I757)</f>
        <v>0</v>
      </c>
      <c r="Q754" s="1">
        <f>IF(F754="",0,1)</f>
        <v>0</v>
      </c>
    </row>
    <row r="755" spans="1:17">
      <c r="A755" s="20"/>
      <c r="B755" s="91"/>
      <c r="E755" s="68" t="s">
        <v>21</v>
      </c>
      <c r="F755" s="115"/>
      <c r="G755" s="2"/>
      <c r="H755" s="22" t="s">
        <v>28</v>
      </c>
      <c r="I755" s="116"/>
      <c r="J755" s="106" t="s">
        <v>47</v>
      </c>
      <c r="P755" s="1">
        <f>IF(I755="",0,1)</f>
        <v>0</v>
      </c>
    </row>
    <row r="756" spans="1:17">
      <c r="A756" s="20"/>
      <c r="E756" s="68"/>
      <c r="G756" s="2"/>
      <c r="H756" s="20" t="s">
        <v>48</v>
      </c>
      <c r="I756" s="116"/>
    </row>
    <row r="757" spans="1:17">
      <c r="A757" s="39" t="s">
        <v>33</v>
      </c>
      <c r="B757" s="113">
        <f>'Aanneemsom-W'!$B$8</f>
        <v>0</v>
      </c>
      <c r="E757" s="68"/>
      <c r="G757" s="2"/>
      <c r="H757" s="22" t="s">
        <v>49</v>
      </c>
      <c r="I757" s="116"/>
      <c r="J757" s="111">
        <f>IF(I756+I757=0,0,(I757-I756)/I756)</f>
        <v>0</v>
      </c>
    </row>
    <row r="758" spans="1:17">
      <c r="A758" s="20" t="s">
        <v>96</v>
      </c>
      <c r="B758" s="149"/>
      <c r="C758" s="2"/>
      <c r="D758" s="2"/>
      <c r="E758" s="2"/>
      <c r="F758" s="2"/>
      <c r="G758" s="2"/>
      <c r="H758" s="2"/>
      <c r="I758" s="2"/>
      <c r="J758" s="117" t="str">
        <f>IF(J757=0,"","Controleer kengetallen op inschrijfwaarde. Pas zo nodig de bedragen Loon, Materiaal en Werk-derden aan met het wijzigingspercentage.")</f>
        <v/>
      </c>
    </row>
    <row r="759" spans="1:17">
      <c r="C759" s="64"/>
      <c r="D759" s="65"/>
      <c r="E759" s="65"/>
      <c r="F759" s="67" t="s">
        <v>24</v>
      </c>
      <c r="G759" s="65"/>
      <c r="H759" s="65"/>
      <c r="I759" s="65"/>
      <c r="J759" s="66"/>
    </row>
    <row r="760" spans="1:17">
      <c r="C760" s="49"/>
      <c r="D760" s="50" t="str">
        <f>$D$12</f>
        <v>Preventief en</v>
      </c>
      <c r="E760" s="51"/>
      <c r="F760" s="52"/>
      <c r="G760" s="50" t="str">
        <f>IF($G$12="","",$G$12)</f>
        <v>Geen stelposten</v>
      </c>
      <c r="H760" s="53"/>
      <c r="I760" s="18"/>
      <c r="J760" s="40" t="str">
        <f>$J$12</f>
        <v>Prijspeil</v>
      </c>
    </row>
    <row r="761" spans="1:17">
      <c r="C761" s="16"/>
      <c r="D761" s="17" t="str">
        <f>$D$13</f>
        <v>curatief onderhoud</v>
      </c>
      <c r="E761" s="54"/>
      <c r="F761" s="55"/>
      <c r="G761" s="17"/>
      <c r="H761" s="56"/>
      <c r="I761" s="19"/>
      <c r="J761" s="48">
        <f>$J$13</f>
        <v>45839</v>
      </c>
    </row>
    <row r="762" spans="1:17" ht="22.5">
      <c r="A762" s="57" t="s">
        <v>45</v>
      </c>
      <c r="B762" s="58" t="str">
        <f>$B$48</f>
        <v>Kengetal-W
locatie (€/m²)</v>
      </c>
      <c r="C762" s="11" t="s">
        <v>63</v>
      </c>
      <c r="D762" s="11" t="s">
        <v>64</v>
      </c>
      <c r="E762" s="11" t="s">
        <v>239</v>
      </c>
      <c r="F762" s="11" t="str">
        <f>IF($F$14="","",$F$14)</f>
        <v/>
      </c>
      <c r="G762" s="11" t="str">
        <f>IF($G$14="","",$G$14)</f>
        <v/>
      </c>
      <c r="H762" s="11" t="str">
        <f>IF($H$14="","",$H$14)</f>
        <v/>
      </c>
      <c r="I762" s="11" t="str">
        <f>IF($I$14="","",$I$14)</f>
        <v/>
      </c>
      <c r="J762" s="11" t="s">
        <v>57</v>
      </c>
      <c r="L762" s="1" t="s">
        <v>26</v>
      </c>
    </row>
    <row r="763" spans="1:17">
      <c r="A763" s="37" t="str">
        <f>$A$15</f>
        <v>Stelposten n.v.t.</v>
      </c>
      <c r="B763" s="71"/>
      <c r="C763" s="72"/>
      <c r="D763" s="72"/>
      <c r="E763" s="72"/>
      <c r="F763" s="3"/>
      <c r="G763" s="3"/>
      <c r="H763" s="3"/>
      <c r="I763" s="3"/>
      <c r="J763" s="144">
        <f>(F763*(1+'Aanneemsom-W'!$F$16))+(G763*(1+'Aanneemsom-W'!$F$16))+(H763*(1+'Aanneemsom-W'!$F$16))+(I763*(1+'Aanneemsom-W'!$F$16))</f>
        <v>0</v>
      </c>
      <c r="L763" s="1">
        <f>IF(F762="",1,IF(F763="",0,1))</f>
        <v>1</v>
      </c>
      <c r="M763" s="1">
        <f>IF(G762="",1,IF(G763="",0,1))</f>
        <v>1</v>
      </c>
      <c r="N763" s="1">
        <f>IF(H762="",1,IF(H763="",0,1))</f>
        <v>1</v>
      </c>
      <c r="O763" s="1">
        <f>IF(I762="",1,IF(I763="",0,1))</f>
        <v>1</v>
      </c>
      <c r="P763" s="1">
        <f t="shared" ref="P763:P777" si="44">SUM(L763:O763)</f>
        <v>4</v>
      </c>
    </row>
    <row r="764" spans="1:17">
      <c r="A764" s="1" t="str">
        <f>$A$16</f>
        <v>51 Gereserveerd</v>
      </c>
      <c r="B764" s="109" t="str">
        <f>IF(C764+D764+E764=0,"",J764/$I$754)</f>
        <v/>
      </c>
      <c r="C764" s="3"/>
      <c r="D764" s="3"/>
      <c r="E764" s="3"/>
      <c r="F764" s="38"/>
      <c r="G764" s="38"/>
      <c r="H764" s="38"/>
      <c r="I764" s="38"/>
      <c r="J764" s="12">
        <f>(C764*(1+'Aanneemsom-W'!$C$16))+(D764*(1+'Aanneemsom-W'!$D$16))+(E764*(1+'Aanneemsom-W'!$E$16))</f>
        <v>0</v>
      </c>
      <c r="L764" s="1">
        <f>IF($A$16="51 N.v.t.",1,IF(C764="",0,1))</f>
        <v>0</v>
      </c>
      <c r="M764" s="1">
        <f>IF($A$16="51 N.v.t.",1,IF(D764="",0,1))</f>
        <v>0</v>
      </c>
      <c r="N764" s="1">
        <f>IF($A$16="51 N.v.t.",1,IF(E764="",0,1))</f>
        <v>0</v>
      </c>
      <c r="P764" s="1">
        <f t="shared" si="44"/>
        <v>0</v>
      </c>
    </row>
    <row r="765" spans="1:17">
      <c r="A765" s="1" t="str">
        <f>$A$17</f>
        <v>52 Afvoeren</v>
      </c>
      <c r="B765" s="109" t="str">
        <f t="shared" ref="B765:B777" si="45">IF(C765+D765+E765=0,"",J765/$I$754)</f>
        <v/>
      </c>
      <c r="C765" s="3"/>
      <c r="D765" s="3"/>
      <c r="E765" s="3"/>
      <c r="F765" s="38"/>
      <c r="G765" s="38"/>
      <c r="H765" s="38"/>
      <c r="I765" s="38"/>
      <c r="J765" s="12">
        <f>(C765*(1+'Aanneemsom-W'!$C$16))+(D765*(1+'Aanneemsom-W'!$D$16))+(E765*(1+'Aanneemsom-W'!$E$16))</f>
        <v>0</v>
      </c>
      <c r="L765" s="1">
        <f>IF($A$17="52 N.v.t.",1,IF(C765="",0,1))</f>
        <v>0</v>
      </c>
      <c r="M765" s="1">
        <f>IF($A$17="52 N.v.t.",1,IF(D765="",0,1))</f>
        <v>0</v>
      </c>
      <c r="N765" s="1">
        <f>IF($A$17="52 N.v.t.",1,IF(E765="",0,1))</f>
        <v>0</v>
      </c>
      <c r="P765" s="1">
        <f t="shared" si="44"/>
        <v>0</v>
      </c>
    </row>
    <row r="766" spans="1:17">
      <c r="A766" s="1" t="str">
        <f>$A$18</f>
        <v>53 Water</v>
      </c>
      <c r="B766" s="109" t="str">
        <f t="shared" si="45"/>
        <v/>
      </c>
      <c r="C766" s="3"/>
      <c r="D766" s="3"/>
      <c r="E766" s="3"/>
      <c r="F766" s="38"/>
      <c r="G766" s="38"/>
      <c r="H766" s="38"/>
      <c r="I766" s="38"/>
      <c r="J766" s="12">
        <f>(C766*(1+'Aanneemsom-W'!$C$16))+(D766*(1+'Aanneemsom-W'!$D$16))+(E766*(1+'Aanneemsom-W'!$E$16))</f>
        <v>0</v>
      </c>
      <c r="L766" s="1">
        <f>IF($A$18="53 N.v.t.",1,IF(C766="",0,1))</f>
        <v>0</v>
      </c>
      <c r="M766" s="1">
        <f>IF($A$18="53 N.v.t.",1,IF(D766="",0,1))</f>
        <v>0</v>
      </c>
      <c r="N766" s="1">
        <f>IF($A$18="53 N.v.t.",1,IF(E766="",0,1))</f>
        <v>0</v>
      </c>
      <c r="P766" s="1">
        <f t="shared" si="44"/>
        <v>0</v>
      </c>
    </row>
    <row r="767" spans="1:17">
      <c r="A767" s="1" t="str">
        <f>$A$19</f>
        <v>54 Gassen</v>
      </c>
      <c r="B767" s="109" t="str">
        <f t="shared" si="45"/>
        <v/>
      </c>
      <c r="C767" s="3"/>
      <c r="D767" s="3"/>
      <c r="E767" s="3"/>
      <c r="F767" s="38"/>
      <c r="G767" s="38"/>
      <c r="H767" s="38"/>
      <c r="I767" s="38"/>
      <c r="J767" s="12">
        <f>(C767*(1+'Aanneemsom-W'!$C$16))+(D767*(1+'Aanneemsom-W'!$D$16))+(E767*(1+'Aanneemsom-W'!$E$16))</f>
        <v>0</v>
      </c>
      <c r="L767" s="1">
        <f>IF($A$19="54 N.v.t.",1,IF(C767="",0,1))</f>
        <v>0</v>
      </c>
      <c r="M767" s="1">
        <f>IF($A$19="54 N.v.t.",1,IF(D767="",0,1))</f>
        <v>0</v>
      </c>
      <c r="N767" s="1">
        <f>IF($A$19="54 N.v.t.",1,IF(E767="",0,1))</f>
        <v>0</v>
      </c>
      <c r="P767" s="1">
        <f t="shared" si="44"/>
        <v>0</v>
      </c>
    </row>
    <row r="768" spans="1:17">
      <c r="A768" s="1" t="str">
        <f>$A$20</f>
        <v>55 Koeling</v>
      </c>
      <c r="B768" s="109" t="str">
        <f t="shared" si="45"/>
        <v/>
      </c>
      <c r="C768" s="3"/>
      <c r="D768" s="3"/>
      <c r="E768" s="3"/>
      <c r="F768" s="38"/>
      <c r="G768" s="38"/>
      <c r="H768" s="38"/>
      <c r="I768" s="38"/>
      <c r="J768" s="12">
        <f>(C768*(1+'Aanneemsom-W'!$C$16))+(D768*(1+'Aanneemsom-W'!$D$16))+(E768*(1+'Aanneemsom-W'!$E$16))</f>
        <v>0</v>
      </c>
      <c r="L768" s="1">
        <f>IF($A$20="55 N.v.t.",1,IF(C768="",0,1))</f>
        <v>0</v>
      </c>
      <c r="M768" s="1">
        <f>IF($A$20="55 N.v.t.",1,IF(D768="",0,1))</f>
        <v>0</v>
      </c>
      <c r="N768" s="1">
        <f>IF($A$20="55 N.v.t.",1,IF(E768="",0,1))</f>
        <v>0</v>
      </c>
      <c r="P768" s="1">
        <f t="shared" si="44"/>
        <v>0</v>
      </c>
    </row>
    <row r="769" spans="1:16">
      <c r="A769" s="1" t="str">
        <f>$A$21</f>
        <v>56 Verwarming</v>
      </c>
      <c r="B769" s="109" t="str">
        <f t="shared" si="45"/>
        <v/>
      </c>
      <c r="C769" s="3"/>
      <c r="D769" s="3"/>
      <c r="E769" s="3"/>
      <c r="F769" s="38"/>
      <c r="G769" s="38"/>
      <c r="H769" s="38"/>
      <c r="I769" s="38"/>
      <c r="J769" s="12">
        <f>(C769*(1+'Aanneemsom-W'!$C$16))+(D769*(1+'Aanneemsom-W'!$D$16))+(E769*(1+'Aanneemsom-W'!$E$16))</f>
        <v>0</v>
      </c>
      <c r="L769" s="1">
        <f>IF($A$21="56 N.v.t.",1,IF(C769="",0,1))</f>
        <v>0</v>
      </c>
      <c r="M769" s="1">
        <f>IF($A$21="56 N.v.t.",1,IF(D769="",0,1))</f>
        <v>0</v>
      </c>
      <c r="N769" s="1">
        <f>IF($A$21="56 N.v.t.",1,IF(E769="",0,1))</f>
        <v>0</v>
      </c>
      <c r="P769" s="1">
        <f t="shared" si="44"/>
        <v>0</v>
      </c>
    </row>
    <row r="770" spans="1:16">
      <c r="A770" s="1" t="str">
        <f>$A$22</f>
        <v>57 Luchtbehandeling</v>
      </c>
      <c r="B770" s="109" t="str">
        <f t="shared" si="45"/>
        <v/>
      </c>
      <c r="C770" s="3"/>
      <c r="D770" s="3"/>
      <c r="E770" s="3"/>
      <c r="F770" s="38"/>
      <c r="G770" s="92" t="str">
        <f>IF(F754="","Ingevulde informatie wordt genegeerd.","")</f>
        <v>Ingevulde informatie wordt genegeerd.</v>
      </c>
      <c r="H770" s="38"/>
      <c r="I770" s="38"/>
      <c r="J770" s="12">
        <f>(C770*(1+'Aanneemsom-W'!$C$16))+(D770*(1+'Aanneemsom-W'!$D$16))+(E770*(1+'Aanneemsom-W'!$E$16))</f>
        <v>0</v>
      </c>
      <c r="L770" s="1">
        <f>IF($A$22="57 N.v.t.",1,IF(C770="",0,1))</f>
        <v>0</v>
      </c>
      <c r="M770" s="1">
        <f>IF($A$22="57 N.v.t.",1,IF(D770="",0,1))</f>
        <v>0</v>
      </c>
      <c r="N770" s="1">
        <f>IF($A$22="57 N.v.t.",1,IF(E770="",0,1))</f>
        <v>0</v>
      </c>
      <c r="P770" s="1">
        <f t="shared" si="44"/>
        <v>0</v>
      </c>
    </row>
    <row r="771" spans="1:16">
      <c r="A771" s="1" t="str">
        <f>$A$23</f>
        <v>58 M&amp;R-installaties</v>
      </c>
      <c r="B771" s="109" t="str">
        <f t="shared" si="45"/>
        <v/>
      </c>
      <c r="C771" s="3"/>
      <c r="D771" s="3"/>
      <c r="E771" s="3"/>
      <c r="F771" s="38"/>
      <c r="G771" s="38"/>
      <c r="H771" s="38"/>
      <c r="I771" s="38"/>
      <c r="J771" s="12">
        <f>(C771*(1+'Aanneemsom-W'!$C$16))+(D771*(1+'Aanneemsom-W'!$D$16))+(E771*(1+'Aanneemsom-W'!$E$16))</f>
        <v>0</v>
      </c>
      <c r="L771" s="1">
        <f>IF($A$23="58 N.v.t.",1,IF(C771="",0,1))</f>
        <v>0</v>
      </c>
      <c r="M771" s="1">
        <f>IF($A$23="58 N.v.t.",1,IF(D771="",0,1))</f>
        <v>0</v>
      </c>
      <c r="N771" s="1">
        <f>IF($A$23="58 N.v.t.",1,IF(E771="",0,1))</f>
        <v>0</v>
      </c>
      <c r="P771" s="1">
        <f t="shared" si="44"/>
        <v>0</v>
      </c>
    </row>
    <row r="772" spans="1:16">
      <c r="A772" s="1" t="str">
        <f>$A$24</f>
        <v>59 Brandveiligheid</v>
      </c>
      <c r="B772" s="109" t="str">
        <f t="shared" si="45"/>
        <v/>
      </c>
      <c r="C772" s="3"/>
      <c r="D772" s="3"/>
      <c r="E772" s="3"/>
      <c r="F772" s="38"/>
      <c r="G772" s="38"/>
      <c r="H772" s="38"/>
      <c r="I772" s="38"/>
      <c r="J772" s="12">
        <f>(C772*(1+'Aanneemsom-W'!$C$16))+(D772*(1+'Aanneemsom-W'!$D$16))+(E772*(1+'Aanneemsom-W'!$E$16))</f>
        <v>0</v>
      </c>
      <c r="L772" s="1">
        <f>IF($A$24="65 N.v.t.",1,IF(C772="",0,1))</f>
        <v>0</v>
      </c>
      <c r="M772" s="1">
        <f>IF($A$24="65 N.v.t.",1,IF(D772="",0,1))</f>
        <v>0</v>
      </c>
      <c r="N772" s="1">
        <f>IF($A$24="65 N.v.t.",1,IF(E772="",0,1))</f>
        <v>0</v>
      </c>
      <c r="P772" s="1">
        <f t="shared" si="44"/>
        <v>0</v>
      </c>
    </row>
    <row r="773" spans="1:16">
      <c r="A773" s="1" t="str">
        <f>$A$25</f>
        <v>67 Gebouwmanag.</v>
      </c>
      <c r="B773" s="109" t="str">
        <f t="shared" si="45"/>
        <v/>
      </c>
      <c r="C773" s="3"/>
      <c r="D773" s="3"/>
      <c r="E773" s="3"/>
      <c r="F773" s="38"/>
      <c r="G773" s="38"/>
      <c r="H773" s="38"/>
      <c r="I773" s="38"/>
      <c r="J773" s="12">
        <f>(C773*(1+'Aanneemsom-W'!$C$16))+(D773*(1+'Aanneemsom-W'!$D$16))+(E773*(1+'Aanneemsom-W'!$E$16))</f>
        <v>0</v>
      </c>
      <c r="L773" s="1">
        <f>IF($A$25="67 N.v.t.",1,IF(C773="",0,1))</f>
        <v>0</v>
      </c>
      <c r="M773" s="1">
        <f>IF($A$25="67 N.v.t.",1,IF(D773="",0,1))</f>
        <v>0</v>
      </c>
      <c r="N773" s="1">
        <f>IF($A$25="67 N.v.t.",1,IF(E773="",0,1))</f>
        <v>0</v>
      </c>
      <c r="P773" s="1">
        <f t="shared" si="44"/>
        <v>0</v>
      </c>
    </row>
    <row r="774" spans="1:16">
      <c r="A774" s="1" t="str">
        <f>$A$26</f>
        <v>73 Vaste keuken vrz.</v>
      </c>
      <c r="B774" s="109" t="str">
        <f>IF(C774+D774+E774=0,"",J774/$I$754)</f>
        <v/>
      </c>
      <c r="C774" s="3"/>
      <c r="D774" s="3"/>
      <c r="E774" s="3"/>
      <c r="F774" s="38"/>
      <c r="G774" s="38"/>
      <c r="H774" s="38"/>
      <c r="I774" s="38"/>
      <c r="J774" s="12">
        <f>(C774*(1+'Aanneemsom-W'!$C$16))+(D774*(1+'Aanneemsom-W'!$D$16))+(E774*(1+'Aanneemsom-W'!$E$16))</f>
        <v>0</v>
      </c>
      <c r="L774" s="1">
        <f>IF($A$26="73 N.v.t.",1,IF(C774="",0,1))</f>
        <v>0</v>
      </c>
      <c r="M774" s="1">
        <f>IF($A$26="73 N.v.t.",1,IF(D774="",0,1))</f>
        <v>0</v>
      </c>
      <c r="N774" s="1">
        <f>IF($A$26="73 N.v.t.",1,IF(E774="",0,1))</f>
        <v>0</v>
      </c>
      <c r="P774" s="1">
        <f>SUM(L774:O774)</f>
        <v>0</v>
      </c>
    </row>
    <row r="775" spans="1:16">
      <c r="A775" s="1" t="str">
        <f>$A$27</f>
        <v>74 Vaste sanitaire vrz.</v>
      </c>
      <c r="B775" s="109" t="str">
        <f t="shared" si="45"/>
        <v/>
      </c>
      <c r="C775" s="3"/>
      <c r="D775" s="3"/>
      <c r="E775" s="3"/>
      <c r="F775" s="38"/>
      <c r="G775" s="38"/>
      <c r="H775" s="38"/>
      <c r="I775" s="38"/>
      <c r="J775" s="12">
        <f>(C775*(1+'Aanneemsom-W'!$C$16))+(D775*(1+'Aanneemsom-W'!$D$16))+(E775*(1+'Aanneemsom-W'!$E$16))</f>
        <v>0</v>
      </c>
      <c r="L775" s="1">
        <f>IF($A$27="74 N.v.t.",1,IF(C775="",0,1))</f>
        <v>0</v>
      </c>
      <c r="M775" s="1">
        <f>IF($A$27="74 N.v.t.",1,IF(D775="",0,1))</f>
        <v>0</v>
      </c>
      <c r="N775" s="1">
        <f>IF($A$27="74 N.v.t.",1,IF(E775="",0,1))</f>
        <v>0</v>
      </c>
      <c r="P775" s="1">
        <f t="shared" si="44"/>
        <v>0</v>
      </c>
    </row>
    <row r="776" spans="1:16">
      <c r="A776" s="1" t="str">
        <f>$A$28</f>
        <v>75 Vaste onderh.vrz.</v>
      </c>
      <c r="B776" s="109" t="str">
        <f>IF(C776+D776+E776=0,"",J776/$I$754)</f>
        <v/>
      </c>
      <c r="C776" s="3"/>
      <c r="D776" s="3"/>
      <c r="E776" s="3"/>
      <c r="F776" s="38"/>
      <c r="G776" s="38"/>
      <c r="H776" s="38"/>
      <c r="I776" s="38"/>
      <c r="J776" s="12">
        <f>(C776*(1+'Aanneemsom-W'!$C$16))+(D776*(1+'Aanneemsom-W'!$D$16))+(E776*(1+'Aanneemsom-W'!$E$16))</f>
        <v>0</v>
      </c>
      <c r="L776" s="1">
        <f>IF($A$28="75 N.v.t.",1,IF(C776="",0,1))</f>
        <v>0</v>
      </c>
      <c r="M776" s="1">
        <f>IF($A$28="75 N.v.t.",1,IF(D776="",0,1))</f>
        <v>0</v>
      </c>
      <c r="N776" s="1">
        <f>IF($A$28="75 N.v.t.",1,IF(E776="",0,1))</f>
        <v>0</v>
      </c>
      <c r="P776" s="1">
        <f>SUM(L776:O776)</f>
        <v>0</v>
      </c>
    </row>
    <row r="777" spans="1:16" ht="12" thickBot="1">
      <c r="A777" s="1" t="str">
        <f>$A$29</f>
        <v>90 Terrein</v>
      </c>
      <c r="B777" s="109" t="str">
        <f t="shared" si="45"/>
        <v/>
      </c>
      <c r="C777" s="3"/>
      <c r="D777" s="3"/>
      <c r="E777" s="3"/>
      <c r="F777" s="38"/>
      <c r="G777" s="38"/>
      <c r="H777" s="38"/>
      <c r="I777" s="38"/>
      <c r="J777" s="12">
        <f>(C777*(1+'Aanneemsom-W'!$C$16))+(D777*(1+'Aanneemsom-W'!$D$16))+(E777*(1+'Aanneemsom-W'!$E$16))</f>
        <v>0</v>
      </c>
      <c r="L777" s="1">
        <f>IF($A$29="90 N.v.t.",1,IF(C777="",0,1))</f>
        <v>0</v>
      </c>
      <c r="M777" s="1">
        <f>IF($A$29="90 N.v.t.",1,IF(D777="",0,1))</f>
        <v>0</v>
      </c>
      <c r="N777" s="1">
        <f>IF($A$29="90 N.v.t.",1,IF(E777="",0,1))</f>
        <v>0</v>
      </c>
      <c r="P777" s="1">
        <f t="shared" si="44"/>
        <v>0</v>
      </c>
    </row>
    <row r="778" spans="1:16" ht="13.5" thickBot="1">
      <c r="B778" s="59" t="s">
        <v>6</v>
      </c>
      <c r="C778" s="15">
        <f>SUM(C764:C777)</f>
        <v>0</v>
      </c>
      <c r="D778" s="15">
        <f>SUM(D764:D777)</f>
        <v>0</v>
      </c>
      <c r="E778" s="15">
        <f>SUM(E764:E777)</f>
        <v>0</v>
      </c>
      <c r="J778" s="13">
        <f>SUM(J763:J777)</f>
        <v>0</v>
      </c>
      <c r="O778" s="20" t="s">
        <v>27</v>
      </c>
      <c r="P778" s="1">
        <f>SUM(P763:P777)+P755</f>
        <v>4</v>
      </c>
    </row>
    <row r="779" spans="1:16">
      <c r="B779" s="59" t="s">
        <v>22</v>
      </c>
      <c r="C779" s="60" t="e">
        <f>C778/SUM(C778:E778)</f>
        <v>#DIV/0!</v>
      </c>
      <c r="D779" s="60" t="e">
        <f>D778/SUM(C778:E778)</f>
        <v>#DIV/0!</v>
      </c>
      <c r="E779" s="60" t="e">
        <f>E778/SUM(C778:E778)</f>
        <v>#DIV/0!</v>
      </c>
    </row>
    <row r="780" spans="1:16">
      <c r="C780" s="73"/>
      <c r="D780" s="73"/>
      <c r="E780" s="73"/>
    </row>
    <row r="781" spans="1:16">
      <c r="A781" s="5" t="str">
        <f>$A$67</f>
        <v>* "Loon", "Materiaal" en "Werk-derden" inclusief toeslagen. Let op: Alle bedragen datum prijspeil.</v>
      </c>
      <c r="C781" s="73"/>
      <c r="D781" s="73"/>
      <c r="E781" s="73"/>
      <c r="J781" s="5" t="str">
        <f>$J$67</f>
        <v>Paraaf Inschrijver:</v>
      </c>
    </row>
    <row r="782" spans="1:16">
      <c r="A782" s="5" t="str">
        <f>$A$68</f>
        <v>Opmerking: Niet gebruikte velden invullen met 0. Negatieve getallen of tekst is niet toegestaan.</v>
      </c>
      <c r="J782" s="76" t="str">
        <f>IF(P778=47,"","Let op: niet alle velden zijn ingevuld!")</f>
        <v>Let op: niet alle velden zijn ingevuld!</v>
      </c>
    </row>
    <row r="783" spans="1:16" ht="15.75">
      <c r="A783" s="4" t="str">
        <f>'Aanneemsom-W'!$A$1</f>
        <v>W-installatie</v>
      </c>
      <c r="B783" s="4" t="str">
        <f>'Aanneemsom-W'!$B$1</f>
        <v>Inschrijfbiljet onderhoud</v>
      </c>
      <c r="C783" s="2"/>
      <c r="D783" s="2"/>
      <c r="E783" s="2"/>
      <c r="F783" s="2"/>
      <c r="G783" s="2"/>
      <c r="H783" s="2"/>
      <c r="I783" s="2"/>
      <c r="J783" s="2"/>
    </row>
    <row r="784" spans="1:16">
      <c r="A784" s="20" t="str">
        <f>'Aanneemsom-W'!$A$2</f>
        <v>Perceel:</v>
      </c>
      <c r="B784" s="21" t="str">
        <f>Leeswijzer!$B$2</f>
        <v>W1</v>
      </c>
      <c r="C784" s="2"/>
      <c r="D784" s="2"/>
      <c r="E784" s="2"/>
      <c r="I784" s="22" t="str">
        <f>'Aanneemsom-W'!$F$2</f>
        <v>Documentnummer:</v>
      </c>
      <c r="J784" s="70" t="str">
        <f>Leeswijzer!$G$2</f>
        <v>xxx-GC1-IBW W1C1</v>
      </c>
    </row>
    <row r="785" spans="1:17">
      <c r="A785" s="20" t="str">
        <f>'Aanneemsom-W'!$A$3</f>
        <v>Opdrachtgever:</v>
      </c>
      <c r="B785" s="106" t="str">
        <f>Leeswijzer!$B$3</f>
        <v>Solido</v>
      </c>
      <c r="C785" s="2"/>
      <c r="D785" s="2"/>
      <c r="E785" s="2"/>
      <c r="I785" s="22" t="str">
        <f>'Aanneemsom-W'!$F$3</f>
        <v>Bestek:</v>
      </c>
      <c r="J785" s="2" t="str">
        <f>Leeswijzer!$G$3</f>
        <v>2506-FB-OHCAEW</v>
      </c>
    </row>
    <row r="786" spans="1:17">
      <c r="A786" s="20" t="str">
        <f>'Aanneemsom-W'!$A$4</f>
        <v>Betreft:</v>
      </c>
      <c r="B786" s="106" t="str">
        <f>Leeswijzer!$B$4</f>
        <v>Onderhoudscontract W-installatie</v>
      </c>
      <c r="C786" s="2"/>
      <c r="D786" s="2"/>
      <c r="E786" s="2"/>
      <c r="I786" s="20" t="s">
        <v>65</v>
      </c>
      <c r="J786" s="163">
        <f>'Aanneemsom-W'!$E$39</f>
        <v>0</v>
      </c>
    </row>
    <row r="787" spans="1:17">
      <c r="A787" s="20" t="str">
        <f>'Aanneemsom-W'!$A$5</f>
        <v>Blad:</v>
      </c>
      <c r="B787" s="1" t="str">
        <f>IF(F788="","Specificatieblad ongeldig; NIET invullen!","Specificatieblad locatie")</f>
        <v>Specificatieblad ongeldig; NIET invullen!</v>
      </c>
      <c r="E787" s="62" t="str">
        <f>$E$5</f>
        <v>C2</v>
      </c>
      <c r="F787" s="23" t="str">
        <f>$F$5</f>
        <v>(naam)</v>
      </c>
      <c r="G787" s="2"/>
      <c r="H787" s="2"/>
      <c r="I787" s="2"/>
    </row>
    <row r="788" spans="1:17">
      <c r="A788" s="20"/>
      <c r="B788" s="70"/>
      <c r="E788" s="77" t="s">
        <v>4</v>
      </c>
      <c r="F788" s="114"/>
      <c r="G788" s="2"/>
      <c r="H788" s="22" t="s">
        <v>43</v>
      </c>
      <c r="I788" s="70">
        <f>IF(I791=0,I789,I791)</f>
        <v>0</v>
      </c>
      <c r="Q788" s="1">
        <f>IF(F788="",0,1)</f>
        <v>0</v>
      </c>
    </row>
    <row r="789" spans="1:17">
      <c r="A789" s="20"/>
      <c r="B789" s="91"/>
      <c r="E789" s="68" t="s">
        <v>21</v>
      </c>
      <c r="F789" s="115"/>
      <c r="G789" s="2"/>
      <c r="H789" s="22" t="s">
        <v>28</v>
      </c>
      <c r="I789" s="116"/>
      <c r="J789" s="106" t="s">
        <v>47</v>
      </c>
      <c r="P789" s="1">
        <f>IF(I789="",0,1)</f>
        <v>0</v>
      </c>
    </row>
    <row r="790" spans="1:17">
      <c r="A790" s="20"/>
      <c r="E790" s="68"/>
      <c r="G790" s="2"/>
      <c r="H790" s="20" t="s">
        <v>48</v>
      </c>
      <c r="I790" s="116"/>
    </row>
    <row r="791" spans="1:17">
      <c r="A791" s="39" t="s">
        <v>33</v>
      </c>
      <c r="B791" s="113">
        <f>'Aanneemsom-W'!$B$8</f>
        <v>0</v>
      </c>
      <c r="E791" s="68"/>
      <c r="G791" s="2"/>
      <c r="H791" s="22" t="s">
        <v>49</v>
      </c>
      <c r="I791" s="116"/>
      <c r="J791" s="111">
        <f>IF(I790+I791=0,0,(I791-I790)/I790)</f>
        <v>0</v>
      </c>
    </row>
    <row r="792" spans="1:17">
      <c r="A792" s="20" t="s">
        <v>96</v>
      </c>
      <c r="B792" s="149"/>
      <c r="C792" s="2"/>
      <c r="D792" s="2"/>
      <c r="E792" s="2"/>
      <c r="F792" s="2"/>
      <c r="G792" s="2"/>
      <c r="H792" s="2"/>
      <c r="I792" s="2"/>
      <c r="J792" s="117" t="str">
        <f>IF(J791=0,"","Controleer kengetallen op inschrijfwaarde. Pas zo nodig de bedragen Loon, Materiaal en Werk-derden aan met het wijzigingspercentage.")</f>
        <v/>
      </c>
    </row>
    <row r="793" spans="1:17">
      <c r="C793" s="64"/>
      <c r="D793" s="65"/>
      <c r="E793" s="65"/>
      <c r="F793" s="67" t="s">
        <v>24</v>
      </c>
      <c r="G793" s="65"/>
      <c r="H793" s="65"/>
      <c r="I793" s="65"/>
      <c r="J793" s="66"/>
    </row>
    <row r="794" spans="1:17">
      <c r="C794" s="49"/>
      <c r="D794" s="50" t="str">
        <f>$D$12</f>
        <v>Preventief en</v>
      </c>
      <c r="E794" s="51"/>
      <c r="F794" s="52"/>
      <c r="G794" s="50" t="str">
        <f>IF($G$12="","",$G$12)</f>
        <v>Geen stelposten</v>
      </c>
      <c r="H794" s="53"/>
      <c r="I794" s="18"/>
      <c r="J794" s="40" t="str">
        <f>$J$12</f>
        <v>Prijspeil</v>
      </c>
    </row>
    <row r="795" spans="1:17">
      <c r="C795" s="16"/>
      <c r="D795" s="17" t="str">
        <f>$D$13</f>
        <v>curatief onderhoud</v>
      </c>
      <c r="E795" s="54"/>
      <c r="F795" s="55"/>
      <c r="G795" s="17"/>
      <c r="H795" s="56"/>
      <c r="I795" s="19"/>
      <c r="J795" s="48">
        <f>$J$13</f>
        <v>45839</v>
      </c>
    </row>
    <row r="796" spans="1:17" ht="22.5">
      <c r="A796" s="57" t="s">
        <v>45</v>
      </c>
      <c r="B796" s="58" t="str">
        <f>$B$48</f>
        <v>Kengetal-W
locatie (€/m²)</v>
      </c>
      <c r="C796" s="11" t="s">
        <v>63</v>
      </c>
      <c r="D796" s="11" t="s">
        <v>64</v>
      </c>
      <c r="E796" s="11" t="s">
        <v>239</v>
      </c>
      <c r="F796" s="11" t="str">
        <f>IF($F$14="","",$F$14)</f>
        <v/>
      </c>
      <c r="G796" s="11" t="str">
        <f>IF($G$14="","",$G$14)</f>
        <v/>
      </c>
      <c r="H796" s="11" t="str">
        <f>IF($H$14="","",$H$14)</f>
        <v/>
      </c>
      <c r="I796" s="11" t="str">
        <f>IF($I$14="","",$I$14)</f>
        <v/>
      </c>
      <c r="J796" s="11" t="s">
        <v>57</v>
      </c>
      <c r="L796" s="1" t="s">
        <v>26</v>
      </c>
    </row>
    <row r="797" spans="1:17">
      <c r="A797" s="37" t="str">
        <f>$A$15</f>
        <v>Stelposten n.v.t.</v>
      </c>
      <c r="B797" s="71"/>
      <c r="C797" s="72"/>
      <c r="D797" s="72"/>
      <c r="E797" s="72"/>
      <c r="F797" s="3"/>
      <c r="G797" s="3"/>
      <c r="H797" s="3"/>
      <c r="I797" s="3"/>
      <c r="J797" s="144">
        <f>(F797*(1+'Aanneemsom-W'!$F$16))+(G797*(1+'Aanneemsom-W'!$F$16))+(H797*(1+'Aanneemsom-W'!$F$16))+(I797*(1+'Aanneemsom-W'!$F$16))</f>
        <v>0</v>
      </c>
      <c r="L797" s="1">
        <f>IF(F796="",1,IF(F797="",0,1))</f>
        <v>1</v>
      </c>
      <c r="M797" s="1">
        <f>IF(G796="",1,IF(G797="",0,1))</f>
        <v>1</v>
      </c>
      <c r="N797" s="1">
        <f>IF(H796="",1,IF(H797="",0,1))</f>
        <v>1</v>
      </c>
      <c r="O797" s="1">
        <f>IF(I796="",1,IF(I797="",0,1))</f>
        <v>1</v>
      </c>
      <c r="P797" s="1">
        <f t="shared" ref="P797:P811" si="46">SUM(L797:O797)</f>
        <v>4</v>
      </c>
    </row>
    <row r="798" spans="1:17">
      <c r="A798" s="1" t="str">
        <f>$A$16</f>
        <v>51 Gereserveerd</v>
      </c>
      <c r="B798" s="109" t="str">
        <f>IF(C798+D798+E798=0,"",J798/$I$788)</f>
        <v/>
      </c>
      <c r="C798" s="3"/>
      <c r="D798" s="3"/>
      <c r="E798" s="3"/>
      <c r="F798" s="38"/>
      <c r="G798" s="38"/>
      <c r="H798" s="38"/>
      <c r="I798" s="38"/>
      <c r="J798" s="12">
        <f>(C798*(1+'Aanneemsom-W'!$C$16))+(D798*(1+'Aanneemsom-W'!$D$16))+(E798*(1+'Aanneemsom-W'!$E$16))</f>
        <v>0</v>
      </c>
      <c r="L798" s="1">
        <f>IF($A$16="51 N.v.t.",1,IF(C798="",0,1))</f>
        <v>0</v>
      </c>
      <c r="M798" s="1">
        <f>IF($A$16="51 N.v.t.",1,IF(D798="",0,1))</f>
        <v>0</v>
      </c>
      <c r="N798" s="1">
        <f>IF($A$16="51 N.v.t.",1,IF(E798="",0,1))</f>
        <v>0</v>
      </c>
      <c r="P798" s="1">
        <f t="shared" si="46"/>
        <v>0</v>
      </c>
    </row>
    <row r="799" spans="1:17">
      <c r="A799" s="1" t="str">
        <f>$A$17</f>
        <v>52 Afvoeren</v>
      </c>
      <c r="B799" s="109" t="str">
        <f t="shared" ref="B799:B811" si="47">IF(C799+D799+E799=0,"",J799/$I$788)</f>
        <v/>
      </c>
      <c r="C799" s="3"/>
      <c r="D799" s="3"/>
      <c r="E799" s="3"/>
      <c r="F799" s="38"/>
      <c r="G799" s="38"/>
      <c r="H799" s="38"/>
      <c r="I799" s="38"/>
      <c r="J799" s="12">
        <f>(C799*(1+'Aanneemsom-W'!$C$16))+(D799*(1+'Aanneemsom-W'!$D$16))+(E799*(1+'Aanneemsom-W'!$E$16))</f>
        <v>0</v>
      </c>
      <c r="L799" s="1">
        <f>IF($A$17="52 N.v.t.",1,IF(C799="",0,1))</f>
        <v>0</v>
      </c>
      <c r="M799" s="1">
        <f>IF($A$17="52 N.v.t.",1,IF(D799="",0,1))</f>
        <v>0</v>
      </c>
      <c r="N799" s="1">
        <f>IF($A$17="52 N.v.t.",1,IF(E799="",0,1))</f>
        <v>0</v>
      </c>
      <c r="P799" s="1">
        <f t="shared" si="46"/>
        <v>0</v>
      </c>
    </row>
    <row r="800" spans="1:17">
      <c r="A800" s="1" t="str">
        <f>$A$18</f>
        <v>53 Water</v>
      </c>
      <c r="B800" s="109" t="str">
        <f t="shared" si="47"/>
        <v/>
      </c>
      <c r="C800" s="3"/>
      <c r="D800" s="3"/>
      <c r="E800" s="3"/>
      <c r="F800" s="38"/>
      <c r="G800" s="38"/>
      <c r="H800" s="38"/>
      <c r="I800" s="38"/>
      <c r="J800" s="12">
        <f>(C800*(1+'Aanneemsom-W'!$C$16))+(D800*(1+'Aanneemsom-W'!$D$16))+(E800*(1+'Aanneemsom-W'!$E$16))</f>
        <v>0</v>
      </c>
      <c r="L800" s="1">
        <f>IF($A$18="53 N.v.t.",1,IF(C800="",0,1))</f>
        <v>0</v>
      </c>
      <c r="M800" s="1">
        <f>IF($A$18="53 N.v.t.",1,IF(D800="",0,1))</f>
        <v>0</v>
      </c>
      <c r="N800" s="1">
        <f>IF($A$18="53 N.v.t.",1,IF(E800="",0,1))</f>
        <v>0</v>
      </c>
      <c r="P800" s="1">
        <f t="shared" si="46"/>
        <v>0</v>
      </c>
    </row>
    <row r="801" spans="1:16">
      <c r="A801" s="1" t="str">
        <f>$A$19</f>
        <v>54 Gassen</v>
      </c>
      <c r="B801" s="109" t="str">
        <f t="shared" si="47"/>
        <v/>
      </c>
      <c r="C801" s="3"/>
      <c r="D801" s="3"/>
      <c r="E801" s="3"/>
      <c r="F801" s="38"/>
      <c r="G801" s="38"/>
      <c r="H801" s="38"/>
      <c r="I801" s="38"/>
      <c r="J801" s="12">
        <f>(C801*(1+'Aanneemsom-W'!$C$16))+(D801*(1+'Aanneemsom-W'!$D$16))+(E801*(1+'Aanneemsom-W'!$E$16))</f>
        <v>0</v>
      </c>
      <c r="L801" s="1">
        <f>IF($A$19="54 N.v.t.",1,IF(C801="",0,1))</f>
        <v>0</v>
      </c>
      <c r="M801" s="1">
        <f>IF($A$19="54 N.v.t.",1,IF(D801="",0,1))</f>
        <v>0</v>
      </c>
      <c r="N801" s="1">
        <f>IF($A$19="54 N.v.t.",1,IF(E801="",0,1))</f>
        <v>0</v>
      </c>
      <c r="P801" s="1">
        <f t="shared" si="46"/>
        <v>0</v>
      </c>
    </row>
    <row r="802" spans="1:16">
      <c r="A802" s="1" t="str">
        <f>$A$20</f>
        <v>55 Koeling</v>
      </c>
      <c r="B802" s="109" t="str">
        <f t="shared" si="47"/>
        <v/>
      </c>
      <c r="C802" s="3"/>
      <c r="D802" s="3"/>
      <c r="E802" s="3"/>
      <c r="F802" s="38"/>
      <c r="G802" s="38"/>
      <c r="H802" s="38"/>
      <c r="I802" s="38"/>
      <c r="J802" s="12">
        <f>(C802*(1+'Aanneemsom-W'!$C$16))+(D802*(1+'Aanneemsom-W'!$D$16))+(E802*(1+'Aanneemsom-W'!$E$16))</f>
        <v>0</v>
      </c>
      <c r="L802" s="1">
        <f>IF($A$20="55 N.v.t.",1,IF(C802="",0,1))</f>
        <v>0</v>
      </c>
      <c r="M802" s="1">
        <f>IF($A$20="55 N.v.t.",1,IF(D802="",0,1))</f>
        <v>0</v>
      </c>
      <c r="N802" s="1">
        <f>IF($A$20="55 N.v.t.",1,IF(E802="",0,1))</f>
        <v>0</v>
      </c>
      <c r="P802" s="1">
        <f t="shared" si="46"/>
        <v>0</v>
      </c>
    </row>
    <row r="803" spans="1:16">
      <c r="A803" s="1" t="str">
        <f>$A$21</f>
        <v>56 Verwarming</v>
      </c>
      <c r="B803" s="109" t="str">
        <f t="shared" si="47"/>
        <v/>
      </c>
      <c r="C803" s="3"/>
      <c r="D803" s="3"/>
      <c r="E803" s="3"/>
      <c r="F803" s="38"/>
      <c r="G803" s="38"/>
      <c r="H803" s="38"/>
      <c r="I803" s="38"/>
      <c r="J803" s="12">
        <f>(C803*(1+'Aanneemsom-W'!$C$16))+(D803*(1+'Aanneemsom-W'!$D$16))+(E803*(1+'Aanneemsom-W'!$E$16))</f>
        <v>0</v>
      </c>
      <c r="L803" s="1">
        <f>IF($A$21="56 N.v.t.",1,IF(C803="",0,1))</f>
        <v>0</v>
      </c>
      <c r="M803" s="1">
        <f>IF($A$21="56 N.v.t.",1,IF(D803="",0,1))</f>
        <v>0</v>
      </c>
      <c r="N803" s="1">
        <f>IF($A$21="56 N.v.t.",1,IF(E803="",0,1))</f>
        <v>0</v>
      </c>
      <c r="P803" s="1">
        <f t="shared" si="46"/>
        <v>0</v>
      </c>
    </row>
    <row r="804" spans="1:16">
      <c r="A804" s="1" t="str">
        <f>$A$22</f>
        <v>57 Luchtbehandeling</v>
      </c>
      <c r="B804" s="109" t="str">
        <f t="shared" si="47"/>
        <v/>
      </c>
      <c r="C804" s="3"/>
      <c r="D804" s="3"/>
      <c r="E804" s="3"/>
      <c r="F804" s="38"/>
      <c r="G804" s="92" t="str">
        <f>IF(F788="","Ingevulde informatie wordt genegeerd.","")</f>
        <v>Ingevulde informatie wordt genegeerd.</v>
      </c>
      <c r="H804" s="38"/>
      <c r="I804" s="38"/>
      <c r="J804" s="12">
        <f>(C804*(1+'Aanneemsom-W'!$C$16))+(D804*(1+'Aanneemsom-W'!$D$16))+(E804*(1+'Aanneemsom-W'!$E$16))</f>
        <v>0</v>
      </c>
      <c r="L804" s="1">
        <f>IF($A$22="57 N.v.t.",1,IF(C804="",0,1))</f>
        <v>0</v>
      </c>
      <c r="M804" s="1">
        <f>IF($A$22="57 N.v.t.",1,IF(D804="",0,1))</f>
        <v>0</v>
      </c>
      <c r="N804" s="1">
        <f>IF($A$22="57 N.v.t.",1,IF(E804="",0,1))</f>
        <v>0</v>
      </c>
      <c r="P804" s="1">
        <f t="shared" si="46"/>
        <v>0</v>
      </c>
    </row>
    <row r="805" spans="1:16">
      <c r="A805" s="1" t="str">
        <f>$A$23</f>
        <v>58 M&amp;R-installaties</v>
      </c>
      <c r="B805" s="109" t="str">
        <f t="shared" si="47"/>
        <v/>
      </c>
      <c r="C805" s="3"/>
      <c r="D805" s="3"/>
      <c r="E805" s="3"/>
      <c r="F805" s="38"/>
      <c r="G805" s="38"/>
      <c r="H805" s="38"/>
      <c r="I805" s="38"/>
      <c r="J805" s="12">
        <f>(C805*(1+'Aanneemsom-W'!$C$16))+(D805*(1+'Aanneemsom-W'!$D$16))+(E805*(1+'Aanneemsom-W'!$E$16))</f>
        <v>0</v>
      </c>
      <c r="L805" s="1">
        <f>IF($A$23="58 N.v.t.",1,IF(C805="",0,1))</f>
        <v>0</v>
      </c>
      <c r="M805" s="1">
        <f>IF($A$23="58 N.v.t.",1,IF(D805="",0,1))</f>
        <v>0</v>
      </c>
      <c r="N805" s="1">
        <f>IF($A$23="58 N.v.t.",1,IF(E805="",0,1))</f>
        <v>0</v>
      </c>
      <c r="P805" s="1">
        <f t="shared" si="46"/>
        <v>0</v>
      </c>
    </row>
    <row r="806" spans="1:16">
      <c r="A806" s="1" t="str">
        <f>$A$24</f>
        <v>59 Brandveiligheid</v>
      </c>
      <c r="B806" s="109" t="str">
        <f t="shared" si="47"/>
        <v/>
      </c>
      <c r="C806" s="3"/>
      <c r="D806" s="3"/>
      <c r="E806" s="3"/>
      <c r="F806" s="38"/>
      <c r="G806" s="38"/>
      <c r="H806" s="38"/>
      <c r="I806" s="38"/>
      <c r="J806" s="12">
        <f>(C806*(1+'Aanneemsom-W'!$C$16))+(D806*(1+'Aanneemsom-W'!$D$16))+(E806*(1+'Aanneemsom-W'!$E$16))</f>
        <v>0</v>
      </c>
      <c r="L806" s="1">
        <f>IF($A$24="65 N.v.t.",1,IF(C806="",0,1))</f>
        <v>0</v>
      </c>
      <c r="M806" s="1">
        <f>IF($A$24="65 N.v.t.",1,IF(D806="",0,1))</f>
        <v>0</v>
      </c>
      <c r="N806" s="1">
        <f>IF($A$24="65 N.v.t.",1,IF(E806="",0,1))</f>
        <v>0</v>
      </c>
      <c r="P806" s="1">
        <f t="shared" si="46"/>
        <v>0</v>
      </c>
    </row>
    <row r="807" spans="1:16">
      <c r="A807" s="1" t="str">
        <f>$A$25</f>
        <v>67 Gebouwmanag.</v>
      </c>
      <c r="B807" s="109" t="str">
        <f t="shared" si="47"/>
        <v/>
      </c>
      <c r="C807" s="3"/>
      <c r="D807" s="3"/>
      <c r="E807" s="3"/>
      <c r="F807" s="38"/>
      <c r="G807" s="38"/>
      <c r="H807" s="38"/>
      <c r="I807" s="38"/>
      <c r="J807" s="12">
        <f>(C807*(1+'Aanneemsom-W'!$C$16))+(D807*(1+'Aanneemsom-W'!$D$16))+(E807*(1+'Aanneemsom-W'!$E$16))</f>
        <v>0</v>
      </c>
      <c r="L807" s="1">
        <f>IF($A$25="67 N.v.t.",1,IF(C807="",0,1))</f>
        <v>0</v>
      </c>
      <c r="M807" s="1">
        <f>IF($A$25="67 N.v.t.",1,IF(D807="",0,1))</f>
        <v>0</v>
      </c>
      <c r="N807" s="1">
        <f>IF($A$25="67 N.v.t.",1,IF(E807="",0,1))</f>
        <v>0</v>
      </c>
      <c r="P807" s="1">
        <f t="shared" si="46"/>
        <v>0</v>
      </c>
    </row>
    <row r="808" spans="1:16">
      <c r="A808" s="1" t="str">
        <f>$A$26</f>
        <v>73 Vaste keuken vrz.</v>
      </c>
      <c r="B808" s="109" t="str">
        <f>IF(C808+D808+E808=0,"",J808/$I$788)</f>
        <v/>
      </c>
      <c r="C808" s="3"/>
      <c r="D808" s="3"/>
      <c r="E808" s="3"/>
      <c r="F808" s="38"/>
      <c r="G808" s="38"/>
      <c r="H808" s="38"/>
      <c r="I808" s="38"/>
      <c r="J808" s="12">
        <f>(C808*(1+'Aanneemsom-W'!$C$16))+(D808*(1+'Aanneemsom-W'!$D$16))+(E808*(1+'Aanneemsom-W'!$E$16))</f>
        <v>0</v>
      </c>
      <c r="L808" s="1">
        <f>IF($A$26="73 N.v.t.",1,IF(C808="",0,1))</f>
        <v>0</v>
      </c>
      <c r="M808" s="1">
        <f>IF($A$26="73 N.v.t.",1,IF(D808="",0,1))</f>
        <v>0</v>
      </c>
      <c r="N808" s="1">
        <f>IF($A$26="73 N.v.t.",1,IF(E808="",0,1))</f>
        <v>0</v>
      </c>
      <c r="P808" s="1">
        <f>SUM(L808:O808)</f>
        <v>0</v>
      </c>
    </row>
    <row r="809" spans="1:16">
      <c r="A809" s="1" t="str">
        <f>$A$27</f>
        <v>74 Vaste sanitaire vrz.</v>
      </c>
      <c r="B809" s="109" t="str">
        <f t="shared" si="47"/>
        <v/>
      </c>
      <c r="C809" s="3"/>
      <c r="D809" s="3"/>
      <c r="E809" s="3"/>
      <c r="F809" s="38"/>
      <c r="G809" s="38"/>
      <c r="H809" s="38"/>
      <c r="I809" s="38"/>
      <c r="J809" s="12">
        <f>(C809*(1+'Aanneemsom-W'!$C$16))+(D809*(1+'Aanneemsom-W'!$D$16))+(E809*(1+'Aanneemsom-W'!$E$16))</f>
        <v>0</v>
      </c>
      <c r="L809" s="1">
        <f>IF($A$27="74 N.v.t.",1,IF(C809="",0,1))</f>
        <v>0</v>
      </c>
      <c r="M809" s="1">
        <f>IF($A$27="74 N.v.t.",1,IF(D809="",0,1))</f>
        <v>0</v>
      </c>
      <c r="N809" s="1">
        <f>IF($A$27="74 N.v.t.",1,IF(E809="",0,1))</f>
        <v>0</v>
      </c>
      <c r="P809" s="1">
        <f t="shared" si="46"/>
        <v>0</v>
      </c>
    </row>
    <row r="810" spans="1:16">
      <c r="A810" s="1" t="str">
        <f>$A$28</f>
        <v>75 Vaste onderh.vrz.</v>
      </c>
      <c r="B810" s="109" t="str">
        <f>IF(C810+D810+E810=0,"",J810/$I$788)</f>
        <v/>
      </c>
      <c r="C810" s="3"/>
      <c r="D810" s="3"/>
      <c r="E810" s="3"/>
      <c r="F810" s="38"/>
      <c r="G810" s="38"/>
      <c r="H810" s="38"/>
      <c r="I810" s="38"/>
      <c r="J810" s="12">
        <f>(C810*(1+'Aanneemsom-W'!$C$16))+(D810*(1+'Aanneemsom-W'!$D$16))+(E810*(1+'Aanneemsom-W'!$E$16))</f>
        <v>0</v>
      </c>
      <c r="L810" s="1">
        <f>IF($A$28="75 N.v.t.",1,IF(C810="",0,1))</f>
        <v>0</v>
      </c>
      <c r="M810" s="1">
        <f>IF($A$28="75 N.v.t.",1,IF(D810="",0,1))</f>
        <v>0</v>
      </c>
      <c r="N810" s="1">
        <f>IF($A$28="75 N.v.t.",1,IF(E810="",0,1))</f>
        <v>0</v>
      </c>
      <c r="P810" s="1">
        <f>SUM(L810:O810)</f>
        <v>0</v>
      </c>
    </row>
    <row r="811" spans="1:16" ht="12" thickBot="1">
      <c r="A811" s="1" t="str">
        <f>$A$29</f>
        <v>90 Terrein</v>
      </c>
      <c r="B811" s="109" t="str">
        <f t="shared" si="47"/>
        <v/>
      </c>
      <c r="C811" s="3"/>
      <c r="D811" s="3"/>
      <c r="E811" s="3"/>
      <c r="F811" s="38"/>
      <c r="G811" s="38"/>
      <c r="H811" s="38"/>
      <c r="I811" s="38"/>
      <c r="J811" s="12">
        <f>(C811*(1+'Aanneemsom-W'!$C$16))+(D811*(1+'Aanneemsom-W'!$D$16))+(E811*(1+'Aanneemsom-W'!$E$16))</f>
        <v>0</v>
      </c>
      <c r="L811" s="1">
        <f>IF($A$29="90 N.v.t.",1,IF(C811="",0,1))</f>
        <v>0</v>
      </c>
      <c r="M811" s="1">
        <f>IF($A$29="90 N.v.t.",1,IF(D811="",0,1))</f>
        <v>0</v>
      </c>
      <c r="N811" s="1">
        <f>IF($A$29="90 N.v.t.",1,IF(E811="",0,1))</f>
        <v>0</v>
      </c>
      <c r="P811" s="1">
        <f t="shared" si="46"/>
        <v>0</v>
      </c>
    </row>
    <row r="812" spans="1:16" ht="13.5" thickBot="1">
      <c r="B812" s="59" t="s">
        <v>6</v>
      </c>
      <c r="C812" s="15">
        <f>SUM(C798:C811)</f>
        <v>0</v>
      </c>
      <c r="D812" s="15">
        <f>SUM(D798:D811)</f>
        <v>0</v>
      </c>
      <c r="E812" s="15">
        <f>SUM(E798:E811)</f>
        <v>0</v>
      </c>
      <c r="J812" s="13">
        <f>SUM(J797:J811)</f>
        <v>0</v>
      </c>
      <c r="O812" s="20" t="s">
        <v>27</v>
      </c>
      <c r="P812" s="1">
        <f>SUM(P797:P811)+P789</f>
        <v>4</v>
      </c>
    </row>
    <row r="813" spans="1:16">
      <c r="B813" s="59" t="s">
        <v>22</v>
      </c>
      <c r="C813" s="60" t="e">
        <f>C812/SUM(C812:E812)</f>
        <v>#DIV/0!</v>
      </c>
      <c r="D813" s="60" t="e">
        <f>D812/SUM(C812:E812)</f>
        <v>#DIV/0!</v>
      </c>
      <c r="E813" s="60" t="e">
        <f>E812/SUM(C812:E812)</f>
        <v>#DIV/0!</v>
      </c>
    </row>
    <row r="814" spans="1:16">
      <c r="C814" s="73"/>
      <c r="D814" s="73"/>
      <c r="E814" s="73"/>
    </row>
    <row r="815" spans="1:16">
      <c r="A815" s="5" t="str">
        <f>$A$67</f>
        <v>* "Loon", "Materiaal" en "Werk-derden" inclusief toeslagen. Let op: Alle bedragen datum prijspeil.</v>
      </c>
      <c r="C815" s="73"/>
      <c r="D815" s="73"/>
      <c r="E815" s="73"/>
      <c r="J815" s="5" t="str">
        <f>$J$67</f>
        <v>Paraaf Inschrijver:</v>
      </c>
    </row>
    <row r="816" spans="1:16">
      <c r="A816" s="5" t="str">
        <f>$A$68</f>
        <v>Opmerking: Niet gebruikte velden invullen met 0. Negatieve getallen of tekst is niet toegestaan.</v>
      </c>
      <c r="J816" s="76" t="str">
        <f>IF(P812=47,"","Let op: niet alle velden zijn ingevuld!")</f>
        <v>Let op: niet alle velden zijn ingevuld!</v>
      </c>
    </row>
    <row r="817" spans="1:17" ht="15.75">
      <c r="A817" s="4" t="str">
        <f>'Aanneemsom-W'!$A$1</f>
        <v>W-installatie</v>
      </c>
      <c r="B817" s="4" t="str">
        <f>'Aanneemsom-W'!$B$1</f>
        <v>Inschrijfbiljet onderhoud</v>
      </c>
      <c r="C817" s="2"/>
      <c r="D817" s="2"/>
      <c r="E817" s="2"/>
      <c r="F817" s="2"/>
      <c r="G817" s="2"/>
      <c r="H817" s="2"/>
      <c r="I817" s="2"/>
      <c r="J817" s="2"/>
    </row>
    <row r="818" spans="1:17">
      <c r="A818" s="20" t="str">
        <f>'Aanneemsom-W'!$A$2</f>
        <v>Perceel:</v>
      </c>
      <c r="B818" s="21" t="str">
        <f>Leeswijzer!$B$2</f>
        <v>W1</v>
      </c>
      <c r="C818" s="2"/>
      <c r="D818" s="2"/>
      <c r="E818" s="2"/>
      <c r="I818" s="22" t="str">
        <f>'Aanneemsom-W'!$F$2</f>
        <v>Documentnummer:</v>
      </c>
      <c r="J818" s="70" t="str">
        <f>Leeswijzer!$G$2</f>
        <v>xxx-GC1-IBW W1C1</v>
      </c>
    </row>
    <row r="819" spans="1:17">
      <c r="A819" s="20" t="str">
        <f>'Aanneemsom-W'!$A$3</f>
        <v>Opdrachtgever:</v>
      </c>
      <c r="B819" s="106" t="str">
        <f>Leeswijzer!$B$3</f>
        <v>Solido</v>
      </c>
      <c r="C819" s="2"/>
      <c r="D819" s="2"/>
      <c r="E819" s="2"/>
      <c r="I819" s="22" t="str">
        <f>'Aanneemsom-W'!$F$3</f>
        <v>Bestek:</v>
      </c>
      <c r="J819" s="2" t="str">
        <f>Leeswijzer!$G$3</f>
        <v>2506-FB-OHCAEW</v>
      </c>
    </row>
    <row r="820" spans="1:17">
      <c r="A820" s="20" t="str">
        <f>'Aanneemsom-W'!$A$4</f>
        <v>Betreft:</v>
      </c>
      <c r="B820" s="106" t="str">
        <f>Leeswijzer!$B$4</f>
        <v>Onderhoudscontract W-installatie</v>
      </c>
      <c r="C820" s="2"/>
      <c r="D820" s="2"/>
      <c r="E820" s="2"/>
      <c r="I820" s="20" t="s">
        <v>65</v>
      </c>
      <c r="J820" s="163">
        <f>'Aanneemsom-W'!$E$39</f>
        <v>0</v>
      </c>
    </row>
    <row r="821" spans="1:17">
      <c r="A821" s="20" t="str">
        <f>'Aanneemsom-W'!$A$5</f>
        <v>Blad:</v>
      </c>
      <c r="B821" s="1" t="str">
        <f>IF(F822="","Specificatieblad ongeldig; NIET invullen!","Specificatieblad locatie")</f>
        <v>Specificatieblad ongeldig; NIET invullen!</v>
      </c>
      <c r="E821" s="62" t="str">
        <f>$E$5</f>
        <v>C2</v>
      </c>
      <c r="F821" s="23" t="str">
        <f>$F$5</f>
        <v>(naam)</v>
      </c>
      <c r="G821" s="2"/>
      <c r="H821" s="2"/>
      <c r="I821" s="2"/>
    </row>
    <row r="822" spans="1:17">
      <c r="A822" s="20"/>
      <c r="B822" s="70"/>
      <c r="E822" s="77" t="s">
        <v>4</v>
      </c>
      <c r="F822" s="114"/>
      <c r="G822" s="2"/>
      <c r="H822" s="22" t="s">
        <v>43</v>
      </c>
      <c r="I822" s="70">
        <f>IF(I825=0,I823,I825)</f>
        <v>0</v>
      </c>
      <c r="Q822" s="1">
        <f>IF(F822="",0,1)</f>
        <v>0</v>
      </c>
    </row>
    <row r="823" spans="1:17">
      <c r="A823" s="20"/>
      <c r="B823" s="91"/>
      <c r="E823" s="68" t="s">
        <v>21</v>
      </c>
      <c r="F823" s="115"/>
      <c r="G823" s="2"/>
      <c r="H823" s="22" t="s">
        <v>28</v>
      </c>
      <c r="I823" s="116"/>
      <c r="J823" s="106" t="s">
        <v>47</v>
      </c>
      <c r="P823" s="1">
        <f>IF(I823="",0,1)</f>
        <v>0</v>
      </c>
    </row>
    <row r="824" spans="1:17">
      <c r="A824" s="20"/>
      <c r="E824" s="68"/>
      <c r="G824" s="2"/>
      <c r="H824" s="20" t="s">
        <v>48</v>
      </c>
      <c r="I824" s="116"/>
    </row>
    <row r="825" spans="1:17">
      <c r="A825" s="39" t="s">
        <v>33</v>
      </c>
      <c r="B825" s="113">
        <f>'Aanneemsom-W'!$B$8</f>
        <v>0</v>
      </c>
      <c r="E825" s="68"/>
      <c r="G825" s="2"/>
      <c r="H825" s="22" t="s">
        <v>49</v>
      </c>
      <c r="I825" s="116"/>
      <c r="J825" s="111">
        <f>IF(I824+I825=0,0,(I825-I824)/I824)</f>
        <v>0</v>
      </c>
    </row>
    <row r="826" spans="1:17">
      <c r="A826" s="20" t="s">
        <v>96</v>
      </c>
      <c r="B826" s="149"/>
      <c r="C826" s="2"/>
      <c r="D826" s="2"/>
      <c r="E826" s="2"/>
      <c r="F826" s="2"/>
      <c r="G826" s="2"/>
      <c r="H826" s="2"/>
      <c r="I826" s="2"/>
      <c r="J826" s="117" t="str">
        <f>IF(J825=0,"","Controleer kengetallen op inschrijfwaarde. Pas zo nodig de bedragen Loon, Materiaal en Werk-derden aan met het wijzigingspercentage.")</f>
        <v/>
      </c>
    </row>
    <row r="827" spans="1:17">
      <c r="C827" s="64"/>
      <c r="D827" s="65"/>
      <c r="E827" s="65"/>
      <c r="F827" s="67" t="s">
        <v>24</v>
      </c>
      <c r="G827" s="65"/>
      <c r="H827" s="65"/>
      <c r="I827" s="65"/>
      <c r="J827" s="66"/>
    </row>
    <row r="828" spans="1:17">
      <c r="C828" s="49"/>
      <c r="D828" s="50" t="str">
        <f>$D$12</f>
        <v>Preventief en</v>
      </c>
      <c r="E828" s="51"/>
      <c r="F828" s="52"/>
      <c r="G828" s="50" t="str">
        <f>IF($G$12="","",$G$12)</f>
        <v>Geen stelposten</v>
      </c>
      <c r="H828" s="53"/>
      <c r="I828" s="18"/>
      <c r="J828" s="40" t="str">
        <f>$J$12</f>
        <v>Prijspeil</v>
      </c>
    </row>
    <row r="829" spans="1:17">
      <c r="C829" s="16"/>
      <c r="D829" s="17" t="str">
        <f>$D$13</f>
        <v>curatief onderhoud</v>
      </c>
      <c r="E829" s="54"/>
      <c r="F829" s="55"/>
      <c r="G829" s="17"/>
      <c r="H829" s="56"/>
      <c r="I829" s="19"/>
      <c r="J829" s="48">
        <f>$J$13</f>
        <v>45839</v>
      </c>
    </row>
    <row r="830" spans="1:17" ht="22.5">
      <c r="A830" s="57" t="s">
        <v>45</v>
      </c>
      <c r="B830" s="58" t="str">
        <f>$B$48</f>
        <v>Kengetal-W
locatie (€/m²)</v>
      </c>
      <c r="C830" s="11" t="s">
        <v>63</v>
      </c>
      <c r="D830" s="11" t="s">
        <v>64</v>
      </c>
      <c r="E830" s="11" t="s">
        <v>239</v>
      </c>
      <c r="F830" s="11" t="str">
        <f>IF($F$14="","",$F$14)</f>
        <v/>
      </c>
      <c r="G830" s="11" t="str">
        <f>IF($G$14="","",$G$14)</f>
        <v/>
      </c>
      <c r="H830" s="11" t="str">
        <f>IF($H$14="","",$H$14)</f>
        <v/>
      </c>
      <c r="I830" s="11" t="str">
        <f>IF($I$14="","",$I$14)</f>
        <v/>
      </c>
      <c r="J830" s="11" t="s">
        <v>57</v>
      </c>
      <c r="L830" s="1" t="s">
        <v>26</v>
      </c>
    </row>
    <row r="831" spans="1:17">
      <c r="A831" s="37" t="str">
        <f>$A$15</f>
        <v>Stelposten n.v.t.</v>
      </c>
      <c r="B831" s="71"/>
      <c r="C831" s="72"/>
      <c r="D831" s="72"/>
      <c r="E831" s="72"/>
      <c r="F831" s="3"/>
      <c r="G831" s="3"/>
      <c r="H831" s="3"/>
      <c r="I831" s="3"/>
      <c r="J831" s="144">
        <f>(F831*(1+'Aanneemsom-W'!$F$16))+(G831*(1+'Aanneemsom-W'!$F$16))+(H831*(1+'Aanneemsom-W'!$F$16))+(I831*(1+'Aanneemsom-W'!$F$16))</f>
        <v>0</v>
      </c>
      <c r="L831" s="1">
        <f>IF(F830="",1,IF(F831="",0,1))</f>
        <v>1</v>
      </c>
      <c r="M831" s="1">
        <f>IF(G830="",1,IF(G831="",0,1))</f>
        <v>1</v>
      </c>
      <c r="N831" s="1">
        <f>IF(H830="",1,IF(H831="",0,1))</f>
        <v>1</v>
      </c>
      <c r="O831" s="1">
        <f>IF(I830="",1,IF(I831="",0,1))</f>
        <v>1</v>
      </c>
      <c r="P831" s="1">
        <f t="shared" ref="P831:P845" si="48">SUM(L831:O831)</f>
        <v>4</v>
      </c>
    </row>
    <row r="832" spans="1:17">
      <c r="A832" s="1" t="str">
        <f>$A$16</f>
        <v>51 Gereserveerd</v>
      </c>
      <c r="B832" s="109" t="str">
        <f>IF(C832+D832+E832=0,"",J832/$I$822)</f>
        <v/>
      </c>
      <c r="C832" s="3"/>
      <c r="D832" s="3"/>
      <c r="E832" s="3"/>
      <c r="F832" s="38"/>
      <c r="G832" s="38"/>
      <c r="H832" s="38"/>
      <c r="I832" s="38"/>
      <c r="J832" s="12">
        <f>(C832*(1+'Aanneemsom-W'!$C$16))+(D832*(1+'Aanneemsom-W'!$D$16))+(E832*(1+'Aanneemsom-W'!$E$16))</f>
        <v>0</v>
      </c>
      <c r="L832" s="1">
        <f>IF($A$16="51 N.v.t.",1,IF(C832="",0,1))</f>
        <v>0</v>
      </c>
      <c r="M832" s="1">
        <f>IF($A$16="51 N.v.t.",1,IF(D832="",0,1))</f>
        <v>0</v>
      </c>
      <c r="N832" s="1">
        <f>IF($A$16="51 N.v.t.",1,IF(E832="",0,1))</f>
        <v>0</v>
      </c>
      <c r="P832" s="1">
        <f t="shared" si="48"/>
        <v>0</v>
      </c>
    </row>
    <row r="833" spans="1:16">
      <c r="A833" s="1" t="str">
        <f>$A$17</f>
        <v>52 Afvoeren</v>
      </c>
      <c r="B833" s="109" t="str">
        <f t="shared" ref="B833:B845" si="49">IF(C833+D833+E833=0,"",J833/$I$822)</f>
        <v/>
      </c>
      <c r="C833" s="3"/>
      <c r="D833" s="3"/>
      <c r="E833" s="3"/>
      <c r="F833" s="38"/>
      <c r="G833" s="38"/>
      <c r="H833" s="38"/>
      <c r="I833" s="38"/>
      <c r="J833" s="12">
        <f>(C833*(1+'Aanneemsom-W'!$C$16))+(D833*(1+'Aanneemsom-W'!$D$16))+(E833*(1+'Aanneemsom-W'!$E$16))</f>
        <v>0</v>
      </c>
      <c r="L833" s="1">
        <f>IF($A$17="52 N.v.t.",1,IF(C833="",0,1))</f>
        <v>0</v>
      </c>
      <c r="M833" s="1">
        <f>IF($A$17="52 N.v.t.",1,IF(D833="",0,1))</f>
        <v>0</v>
      </c>
      <c r="N833" s="1">
        <f>IF($A$17="52 N.v.t.",1,IF(E833="",0,1))</f>
        <v>0</v>
      </c>
      <c r="P833" s="1">
        <f t="shared" si="48"/>
        <v>0</v>
      </c>
    </row>
    <row r="834" spans="1:16">
      <c r="A834" s="1" t="str">
        <f>$A$18</f>
        <v>53 Water</v>
      </c>
      <c r="B834" s="109" t="str">
        <f t="shared" si="49"/>
        <v/>
      </c>
      <c r="C834" s="3"/>
      <c r="D834" s="3"/>
      <c r="E834" s="3"/>
      <c r="F834" s="38"/>
      <c r="G834" s="38"/>
      <c r="H834" s="38"/>
      <c r="I834" s="38"/>
      <c r="J834" s="12">
        <f>(C834*(1+'Aanneemsom-W'!$C$16))+(D834*(1+'Aanneemsom-W'!$D$16))+(E834*(1+'Aanneemsom-W'!$E$16))</f>
        <v>0</v>
      </c>
      <c r="L834" s="1">
        <f>IF($A$18="53 N.v.t.",1,IF(C834="",0,1))</f>
        <v>0</v>
      </c>
      <c r="M834" s="1">
        <f>IF($A$18="53 N.v.t.",1,IF(D834="",0,1))</f>
        <v>0</v>
      </c>
      <c r="N834" s="1">
        <f>IF($A$18="53 N.v.t.",1,IF(E834="",0,1))</f>
        <v>0</v>
      </c>
      <c r="P834" s="1">
        <f t="shared" si="48"/>
        <v>0</v>
      </c>
    </row>
    <row r="835" spans="1:16">
      <c r="A835" s="1" t="str">
        <f>$A$19</f>
        <v>54 Gassen</v>
      </c>
      <c r="B835" s="109" t="str">
        <f t="shared" si="49"/>
        <v/>
      </c>
      <c r="C835" s="3"/>
      <c r="D835" s="3"/>
      <c r="E835" s="3"/>
      <c r="F835" s="38"/>
      <c r="G835" s="38"/>
      <c r="H835" s="38"/>
      <c r="I835" s="38"/>
      <c r="J835" s="12">
        <f>(C835*(1+'Aanneemsom-W'!$C$16))+(D835*(1+'Aanneemsom-W'!$D$16))+(E835*(1+'Aanneemsom-W'!$E$16))</f>
        <v>0</v>
      </c>
      <c r="L835" s="1">
        <f>IF($A$19="54 N.v.t.",1,IF(C835="",0,1))</f>
        <v>0</v>
      </c>
      <c r="M835" s="1">
        <f>IF($A$19="54 N.v.t.",1,IF(D835="",0,1))</f>
        <v>0</v>
      </c>
      <c r="N835" s="1">
        <f>IF($A$19="54 N.v.t.",1,IF(E835="",0,1))</f>
        <v>0</v>
      </c>
      <c r="P835" s="1">
        <f t="shared" si="48"/>
        <v>0</v>
      </c>
    </row>
    <row r="836" spans="1:16">
      <c r="A836" s="1" t="str">
        <f>$A$20</f>
        <v>55 Koeling</v>
      </c>
      <c r="B836" s="109" t="str">
        <f t="shared" si="49"/>
        <v/>
      </c>
      <c r="C836" s="3"/>
      <c r="D836" s="3"/>
      <c r="E836" s="3"/>
      <c r="F836" s="38"/>
      <c r="G836" s="38"/>
      <c r="H836" s="38"/>
      <c r="I836" s="38"/>
      <c r="J836" s="12">
        <f>(C836*(1+'Aanneemsom-W'!$C$16))+(D836*(1+'Aanneemsom-W'!$D$16))+(E836*(1+'Aanneemsom-W'!$E$16))</f>
        <v>0</v>
      </c>
      <c r="L836" s="1">
        <f>IF($A$20="55 N.v.t.",1,IF(C836="",0,1))</f>
        <v>0</v>
      </c>
      <c r="M836" s="1">
        <f>IF($A$20="55 N.v.t.",1,IF(D836="",0,1))</f>
        <v>0</v>
      </c>
      <c r="N836" s="1">
        <f>IF($A$20="55 N.v.t.",1,IF(E836="",0,1))</f>
        <v>0</v>
      </c>
      <c r="P836" s="1">
        <f t="shared" si="48"/>
        <v>0</v>
      </c>
    </row>
    <row r="837" spans="1:16">
      <c r="A837" s="1" t="str">
        <f>$A$21</f>
        <v>56 Verwarming</v>
      </c>
      <c r="B837" s="109" t="str">
        <f t="shared" si="49"/>
        <v/>
      </c>
      <c r="C837" s="3"/>
      <c r="D837" s="3"/>
      <c r="E837" s="3"/>
      <c r="F837" s="38"/>
      <c r="G837" s="38"/>
      <c r="H837" s="38"/>
      <c r="I837" s="38"/>
      <c r="J837" s="12">
        <f>(C837*(1+'Aanneemsom-W'!$C$16))+(D837*(1+'Aanneemsom-W'!$D$16))+(E837*(1+'Aanneemsom-W'!$E$16))</f>
        <v>0</v>
      </c>
      <c r="L837" s="1">
        <f>IF($A$21="56 N.v.t.",1,IF(C837="",0,1))</f>
        <v>0</v>
      </c>
      <c r="M837" s="1">
        <f>IF($A$21="56 N.v.t.",1,IF(D837="",0,1))</f>
        <v>0</v>
      </c>
      <c r="N837" s="1">
        <f>IF($A$21="56 N.v.t.",1,IF(E837="",0,1))</f>
        <v>0</v>
      </c>
      <c r="P837" s="1">
        <f t="shared" si="48"/>
        <v>0</v>
      </c>
    </row>
    <row r="838" spans="1:16">
      <c r="A838" s="1" t="str">
        <f>$A$22</f>
        <v>57 Luchtbehandeling</v>
      </c>
      <c r="B838" s="109" t="str">
        <f t="shared" si="49"/>
        <v/>
      </c>
      <c r="C838" s="3"/>
      <c r="D838" s="3"/>
      <c r="E838" s="3"/>
      <c r="F838" s="38"/>
      <c r="G838" s="92" t="str">
        <f>IF(F822="","Ingevulde informatie wordt genegeerd.","")</f>
        <v>Ingevulde informatie wordt genegeerd.</v>
      </c>
      <c r="H838" s="38"/>
      <c r="I838" s="38"/>
      <c r="J838" s="12">
        <f>(C838*(1+'Aanneemsom-W'!$C$16))+(D838*(1+'Aanneemsom-W'!$D$16))+(E838*(1+'Aanneemsom-W'!$E$16))</f>
        <v>0</v>
      </c>
      <c r="L838" s="1">
        <f>IF($A$22="57 N.v.t.",1,IF(C838="",0,1))</f>
        <v>0</v>
      </c>
      <c r="M838" s="1">
        <f>IF($A$22="57 N.v.t.",1,IF(D838="",0,1))</f>
        <v>0</v>
      </c>
      <c r="N838" s="1">
        <f>IF($A$22="57 N.v.t.",1,IF(E838="",0,1))</f>
        <v>0</v>
      </c>
      <c r="P838" s="1">
        <f t="shared" si="48"/>
        <v>0</v>
      </c>
    </row>
    <row r="839" spans="1:16">
      <c r="A839" s="1" t="str">
        <f>$A$23</f>
        <v>58 M&amp;R-installaties</v>
      </c>
      <c r="B839" s="109" t="str">
        <f t="shared" si="49"/>
        <v/>
      </c>
      <c r="C839" s="3"/>
      <c r="D839" s="3"/>
      <c r="E839" s="3"/>
      <c r="F839" s="38"/>
      <c r="G839" s="38"/>
      <c r="H839" s="38"/>
      <c r="I839" s="38"/>
      <c r="J839" s="12">
        <f>(C839*(1+'Aanneemsom-W'!$C$16))+(D839*(1+'Aanneemsom-W'!$D$16))+(E839*(1+'Aanneemsom-W'!$E$16))</f>
        <v>0</v>
      </c>
      <c r="L839" s="1">
        <f>IF($A$23="58 N.v.t.",1,IF(C839="",0,1))</f>
        <v>0</v>
      </c>
      <c r="M839" s="1">
        <f>IF($A$23="58 N.v.t.",1,IF(D839="",0,1))</f>
        <v>0</v>
      </c>
      <c r="N839" s="1">
        <f>IF($A$23="58 N.v.t.",1,IF(E839="",0,1))</f>
        <v>0</v>
      </c>
      <c r="P839" s="1">
        <f t="shared" si="48"/>
        <v>0</v>
      </c>
    </row>
    <row r="840" spans="1:16">
      <c r="A840" s="1" t="str">
        <f>$A$24</f>
        <v>59 Brandveiligheid</v>
      </c>
      <c r="B840" s="109" t="str">
        <f t="shared" si="49"/>
        <v/>
      </c>
      <c r="C840" s="3"/>
      <c r="D840" s="3"/>
      <c r="E840" s="3"/>
      <c r="F840" s="38"/>
      <c r="G840" s="38"/>
      <c r="H840" s="38"/>
      <c r="I840" s="38"/>
      <c r="J840" s="12">
        <f>(C840*(1+'Aanneemsom-W'!$C$16))+(D840*(1+'Aanneemsom-W'!$D$16))+(E840*(1+'Aanneemsom-W'!$E$16))</f>
        <v>0</v>
      </c>
      <c r="L840" s="1">
        <f>IF($A$24="65 N.v.t.",1,IF(C840="",0,1))</f>
        <v>0</v>
      </c>
      <c r="M840" s="1">
        <f>IF($A$24="65 N.v.t.",1,IF(D840="",0,1))</f>
        <v>0</v>
      </c>
      <c r="N840" s="1">
        <f>IF($A$24="65 N.v.t.",1,IF(E840="",0,1))</f>
        <v>0</v>
      </c>
      <c r="P840" s="1">
        <f t="shared" si="48"/>
        <v>0</v>
      </c>
    </row>
    <row r="841" spans="1:16">
      <c r="A841" s="1" t="str">
        <f>$A$25</f>
        <v>67 Gebouwmanag.</v>
      </c>
      <c r="B841" s="109" t="str">
        <f t="shared" si="49"/>
        <v/>
      </c>
      <c r="C841" s="3"/>
      <c r="D841" s="3"/>
      <c r="E841" s="3"/>
      <c r="F841" s="38"/>
      <c r="G841" s="38"/>
      <c r="H841" s="38"/>
      <c r="I841" s="38"/>
      <c r="J841" s="12">
        <f>(C841*(1+'Aanneemsom-W'!$C$16))+(D841*(1+'Aanneemsom-W'!$D$16))+(E841*(1+'Aanneemsom-W'!$E$16))</f>
        <v>0</v>
      </c>
      <c r="L841" s="1">
        <f>IF($A$25="67 N.v.t.",1,IF(C841="",0,1))</f>
        <v>0</v>
      </c>
      <c r="M841" s="1">
        <f>IF($A$25="67 N.v.t.",1,IF(D841="",0,1))</f>
        <v>0</v>
      </c>
      <c r="N841" s="1">
        <f>IF($A$25="67 N.v.t.",1,IF(E841="",0,1))</f>
        <v>0</v>
      </c>
      <c r="P841" s="1">
        <f t="shared" si="48"/>
        <v>0</v>
      </c>
    </row>
    <row r="842" spans="1:16">
      <c r="A842" s="1" t="str">
        <f>$A$26</f>
        <v>73 Vaste keuken vrz.</v>
      </c>
      <c r="B842" s="109" t="str">
        <f>IF(C842+D842+E842=0,"",J842/$I$822)</f>
        <v/>
      </c>
      <c r="C842" s="3"/>
      <c r="D842" s="3"/>
      <c r="E842" s="3"/>
      <c r="F842" s="38"/>
      <c r="G842" s="38"/>
      <c r="H842" s="38"/>
      <c r="I842" s="38"/>
      <c r="J842" s="12">
        <f>(C842*(1+'Aanneemsom-W'!$C$16))+(D842*(1+'Aanneemsom-W'!$D$16))+(E842*(1+'Aanneemsom-W'!$E$16))</f>
        <v>0</v>
      </c>
      <c r="L842" s="1">
        <f>IF($A$26="73 N.v.t.",1,IF(C842="",0,1))</f>
        <v>0</v>
      </c>
      <c r="M842" s="1">
        <f>IF($A$26="73 N.v.t.",1,IF(D842="",0,1))</f>
        <v>0</v>
      </c>
      <c r="N842" s="1">
        <f>IF($A$26="73 N.v.t.",1,IF(E842="",0,1))</f>
        <v>0</v>
      </c>
      <c r="P842" s="1">
        <f>SUM(L842:O842)</f>
        <v>0</v>
      </c>
    </row>
    <row r="843" spans="1:16">
      <c r="A843" s="1" t="str">
        <f>$A$27</f>
        <v>74 Vaste sanitaire vrz.</v>
      </c>
      <c r="B843" s="109" t="str">
        <f t="shared" si="49"/>
        <v/>
      </c>
      <c r="C843" s="3"/>
      <c r="D843" s="3"/>
      <c r="E843" s="3"/>
      <c r="F843" s="38"/>
      <c r="G843" s="38"/>
      <c r="H843" s="38"/>
      <c r="I843" s="38"/>
      <c r="J843" s="12">
        <f>(C843*(1+'Aanneemsom-W'!$C$16))+(D843*(1+'Aanneemsom-W'!$D$16))+(E843*(1+'Aanneemsom-W'!$E$16))</f>
        <v>0</v>
      </c>
      <c r="L843" s="1">
        <f>IF($A$27="74 N.v.t.",1,IF(C843="",0,1))</f>
        <v>0</v>
      </c>
      <c r="M843" s="1">
        <f>IF($A$27="74 N.v.t.",1,IF(D843="",0,1))</f>
        <v>0</v>
      </c>
      <c r="N843" s="1">
        <f>IF($A$27="74 N.v.t.",1,IF(E843="",0,1))</f>
        <v>0</v>
      </c>
      <c r="P843" s="1">
        <f t="shared" si="48"/>
        <v>0</v>
      </c>
    </row>
    <row r="844" spans="1:16">
      <c r="A844" s="1" t="str">
        <f>$A$28</f>
        <v>75 Vaste onderh.vrz.</v>
      </c>
      <c r="B844" s="109" t="str">
        <f>IF(C844+D844+E844=0,"",J844/$I$822)</f>
        <v/>
      </c>
      <c r="C844" s="3"/>
      <c r="D844" s="3"/>
      <c r="E844" s="3"/>
      <c r="F844" s="38"/>
      <c r="G844" s="38"/>
      <c r="H844" s="38"/>
      <c r="I844" s="38"/>
      <c r="J844" s="12">
        <f>(C844*(1+'Aanneemsom-W'!$C$16))+(D844*(1+'Aanneemsom-W'!$D$16))+(E844*(1+'Aanneemsom-W'!$E$16))</f>
        <v>0</v>
      </c>
      <c r="L844" s="1">
        <f>IF($A$28="75 N.v.t.",1,IF(C844="",0,1))</f>
        <v>0</v>
      </c>
      <c r="M844" s="1">
        <f>IF($A$28="75 N.v.t.",1,IF(D844="",0,1))</f>
        <v>0</v>
      </c>
      <c r="N844" s="1">
        <f>IF($A$28="75 N.v.t.",1,IF(E844="",0,1))</f>
        <v>0</v>
      </c>
      <c r="P844" s="1">
        <f>SUM(L844:O844)</f>
        <v>0</v>
      </c>
    </row>
    <row r="845" spans="1:16" ht="12" thickBot="1">
      <c r="A845" s="1" t="str">
        <f>$A$29</f>
        <v>90 Terrein</v>
      </c>
      <c r="B845" s="109" t="str">
        <f t="shared" si="49"/>
        <v/>
      </c>
      <c r="C845" s="3"/>
      <c r="D845" s="3"/>
      <c r="E845" s="3"/>
      <c r="F845" s="38"/>
      <c r="G845" s="38"/>
      <c r="H845" s="38"/>
      <c r="I845" s="38"/>
      <c r="J845" s="12">
        <f>(C845*(1+'Aanneemsom-W'!$C$16))+(D845*(1+'Aanneemsom-W'!$D$16))+(E845*(1+'Aanneemsom-W'!$E$16))</f>
        <v>0</v>
      </c>
      <c r="L845" s="1">
        <f>IF($A$29="90 N.v.t.",1,IF(C845="",0,1))</f>
        <v>0</v>
      </c>
      <c r="M845" s="1">
        <f>IF($A$29="90 N.v.t.",1,IF(D845="",0,1))</f>
        <v>0</v>
      </c>
      <c r="N845" s="1">
        <f>IF($A$29="90 N.v.t.",1,IF(E845="",0,1))</f>
        <v>0</v>
      </c>
      <c r="P845" s="1">
        <f t="shared" si="48"/>
        <v>0</v>
      </c>
    </row>
    <row r="846" spans="1:16" ht="13.5" thickBot="1">
      <c r="B846" s="59" t="s">
        <v>6</v>
      </c>
      <c r="C846" s="15">
        <f>SUM(C832:C845)</f>
        <v>0</v>
      </c>
      <c r="D846" s="15">
        <f>SUM(D832:D845)</f>
        <v>0</v>
      </c>
      <c r="E846" s="15">
        <f>SUM(E832:E845)</f>
        <v>0</v>
      </c>
      <c r="J846" s="13">
        <f>SUM(J831:J845)</f>
        <v>0</v>
      </c>
      <c r="O846" s="20" t="s">
        <v>27</v>
      </c>
      <c r="P846" s="1">
        <f>SUM(P831:P845)+P823</f>
        <v>4</v>
      </c>
    </row>
    <row r="847" spans="1:16">
      <c r="B847" s="59" t="s">
        <v>22</v>
      </c>
      <c r="C847" s="60" t="e">
        <f>C846/SUM(C846:E846)</f>
        <v>#DIV/0!</v>
      </c>
      <c r="D847" s="60" t="e">
        <f>D846/SUM(C846:E846)</f>
        <v>#DIV/0!</v>
      </c>
      <c r="E847" s="60" t="e">
        <f>E846/SUM(C846:E846)</f>
        <v>#DIV/0!</v>
      </c>
    </row>
    <row r="848" spans="1:16">
      <c r="C848" s="73"/>
      <c r="D848" s="73"/>
      <c r="E848" s="73"/>
    </row>
    <row r="849" spans="1:17">
      <c r="A849" s="5" t="str">
        <f>$A$67</f>
        <v>* "Loon", "Materiaal" en "Werk-derden" inclusief toeslagen. Let op: Alle bedragen datum prijspeil.</v>
      </c>
      <c r="C849" s="73"/>
      <c r="D849" s="73"/>
      <c r="E849" s="73"/>
      <c r="J849" s="5" t="str">
        <f>$J$67</f>
        <v>Paraaf Inschrijver:</v>
      </c>
    </row>
    <row r="850" spans="1:17">
      <c r="A850" s="5" t="str">
        <f>$A$68</f>
        <v>Opmerking: Niet gebruikte velden invullen met 0. Negatieve getallen of tekst is niet toegestaan.</v>
      </c>
      <c r="J850" s="76" t="str">
        <f>IF(P846=47,"","Let op: niet alle velden zijn ingevuld!")</f>
        <v>Let op: niet alle velden zijn ingevuld!</v>
      </c>
    </row>
    <row r="851" spans="1:17" ht="15.75">
      <c r="A851" s="4" t="str">
        <f>'Aanneemsom-W'!$A$1</f>
        <v>W-installatie</v>
      </c>
      <c r="B851" s="4" t="str">
        <f>'Aanneemsom-W'!$B$1</f>
        <v>Inschrijfbiljet onderhoud</v>
      </c>
      <c r="C851" s="2"/>
      <c r="D851" s="2"/>
      <c r="E851" s="2"/>
      <c r="F851" s="2"/>
      <c r="G851" s="2"/>
      <c r="H851" s="2"/>
      <c r="I851" s="2"/>
      <c r="J851" s="2"/>
    </row>
    <row r="852" spans="1:17">
      <c r="A852" s="20" t="str">
        <f>'Aanneemsom-W'!$A$2</f>
        <v>Perceel:</v>
      </c>
      <c r="B852" s="21" t="str">
        <f>Leeswijzer!$B$2</f>
        <v>W1</v>
      </c>
      <c r="C852" s="2"/>
      <c r="D852" s="2"/>
      <c r="E852" s="2"/>
      <c r="I852" s="22" t="str">
        <f>'Aanneemsom-W'!$F$2</f>
        <v>Documentnummer:</v>
      </c>
      <c r="J852" s="70" t="str">
        <f>Leeswijzer!$G$2</f>
        <v>xxx-GC1-IBW W1C1</v>
      </c>
    </row>
    <row r="853" spans="1:17">
      <c r="A853" s="20" t="str">
        <f>'Aanneemsom-W'!$A$3</f>
        <v>Opdrachtgever:</v>
      </c>
      <c r="B853" s="106" t="str">
        <f>Leeswijzer!$B$3</f>
        <v>Solido</v>
      </c>
      <c r="C853" s="2"/>
      <c r="D853" s="2"/>
      <c r="E853" s="2"/>
      <c r="I853" s="22" t="str">
        <f>'Aanneemsom-W'!$F$3</f>
        <v>Bestek:</v>
      </c>
      <c r="J853" s="2" t="str">
        <f>Leeswijzer!$G$3</f>
        <v>2506-FB-OHCAEW</v>
      </c>
    </row>
    <row r="854" spans="1:17">
      <c r="A854" s="20" t="str">
        <f>'Aanneemsom-W'!$A$4</f>
        <v>Betreft:</v>
      </c>
      <c r="B854" s="106" t="str">
        <f>Leeswijzer!$B$4</f>
        <v>Onderhoudscontract W-installatie</v>
      </c>
      <c r="C854" s="2"/>
      <c r="D854" s="2"/>
      <c r="E854" s="2"/>
      <c r="I854" s="20" t="s">
        <v>65</v>
      </c>
      <c r="J854" s="163">
        <f>'Aanneemsom-W'!$E$39</f>
        <v>0</v>
      </c>
    </row>
    <row r="855" spans="1:17">
      <c r="A855" s="20" t="str">
        <f>'Aanneemsom-W'!$A$5</f>
        <v>Blad:</v>
      </c>
      <c r="B855" s="1" t="str">
        <f>IF(F856="","Specificatieblad ongeldig; NIET invullen!","Specificatieblad locatie")</f>
        <v>Specificatieblad ongeldig; NIET invullen!</v>
      </c>
      <c r="E855" s="62" t="str">
        <f>$E$5</f>
        <v>C2</v>
      </c>
      <c r="F855" s="23" t="str">
        <f>$F$5</f>
        <v>(naam)</v>
      </c>
      <c r="G855" s="2"/>
      <c r="H855" s="2"/>
      <c r="I855" s="2"/>
    </row>
    <row r="856" spans="1:17">
      <c r="A856" s="20"/>
      <c r="B856" s="70"/>
      <c r="E856" s="77" t="s">
        <v>4</v>
      </c>
      <c r="F856" s="114"/>
      <c r="G856" s="2"/>
      <c r="H856" s="22" t="s">
        <v>43</v>
      </c>
      <c r="I856" s="70">
        <f>IF(I859=0,I857,I859)</f>
        <v>0</v>
      </c>
      <c r="Q856" s="1">
        <f>IF(F856="",0,1)</f>
        <v>0</v>
      </c>
    </row>
    <row r="857" spans="1:17">
      <c r="A857" s="20"/>
      <c r="B857" s="91"/>
      <c r="E857" s="68" t="s">
        <v>21</v>
      </c>
      <c r="F857" s="115"/>
      <c r="G857" s="2"/>
      <c r="H857" s="22" t="s">
        <v>28</v>
      </c>
      <c r="I857" s="116"/>
      <c r="J857" s="106" t="s">
        <v>47</v>
      </c>
      <c r="P857" s="1">
        <f>IF(I857="",0,1)</f>
        <v>0</v>
      </c>
    </row>
    <row r="858" spans="1:17">
      <c r="A858" s="20"/>
      <c r="E858" s="68"/>
      <c r="G858" s="2"/>
      <c r="H858" s="20" t="s">
        <v>48</v>
      </c>
      <c r="I858" s="116"/>
    </row>
    <row r="859" spans="1:17">
      <c r="A859" s="39" t="s">
        <v>33</v>
      </c>
      <c r="B859" s="113">
        <f>'Aanneemsom-W'!$B$8</f>
        <v>0</v>
      </c>
      <c r="E859" s="68"/>
      <c r="G859" s="2"/>
      <c r="H859" s="22" t="s">
        <v>49</v>
      </c>
      <c r="I859" s="116"/>
      <c r="J859" s="111">
        <f>IF(I858+I859=0,0,(I859-I858)/I858)</f>
        <v>0</v>
      </c>
    </row>
    <row r="860" spans="1:17">
      <c r="A860" s="20" t="s">
        <v>96</v>
      </c>
      <c r="B860" s="149"/>
      <c r="C860" s="2"/>
      <c r="D860" s="2"/>
      <c r="E860" s="2"/>
      <c r="F860" s="2"/>
      <c r="G860" s="2"/>
      <c r="H860" s="2"/>
      <c r="I860" s="2"/>
      <c r="J860" s="117" t="str">
        <f>IF(J859=0,"","Controleer kengetallen op inschrijfwaarde. Pas zo nodig de bedragen Loon, Materiaal en Werk-derden aan met het wijzigingspercentage.")</f>
        <v/>
      </c>
    </row>
    <row r="861" spans="1:17">
      <c r="C861" s="64"/>
      <c r="D861" s="65"/>
      <c r="E861" s="65"/>
      <c r="F861" s="67" t="s">
        <v>24</v>
      </c>
      <c r="G861" s="65"/>
      <c r="H861" s="65"/>
      <c r="I861" s="65"/>
      <c r="J861" s="66"/>
    </row>
    <row r="862" spans="1:17">
      <c r="C862" s="49"/>
      <c r="D862" s="50" t="str">
        <f>$D$12</f>
        <v>Preventief en</v>
      </c>
      <c r="E862" s="51"/>
      <c r="F862" s="52"/>
      <c r="G862" s="50" t="str">
        <f>IF($G$12="","",$G$12)</f>
        <v>Geen stelposten</v>
      </c>
      <c r="H862" s="53"/>
      <c r="I862" s="18"/>
      <c r="J862" s="40" t="str">
        <f>$J$12</f>
        <v>Prijspeil</v>
      </c>
    </row>
    <row r="863" spans="1:17">
      <c r="C863" s="16"/>
      <c r="D863" s="17" t="str">
        <f>$D$13</f>
        <v>curatief onderhoud</v>
      </c>
      <c r="E863" s="54"/>
      <c r="F863" s="55"/>
      <c r="G863" s="17"/>
      <c r="H863" s="56"/>
      <c r="I863" s="19"/>
      <c r="J863" s="48">
        <f>$J$13</f>
        <v>45839</v>
      </c>
    </row>
    <row r="864" spans="1:17" ht="22.5">
      <c r="A864" s="57" t="s">
        <v>45</v>
      </c>
      <c r="B864" s="58" t="str">
        <f>$B$48</f>
        <v>Kengetal-W
locatie (€/m²)</v>
      </c>
      <c r="C864" s="11" t="s">
        <v>63</v>
      </c>
      <c r="D864" s="11" t="s">
        <v>64</v>
      </c>
      <c r="E864" s="11" t="s">
        <v>239</v>
      </c>
      <c r="F864" s="11" t="str">
        <f>IF($F$14="","",$F$14)</f>
        <v/>
      </c>
      <c r="G864" s="11" t="str">
        <f>IF($G$14="","",$G$14)</f>
        <v/>
      </c>
      <c r="H864" s="11" t="str">
        <f>IF($H$14="","",$H$14)</f>
        <v/>
      </c>
      <c r="I864" s="11" t="str">
        <f>IF($I$14="","",$I$14)</f>
        <v/>
      </c>
      <c r="J864" s="11" t="s">
        <v>57</v>
      </c>
      <c r="L864" s="1" t="s">
        <v>26</v>
      </c>
    </row>
    <row r="865" spans="1:16">
      <c r="A865" s="37" t="str">
        <f>$A$15</f>
        <v>Stelposten n.v.t.</v>
      </c>
      <c r="B865" s="71"/>
      <c r="C865" s="72"/>
      <c r="D865" s="72"/>
      <c r="E865" s="72"/>
      <c r="F865" s="3"/>
      <c r="G865" s="3"/>
      <c r="H865" s="3"/>
      <c r="I865" s="3"/>
      <c r="J865" s="144">
        <f>(F865*(1+'Aanneemsom-W'!$F$16))+(G865*(1+'Aanneemsom-W'!$F$16))+(H865*(1+'Aanneemsom-W'!$F$16))+(I865*(1+'Aanneemsom-W'!$F$16))</f>
        <v>0</v>
      </c>
      <c r="L865" s="1">
        <f>IF(F864="",1,IF(F865="",0,1))</f>
        <v>1</v>
      </c>
      <c r="M865" s="1">
        <f>IF(G864="",1,IF(G865="",0,1))</f>
        <v>1</v>
      </c>
      <c r="N865" s="1">
        <f>IF(H864="",1,IF(H865="",0,1))</f>
        <v>1</v>
      </c>
      <c r="O865" s="1">
        <f>IF(I864="",1,IF(I865="",0,1))</f>
        <v>1</v>
      </c>
      <c r="P865" s="1">
        <f t="shared" ref="P865:P879" si="50">SUM(L865:O865)</f>
        <v>4</v>
      </c>
    </row>
    <row r="866" spans="1:16">
      <c r="A866" s="1" t="str">
        <f>$A$16</f>
        <v>51 Gereserveerd</v>
      </c>
      <c r="B866" s="109" t="str">
        <f>IF(C866+D866+E866=0,"",J866/$I$856)</f>
        <v/>
      </c>
      <c r="C866" s="3"/>
      <c r="D866" s="3"/>
      <c r="E866" s="3"/>
      <c r="F866" s="38"/>
      <c r="G866" s="38"/>
      <c r="H866" s="38"/>
      <c r="I866" s="38"/>
      <c r="J866" s="12">
        <f>(C866*(1+'Aanneemsom-W'!$C$16))+(D866*(1+'Aanneemsom-W'!$D$16))+(E866*(1+'Aanneemsom-W'!$E$16))</f>
        <v>0</v>
      </c>
      <c r="L866" s="1">
        <f>IF($A$16="51 N.v.t.",1,IF(C866="",0,1))</f>
        <v>0</v>
      </c>
      <c r="M866" s="1">
        <f>IF($A$16="51 N.v.t.",1,IF(D866="",0,1))</f>
        <v>0</v>
      </c>
      <c r="N866" s="1">
        <f>IF($A$16="51 N.v.t.",1,IF(E866="",0,1))</f>
        <v>0</v>
      </c>
      <c r="P866" s="1">
        <f t="shared" si="50"/>
        <v>0</v>
      </c>
    </row>
    <row r="867" spans="1:16">
      <c r="A867" s="1" t="str">
        <f>$A$17</f>
        <v>52 Afvoeren</v>
      </c>
      <c r="B867" s="109" t="str">
        <f t="shared" ref="B867:B879" si="51">IF(C867+D867+E867=0,"",J867/$I$856)</f>
        <v/>
      </c>
      <c r="C867" s="3"/>
      <c r="D867" s="3"/>
      <c r="E867" s="3"/>
      <c r="F867" s="38"/>
      <c r="G867" s="38"/>
      <c r="H867" s="38"/>
      <c r="I867" s="38"/>
      <c r="J867" s="12">
        <f>(C867*(1+'Aanneemsom-W'!$C$16))+(D867*(1+'Aanneemsom-W'!$D$16))+(E867*(1+'Aanneemsom-W'!$E$16))</f>
        <v>0</v>
      </c>
      <c r="L867" s="1">
        <f>IF($A$17="52 N.v.t.",1,IF(C867="",0,1))</f>
        <v>0</v>
      </c>
      <c r="M867" s="1">
        <f>IF($A$17="52 N.v.t.",1,IF(D867="",0,1))</f>
        <v>0</v>
      </c>
      <c r="N867" s="1">
        <f>IF($A$17="52 N.v.t.",1,IF(E867="",0,1))</f>
        <v>0</v>
      </c>
      <c r="P867" s="1">
        <f t="shared" si="50"/>
        <v>0</v>
      </c>
    </row>
    <row r="868" spans="1:16">
      <c r="A868" s="1" t="str">
        <f>$A$18</f>
        <v>53 Water</v>
      </c>
      <c r="B868" s="109" t="str">
        <f t="shared" si="51"/>
        <v/>
      </c>
      <c r="C868" s="3"/>
      <c r="D868" s="3"/>
      <c r="E868" s="3"/>
      <c r="F868" s="38"/>
      <c r="G868" s="38"/>
      <c r="H868" s="38"/>
      <c r="I868" s="38"/>
      <c r="J868" s="12">
        <f>(C868*(1+'Aanneemsom-W'!$C$16))+(D868*(1+'Aanneemsom-W'!$D$16))+(E868*(1+'Aanneemsom-W'!$E$16))</f>
        <v>0</v>
      </c>
      <c r="L868" s="1">
        <f>IF($A$18="53 N.v.t.",1,IF(C868="",0,1))</f>
        <v>0</v>
      </c>
      <c r="M868" s="1">
        <f>IF($A$18="53 N.v.t.",1,IF(D868="",0,1))</f>
        <v>0</v>
      </c>
      <c r="N868" s="1">
        <f>IF($A$18="53 N.v.t.",1,IF(E868="",0,1))</f>
        <v>0</v>
      </c>
      <c r="P868" s="1">
        <f t="shared" si="50"/>
        <v>0</v>
      </c>
    </row>
    <row r="869" spans="1:16">
      <c r="A869" s="1" t="str">
        <f>$A$19</f>
        <v>54 Gassen</v>
      </c>
      <c r="B869" s="109" t="str">
        <f t="shared" si="51"/>
        <v/>
      </c>
      <c r="C869" s="3"/>
      <c r="D869" s="3"/>
      <c r="E869" s="3"/>
      <c r="F869" s="38"/>
      <c r="G869" s="38"/>
      <c r="H869" s="38"/>
      <c r="I869" s="38"/>
      <c r="J869" s="12">
        <f>(C869*(1+'Aanneemsom-W'!$C$16))+(D869*(1+'Aanneemsom-W'!$D$16))+(E869*(1+'Aanneemsom-W'!$E$16))</f>
        <v>0</v>
      </c>
      <c r="L869" s="1">
        <f>IF($A$19="54 N.v.t.",1,IF(C869="",0,1))</f>
        <v>0</v>
      </c>
      <c r="M869" s="1">
        <f>IF($A$19="54 N.v.t.",1,IF(D869="",0,1))</f>
        <v>0</v>
      </c>
      <c r="N869" s="1">
        <f>IF($A$19="54 N.v.t.",1,IF(E869="",0,1))</f>
        <v>0</v>
      </c>
      <c r="P869" s="1">
        <f t="shared" si="50"/>
        <v>0</v>
      </c>
    </row>
    <row r="870" spans="1:16">
      <c r="A870" s="1" t="str">
        <f>$A$20</f>
        <v>55 Koeling</v>
      </c>
      <c r="B870" s="109" t="str">
        <f t="shared" si="51"/>
        <v/>
      </c>
      <c r="C870" s="3"/>
      <c r="D870" s="3"/>
      <c r="E870" s="3"/>
      <c r="F870" s="38"/>
      <c r="G870" s="38"/>
      <c r="H870" s="38"/>
      <c r="I870" s="38"/>
      <c r="J870" s="12">
        <f>(C870*(1+'Aanneemsom-W'!$C$16))+(D870*(1+'Aanneemsom-W'!$D$16))+(E870*(1+'Aanneemsom-W'!$E$16))</f>
        <v>0</v>
      </c>
      <c r="L870" s="1">
        <f>IF($A$20="55 N.v.t.",1,IF(C870="",0,1))</f>
        <v>0</v>
      </c>
      <c r="M870" s="1">
        <f>IF($A$20="55 N.v.t.",1,IF(D870="",0,1))</f>
        <v>0</v>
      </c>
      <c r="N870" s="1">
        <f>IF($A$20="55 N.v.t.",1,IF(E870="",0,1))</f>
        <v>0</v>
      </c>
      <c r="P870" s="1">
        <f t="shared" si="50"/>
        <v>0</v>
      </c>
    </row>
    <row r="871" spans="1:16">
      <c r="A871" s="1" t="str">
        <f>$A$21</f>
        <v>56 Verwarming</v>
      </c>
      <c r="B871" s="109" t="str">
        <f t="shared" si="51"/>
        <v/>
      </c>
      <c r="C871" s="3"/>
      <c r="D871" s="3"/>
      <c r="E871" s="3"/>
      <c r="F871" s="38"/>
      <c r="G871" s="38"/>
      <c r="H871" s="38"/>
      <c r="I871" s="38"/>
      <c r="J871" s="12">
        <f>(C871*(1+'Aanneemsom-W'!$C$16))+(D871*(1+'Aanneemsom-W'!$D$16))+(E871*(1+'Aanneemsom-W'!$E$16))</f>
        <v>0</v>
      </c>
      <c r="L871" s="1">
        <f>IF($A$21="56 N.v.t.",1,IF(C871="",0,1))</f>
        <v>0</v>
      </c>
      <c r="M871" s="1">
        <f>IF($A$21="56 N.v.t.",1,IF(D871="",0,1))</f>
        <v>0</v>
      </c>
      <c r="N871" s="1">
        <f>IF($A$21="56 N.v.t.",1,IF(E871="",0,1))</f>
        <v>0</v>
      </c>
      <c r="P871" s="1">
        <f t="shared" si="50"/>
        <v>0</v>
      </c>
    </row>
    <row r="872" spans="1:16">
      <c r="A872" s="1" t="str">
        <f>$A$22</f>
        <v>57 Luchtbehandeling</v>
      </c>
      <c r="B872" s="109" t="str">
        <f t="shared" si="51"/>
        <v/>
      </c>
      <c r="C872" s="3"/>
      <c r="D872" s="3"/>
      <c r="E872" s="3"/>
      <c r="F872" s="38"/>
      <c r="G872" s="92" t="str">
        <f>IF(F856="","Ingevulde informatie wordt genegeerd.","")</f>
        <v>Ingevulde informatie wordt genegeerd.</v>
      </c>
      <c r="H872" s="38"/>
      <c r="I872" s="38"/>
      <c r="J872" s="12">
        <f>(C872*(1+'Aanneemsom-W'!$C$16))+(D872*(1+'Aanneemsom-W'!$D$16))+(E872*(1+'Aanneemsom-W'!$E$16))</f>
        <v>0</v>
      </c>
      <c r="L872" s="1">
        <f>IF($A$22="57 N.v.t.",1,IF(C872="",0,1))</f>
        <v>0</v>
      </c>
      <c r="M872" s="1">
        <f>IF($A$22="57 N.v.t.",1,IF(D872="",0,1))</f>
        <v>0</v>
      </c>
      <c r="N872" s="1">
        <f>IF($A$22="57 N.v.t.",1,IF(E872="",0,1))</f>
        <v>0</v>
      </c>
      <c r="P872" s="1">
        <f t="shared" si="50"/>
        <v>0</v>
      </c>
    </row>
    <row r="873" spans="1:16">
      <c r="A873" s="1" t="str">
        <f>$A$23</f>
        <v>58 M&amp;R-installaties</v>
      </c>
      <c r="B873" s="109" t="str">
        <f t="shared" si="51"/>
        <v/>
      </c>
      <c r="C873" s="3"/>
      <c r="D873" s="3"/>
      <c r="E873" s="3"/>
      <c r="F873" s="38"/>
      <c r="G873" s="38"/>
      <c r="H873" s="38"/>
      <c r="I873" s="38"/>
      <c r="J873" s="12">
        <f>(C873*(1+'Aanneemsom-W'!$C$16))+(D873*(1+'Aanneemsom-W'!$D$16))+(E873*(1+'Aanneemsom-W'!$E$16))</f>
        <v>0</v>
      </c>
      <c r="L873" s="1">
        <f>IF($A$23="58 N.v.t.",1,IF(C873="",0,1))</f>
        <v>0</v>
      </c>
      <c r="M873" s="1">
        <f>IF($A$23="58 N.v.t.",1,IF(D873="",0,1))</f>
        <v>0</v>
      </c>
      <c r="N873" s="1">
        <f>IF($A$23="58 N.v.t.",1,IF(E873="",0,1))</f>
        <v>0</v>
      </c>
      <c r="P873" s="1">
        <f t="shared" si="50"/>
        <v>0</v>
      </c>
    </row>
    <row r="874" spans="1:16">
      <c r="A874" s="1" t="str">
        <f>$A$24</f>
        <v>59 Brandveiligheid</v>
      </c>
      <c r="B874" s="109" t="str">
        <f t="shared" si="51"/>
        <v/>
      </c>
      <c r="C874" s="3"/>
      <c r="D874" s="3"/>
      <c r="E874" s="3"/>
      <c r="F874" s="38"/>
      <c r="G874" s="38"/>
      <c r="H874" s="38"/>
      <c r="I874" s="38"/>
      <c r="J874" s="12">
        <f>(C874*(1+'Aanneemsom-W'!$C$16))+(D874*(1+'Aanneemsom-W'!$D$16))+(E874*(1+'Aanneemsom-W'!$E$16))</f>
        <v>0</v>
      </c>
      <c r="L874" s="1">
        <f>IF($A$24="65 N.v.t.",1,IF(C874="",0,1))</f>
        <v>0</v>
      </c>
      <c r="M874" s="1">
        <f>IF($A$24="65 N.v.t.",1,IF(D874="",0,1))</f>
        <v>0</v>
      </c>
      <c r="N874" s="1">
        <f>IF($A$24="65 N.v.t.",1,IF(E874="",0,1))</f>
        <v>0</v>
      </c>
      <c r="P874" s="1">
        <f t="shared" si="50"/>
        <v>0</v>
      </c>
    </row>
    <row r="875" spans="1:16">
      <c r="A875" s="1" t="str">
        <f>$A$25</f>
        <v>67 Gebouwmanag.</v>
      </c>
      <c r="B875" s="109" t="str">
        <f t="shared" si="51"/>
        <v/>
      </c>
      <c r="C875" s="3"/>
      <c r="D875" s="3"/>
      <c r="E875" s="3"/>
      <c r="F875" s="38"/>
      <c r="G875" s="38"/>
      <c r="H875" s="38"/>
      <c r="I875" s="38"/>
      <c r="J875" s="12">
        <f>(C875*(1+'Aanneemsom-W'!$C$16))+(D875*(1+'Aanneemsom-W'!$D$16))+(E875*(1+'Aanneemsom-W'!$E$16))</f>
        <v>0</v>
      </c>
      <c r="L875" s="1">
        <f>IF($A$25="67 N.v.t.",1,IF(C875="",0,1))</f>
        <v>0</v>
      </c>
      <c r="M875" s="1">
        <f>IF($A$25="67 N.v.t.",1,IF(D875="",0,1))</f>
        <v>0</v>
      </c>
      <c r="N875" s="1">
        <f>IF($A$25="67 N.v.t.",1,IF(E875="",0,1))</f>
        <v>0</v>
      </c>
      <c r="P875" s="1">
        <f t="shared" si="50"/>
        <v>0</v>
      </c>
    </row>
    <row r="876" spans="1:16">
      <c r="A876" s="1" t="str">
        <f>$A$26</f>
        <v>73 Vaste keuken vrz.</v>
      </c>
      <c r="B876" s="109" t="str">
        <f>IF(C876+D876+E876=0,"",J876/$I$856)</f>
        <v/>
      </c>
      <c r="C876" s="3"/>
      <c r="D876" s="3"/>
      <c r="E876" s="3"/>
      <c r="F876" s="38"/>
      <c r="G876" s="38"/>
      <c r="H876" s="38"/>
      <c r="I876" s="38"/>
      <c r="J876" s="12">
        <f>(C876*(1+'Aanneemsom-W'!$C$16))+(D876*(1+'Aanneemsom-W'!$D$16))+(E876*(1+'Aanneemsom-W'!$E$16))</f>
        <v>0</v>
      </c>
      <c r="L876" s="1">
        <f>IF($A$26="73 N.v.t.",1,IF(C876="",0,1))</f>
        <v>0</v>
      </c>
      <c r="M876" s="1">
        <f>IF($A$26="73 N.v.t.",1,IF(D876="",0,1))</f>
        <v>0</v>
      </c>
      <c r="N876" s="1">
        <f>IF($A$26="73 N.v.t.",1,IF(E876="",0,1))</f>
        <v>0</v>
      </c>
      <c r="P876" s="1">
        <f>SUM(L876:O876)</f>
        <v>0</v>
      </c>
    </row>
    <row r="877" spans="1:16">
      <c r="A877" s="1" t="str">
        <f>$A$27</f>
        <v>74 Vaste sanitaire vrz.</v>
      </c>
      <c r="B877" s="109" t="str">
        <f t="shared" si="51"/>
        <v/>
      </c>
      <c r="C877" s="3"/>
      <c r="D877" s="3"/>
      <c r="E877" s="3"/>
      <c r="F877" s="38"/>
      <c r="G877" s="38"/>
      <c r="H877" s="38"/>
      <c r="I877" s="38"/>
      <c r="J877" s="12">
        <f>(C877*(1+'Aanneemsom-W'!$C$16))+(D877*(1+'Aanneemsom-W'!$D$16))+(E877*(1+'Aanneemsom-W'!$E$16))</f>
        <v>0</v>
      </c>
      <c r="L877" s="1">
        <f>IF($A$27="74 N.v.t.",1,IF(C877="",0,1))</f>
        <v>0</v>
      </c>
      <c r="M877" s="1">
        <f>IF($A$27="74 N.v.t.",1,IF(D877="",0,1))</f>
        <v>0</v>
      </c>
      <c r="N877" s="1">
        <f>IF($A$27="74 N.v.t.",1,IF(E877="",0,1))</f>
        <v>0</v>
      </c>
      <c r="P877" s="1">
        <f t="shared" si="50"/>
        <v>0</v>
      </c>
    </row>
    <row r="878" spans="1:16">
      <c r="A878" s="1" t="str">
        <f>$A$28</f>
        <v>75 Vaste onderh.vrz.</v>
      </c>
      <c r="B878" s="109" t="str">
        <f>IF(C878+D878+E878=0,"",J878/$I$856)</f>
        <v/>
      </c>
      <c r="C878" s="3"/>
      <c r="D878" s="3"/>
      <c r="E878" s="3"/>
      <c r="F878" s="38"/>
      <c r="G878" s="38"/>
      <c r="H878" s="38"/>
      <c r="I878" s="38"/>
      <c r="J878" s="12">
        <f>(C878*(1+'Aanneemsom-W'!$C$16))+(D878*(1+'Aanneemsom-W'!$D$16))+(E878*(1+'Aanneemsom-W'!$E$16))</f>
        <v>0</v>
      </c>
      <c r="L878" s="1">
        <f>IF($A$28="75 N.v.t.",1,IF(C878="",0,1))</f>
        <v>0</v>
      </c>
      <c r="M878" s="1">
        <f>IF($A$28="75 N.v.t.",1,IF(D878="",0,1))</f>
        <v>0</v>
      </c>
      <c r="N878" s="1">
        <f>IF($A$28="75 N.v.t.",1,IF(E878="",0,1))</f>
        <v>0</v>
      </c>
      <c r="P878" s="1">
        <f>SUM(L878:O878)</f>
        <v>0</v>
      </c>
    </row>
    <row r="879" spans="1:16" ht="12" thickBot="1">
      <c r="A879" s="1" t="str">
        <f>$A$29</f>
        <v>90 Terrein</v>
      </c>
      <c r="B879" s="109" t="str">
        <f t="shared" si="51"/>
        <v/>
      </c>
      <c r="C879" s="3"/>
      <c r="D879" s="3"/>
      <c r="E879" s="3"/>
      <c r="F879" s="38"/>
      <c r="G879" s="38"/>
      <c r="H879" s="38"/>
      <c r="I879" s="38"/>
      <c r="J879" s="12">
        <f>(C879*(1+'Aanneemsom-W'!$C$16))+(D879*(1+'Aanneemsom-W'!$D$16))+(E879*(1+'Aanneemsom-W'!$E$16))</f>
        <v>0</v>
      </c>
      <c r="L879" s="1">
        <f>IF($A$29="90 N.v.t.",1,IF(C879="",0,1))</f>
        <v>0</v>
      </c>
      <c r="M879" s="1">
        <f>IF($A$29="90 N.v.t.",1,IF(D879="",0,1))</f>
        <v>0</v>
      </c>
      <c r="N879" s="1">
        <f>IF($A$29="90 N.v.t.",1,IF(E879="",0,1))</f>
        <v>0</v>
      </c>
      <c r="P879" s="1">
        <f t="shared" si="50"/>
        <v>0</v>
      </c>
    </row>
    <row r="880" spans="1:16" ht="13.5" thickBot="1">
      <c r="B880" s="59" t="s">
        <v>6</v>
      </c>
      <c r="C880" s="15">
        <f>SUM(C866:C879)</f>
        <v>0</v>
      </c>
      <c r="D880" s="15">
        <f>SUM(D866:D879)</f>
        <v>0</v>
      </c>
      <c r="E880" s="15">
        <f>SUM(E866:E879)</f>
        <v>0</v>
      </c>
      <c r="J880" s="13">
        <f>SUM(J865:J879)</f>
        <v>0</v>
      </c>
      <c r="O880" s="20" t="s">
        <v>27</v>
      </c>
      <c r="P880" s="1">
        <f>SUM(P865:P879)+P857</f>
        <v>4</v>
      </c>
    </row>
    <row r="881" spans="1:17">
      <c r="B881" s="59" t="s">
        <v>22</v>
      </c>
      <c r="C881" s="60" t="e">
        <f>C880/SUM(C880:E880)</f>
        <v>#DIV/0!</v>
      </c>
      <c r="D881" s="60" t="e">
        <f>D880/SUM(C880:E880)</f>
        <v>#DIV/0!</v>
      </c>
      <c r="E881" s="60" t="e">
        <f>E880/SUM(C880:E880)</f>
        <v>#DIV/0!</v>
      </c>
    </row>
    <row r="882" spans="1:17">
      <c r="C882" s="73"/>
      <c r="D882" s="73"/>
      <c r="E882" s="73"/>
    </row>
    <row r="883" spans="1:17">
      <c r="A883" s="5" t="str">
        <f>$A$67</f>
        <v>* "Loon", "Materiaal" en "Werk-derden" inclusief toeslagen. Let op: Alle bedragen datum prijspeil.</v>
      </c>
      <c r="C883" s="73"/>
      <c r="D883" s="73"/>
      <c r="E883" s="73"/>
      <c r="J883" s="5" t="str">
        <f>$J$67</f>
        <v>Paraaf Inschrijver:</v>
      </c>
    </row>
    <row r="884" spans="1:17">
      <c r="A884" s="5" t="str">
        <f>$A$68</f>
        <v>Opmerking: Niet gebruikte velden invullen met 0. Negatieve getallen of tekst is niet toegestaan.</v>
      </c>
      <c r="J884" s="76" t="str">
        <f>IF(P880=47,"","Let op: niet alle velden zijn ingevuld!")</f>
        <v>Let op: niet alle velden zijn ingevuld!</v>
      </c>
    </row>
    <row r="885" spans="1:17" ht="15.75">
      <c r="A885" s="4" t="str">
        <f>'Aanneemsom-W'!$A$1</f>
        <v>W-installatie</v>
      </c>
      <c r="B885" s="4" t="str">
        <f>'Aanneemsom-W'!$B$1</f>
        <v>Inschrijfbiljet onderhoud</v>
      </c>
      <c r="C885" s="2"/>
      <c r="D885" s="2"/>
      <c r="E885" s="2"/>
      <c r="F885" s="2"/>
      <c r="G885" s="2"/>
      <c r="H885" s="2"/>
      <c r="I885" s="2"/>
      <c r="J885" s="2"/>
    </row>
    <row r="886" spans="1:17">
      <c r="A886" s="20" t="str">
        <f>'Aanneemsom-W'!$A$2</f>
        <v>Perceel:</v>
      </c>
      <c r="B886" s="21" t="str">
        <f>Leeswijzer!$B$2</f>
        <v>W1</v>
      </c>
      <c r="C886" s="2"/>
      <c r="D886" s="2"/>
      <c r="E886" s="2"/>
      <c r="I886" s="22" t="str">
        <f>'Aanneemsom-W'!$F$2</f>
        <v>Documentnummer:</v>
      </c>
      <c r="J886" s="70" t="str">
        <f>Leeswijzer!$G$2</f>
        <v>xxx-GC1-IBW W1C1</v>
      </c>
    </row>
    <row r="887" spans="1:17">
      <c r="A887" s="20" t="str">
        <f>'Aanneemsom-W'!$A$3</f>
        <v>Opdrachtgever:</v>
      </c>
      <c r="B887" s="106" t="str">
        <f>Leeswijzer!$B$3</f>
        <v>Solido</v>
      </c>
      <c r="C887" s="2"/>
      <c r="D887" s="2"/>
      <c r="E887" s="2"/>
      <c r="I887" s="22" t="str">
        <f>'Aanneemsom-W'!$F$3</f>
        <v>Bestek:</v>
      </c>
      <c r="J887" s="2" t="str">
        <f>Leeswijzer!$G$3</f>
        <v>2506-FB-OHCAEW</v>
      </c>
    </row>
    <row r="888" spans="1:17">
      <c r="A888" s="20" t="str">
        <f>'Aanneemsom-W'!$A$4</f>
        <v>Betreft:</v>
      </c>
      <c r="B888" s="106" t="str">
        <f>Leeswijzer!$B$4</f>
        <v>Onderhoudscontract W-installatie</v>
      </c>
      <c r="C888" s="2"/>
      <c r="D888" s="2"/>
      <c r="E888" s="2"/>
      <c r="I888" s="20" t="s">
        <v>65</v>
      </c>
      <c r="J888" s="163">
        <f>'Aanneemsom-W'!$E$39</f>
        <v>0</v>
      </c>
    </row>
    <row r="889" spans="1:17">
      <c r="A889" s="20" t="str">
        <f>'Aanneemsom-W'!$A$5</f>
        <v>Blad:</v>
      </c>
      <c r="B889" s="1" t="str">
        <f>IF(F890="","Specificatieblad ongeldig; NIET invullen!","Specificatieblad locatie")</f>
        <v>Specificatieblad ongeldig; NIET invullen!</v>
      </c>
      <c r="E889" s="62" t="str">
        <f>$E$5</f>
        <v>C2</v>
      </c>
      <c r="F889" s="23" t="str">
        <f>$F$5</f>
        <v>(naam)</v>
      </c>
      <c r="G889" s="2"/>
      <c r="H889" s="2"/>
      <c r="I889" s="2"/>
    </row>
    <row r="890" spans="1:17">
      <c r="A890" s="20"/>
      <c r="B890" s="70"/>
      <c r="E890" s="77" t="s">
        <v>4</v>
      </c>
      <c r="F890" s="114"/>
      <c r="G890" s="2"/>
      <c r="H890" s="22" t="s">
        <v>43</v>
      </c>
      <c r="I890" s="70">
        <f>IF(I893=0,I891,I893)</f>
        <v>0</v>
      </c>
      <c r="Q890" s="1">
        <f>IF(F890="",0,1)</f>
        <v>0</v>
      </c>
    </row>
    <row r="891" spans="1:17">
      <c r="A891" s="20"/>
      <c r="B891" s="91"/>
      <c r="E891" s="68" t="s">
        <v>21</v>
      </c>
      <c r="F891" s="115"/>
      <c r="G891" s="2"/>
      <c r="H891" s="22" t="s">
        <v>28</v>
      </c>
      <c r="I891" s="116"/>
      <c r="J891" s="106" t="s">
        <v>47</v>
      </c>
      <c r="P891" s="1">
        <f>IF(I891="",0,1)</f>
        <v>0</v>
      </c>
    </row>
    <row r="892" spans="1:17">
      <c r="A892" s="20"/>
      <c r="E892" s="68"/>
      <c r="G892" s="2"/>
      <c r="H892" s="20" t="s">
        <v>48</v>
      </c>
      <c r="I892" s="116"/>
    </row>
    <row r="893" spans="1:17">
      <c r="A893" s="39" t="s">
        <v>33</v>
      </c>
      <c r="B893" s="113">
        <f>'Aanneemsom-W'!$B$8</f>
        <v>0</v>
      </c>
      <c r="E893" s="68"/>
      <c r="G893" s="2"/>
      <c r="H893" s="22" t="s">
        <v>49</v>
      </c>
      <c r="I893" s="116"/>
      <c r="J893" s="111">
        <f>IF(I892+I893=0,0,(I893-I892)/I892)</f>
        <v>0</v>
      </c>
    </row>
    <row r="894" spans="1:17">
      <c r="A894" s="20" t="s">
        <v>96</v>
      </c>
      <c r="B894" s="149"/>
      <c r="C894" s="2"/>
      <c r="D894" s="2"/>
      <c r="E894" s="2"/>
      <c r="F894" s="2"/>
      <c r="G894" s="2"/>
      <c r="H894" s="2"/>
      <c r="I894" s="2"/>
      <c r="J894" s="117" t="str">
        <f>IF(J893=0,"","Controleer kengetallen op inschrijfwaarde. Pas zo nodig de bedragen Loon, Materiaal en Werk-derden aan met het wijzigingspercentage.")</f>
        <v/>
      </c>
    </row>
    <row r="895" spans="1:17">
      <c r="C895" s="64"/>
      <c r="D895" s="65"/>
      <c r="E895" s="65"/>
      <c r="F895" s="67" t="s">
        <v>24</v>
      </c>
      <c r="G895" s="65"/>
      <c r="H895" s="65"/>
      <c r="I895" s="65"/>
      <c r="J895" s="66"/>
    </row>
    <row r="896" spans="1:17">
      <c r="C896" s="49"/>
      <c r="D896" s="50" t="str">
        <f>$D$12</f>
        <v>Preventief en</v>
      </c>
      <c r="E896" s="51"/>
      <c r="F896" s="52"/>
      <c r="G896" s="50" t="str">
        <f>IF($G$12="","",$G$12)</f>
        <v>Geen stelposten</v>
      </c>
      <c r="H896" s="53"/>
      <c r="I896" s="18"/>
      <c r="J896" s="40" t="str">
        <f>$J$12</f>
        <v>Prijspeil</v>
      </c>
    </row>
    <row r="897" spans="1:16">
      <c r="C897" s="16"/>
      <c r="D897" s="17" t="str">
        <f>$D$13</f>
        <v>curatief onderhoud</v>
      </c>
      <c r="E897" s="54"/>
      <c r="F897" s="55"/>
      <c r="G897" s="17"/>
      <c r="H897" s="56"/>
      <c r="I897" s="19"/>
      <c r="J897" s="48">
        <f>$J$13</f>
        <v>45839</v>
      </c>
    </row>
    <row r="898" spans="1:16" ht="22.5">
      <c r="A898" s="57" t="s">
        <v>45</v>
      </c>
      <c r="B898" s="58" t="str">
        <f>$B$48</f>
        <v>Kengetal-W
locatie (€/m²)</v>
      </c>
      <c r="C898" s="11" t="s">
        <v>63</v>
      </c>
      <c r="D898" s="11" t="s">
        <v>64</v>
      </c>
      <c r="E898" s="11" t="s">
        <v>239</v>
      </c>
      <c r="F898" s="11" t="str">
        <f>IF($F$14="","",$F$14)</f>
        <v/>
      </c>
      <c r="G898" s="11" t="str">
        <f>IF($G$14="","",$G$14)</f>
        <v/>
      </c>
      <c r="H898" s="11" t="str">
        <f>IF($H$14="","",$H$14)</f>
        <v/>
      </c>
      <c r="I898" s="11" t="str">
        <f>IF($I$14="","",$I$14)</f>
        <v/>
      </c>
      <c r="J898" s="11" t="s">
        <v>57</v>
      </c>
      <c r="L898" s="1" t="s">
        <v>26</v>
      </c>
    </row>
    <row r="899" spans="1:16">
      <c r="A899" s="37" t="str">
        <f>$A$15</f>
        <v>Stelposten n.v.t.</v>
      </c>
      <c r="B899" s="71"/>
      <c r="C899" s="72"/>
      <c r="D899" s="72"/>
      <c r="E899" s="72"/>
      <c r="F899" s="3"/>
      <c r="G899" s="3"/>
      <c r="H899" s="3"/>
      <c r="I899" s="3"/>
      <c r="J899" s="144">
        <f>(F899*(1+'Aanneemsom-W'!$F$16))+(G899*(1+'Aanneemsom-W'!$F$16))+(H899*(1+'Aanneemsom-W'!$F$16))+(I899*(1+'Aanneemsom-W'!$F$16))</f>
        <v>0</v>
      </c>
      <c r="L899" s="1">
        <f>IF(F898="",1,IF(F899="",0,1))</f>
        <v>1</v>
      </c>
      <c r="M899" s="1">
        <f>IF(G898="",1,IF(G899="",0,1))</f>
        <v>1</v>
      </c>
      <c r="N899" s="1">
        <f>IF(H898="",1,IF(H899="",0,1))</f>
        <v>1</v>
      </c>
      <c r="O899" s="1">
        <f>IF(I898="",1,IF(I899="",0,1))</f>
        <v>1</v>
      </c>
      <c r="P899" s="1">
        <f t="shared" ref="P899:P913" si="52">SUM(L899:O899)</f>
        <v>4</v>
      </c>
    </row>
    <row r="900" spans="1:16">
      <c r="A900" s="1" t="str">
        <f>$A$16</f>
        <v>51 Gereserveerd</v>
      </c>
      <c r="B900" s="109" t="str">
        <f>IF(C900+D900+E900=0,"",J900/$I$890)</f>
        <v/>
      </c>
      <c r="C900" s="3"/>
      <c r="D900" s="3"/>
      <c r="E900" s="3"/>
      <c r="F900" s="38"/>
      <c r="G900" s="38"/>
      <c r="H900" s="38"/>
      <c r="I900" s="38"/>
      <c r="J900" s="12">
        <f>(C900*(1+'Aanneemsom-W'!$C$16))+(D900*(1+'Aanneemsom-W'!$D$16))+(E900*(1+'Aanneemsom-W'!$E$16))</f>
        <v>0</v>
      </c>
      <c r="L900" s="1">
        <f>IF($A$16="51 N.v.t.",1,IF(C900="",0,1))</f>
        <v>0</v>
      </c>
      <c r="M900" s="1">
        <f>IF($A$16="51 N.v.t.",1,IF(D900="",0,1))</f>
        <v>0</v>
      </c>
      <c r="N900" s="1">
        <f>IF($A$16="51 N.v.t.",1,IF(E900="",0,1))</f>
        <v>0</v>
      </c>
      <c r="P900" s="1">
        <f t="shared" si="52"/>
        <v>0</v>
      </c>
    </row>
    <row r="901" spans="1:16">
      <c r="A901" s="1" t="str">
        <f>$A$17</f>
        <v>52 Afvoeren</v>
      </c>
      <c r="B901" s="109" t="str">
        <f t="shared" ref="B901:B913" si="53">IF(C901+D901+E901=0,"",J901/$I$890)</f>
        <v/>
      </c>
      <c r="C901" s="3"/>
      <c r="D901" s="3"/>
      <c r="E901" s="3"/>
      <c r="F901" s="38"/>
      <c r="G901" s="38"/>
      <c r="H901" s="38"/>
      <c r="I901" s="38"/>
      <c r="J901" s="12">
        <f>(C901*(1+'Aanneemsom-W'!$C$16))+(D901*(1+'Aanneemsom-W'!$D$16))+(E901*(1+'Aanneemsom-W'!$E$16))</f>
        <v>0</v>
      </c>
      <c r="L901" s="1">
        <f>IF($A$17="52 N.v.t.",1,IF(C901="",0,1))</f>
        <v>0</v>
      </c>
      <c r="M901" s="1">
        <f>IF($A$17="52 N.v.t.",1,IF(D901="",0,1))</f>
        <v>0</v>
      </c>
      <c r="N901" s="1">
        <f>IF($A$17="52 N.v.t.",1,IF(E901="",0,1))</f>
        <v>0</v>
      </c>
      <c r="P901" s="1">
        <f t="shared" si="52"/>
        <v>0</v>
      </c>
    </row>
    <row r="902" spans="1:16">
      <c r="A902" s="1" t="str">
        <f>$A$18</f>
        <v>53 Water</v>
      </c>
      <c r="B902" s="109" t="str">
        <f t="shared" si="53"/>
        <v/>
      </c>
      <c r="C902" s="3"/>
      <c r="D902" s="3"/>
      <c r="E902" s="3"/>
      <c r="F902" s="38"/>
      <c r="G902" s="38"/>
      <c r="H902" s="38"/>
      <c r="I902" s="38"/>
      <c r="J902" s="12">
        <f>(C902*(1+'Aanneemsom-W'!$C$16))+(D902*(1+'Aanneemsom-W'!$D$16))+(E902*(1+'Aanneemsom-W'!$E$16))</f>
        <v>0</v>
      </c>
      <c r="L902" s="1">
        <f>IF($A$18="53 N.v.t.",1,IF(C902="",0,1))</f>
        <v>0</v>
      </c>
      <c r="M902" s="1">
        <f>IF($A$18="53 N.v.t.",1,IF(D902="",0,1))</f>
        <v>0</v>
      </c>
      <c r="N902" s="1">
        <f>IF($A$18="53 N.v.t.",1,IF(E902="",0,1))</f>
        <v>0</v>
      </c>
      <c r="P902" s="1">
        <f t="shared" si="52"/>
        <v>0</v>
      </c>
    </row>
    <row r="903" spans="1:16">
      <c r="A903" s="1" t="str">
        <f>$A$19</f>
        <v>54 Gassen</v>
      </c>
      <c r="B903" s="109" t="str">
        <f t="shared" si="53"/>
        <v/>
      </c>
      <c r="C903" s="3"/>
      <c r="D903" s="3"/>
      <c r="E903" s="3"/>
      <c r="F903" s="38"/>
      <c r="G903" s="38"/>
      <c r="H903" s="38"/>
      <c r="I903" s="38"/>
      <c r="J903" s="12">
        <f>(C903*(1+'Aanneemsom-W'!$C$16))+(D903*(1+'Aanneemsom-W'!$D$16))+(E903*(1+'Aanneemsom-W'!$E$16))</f>
        <v>0</v>
      </c>
      <c r="L903" s="1">
        <f>IF($A$19="54 N.v.t.",1,IF(C903="",0,1))</f>
        <v>0</v>
      </c>
      <c r="M903" s="1">
        <f>IF($A$19="54 N.v.t.",1,IF(D903="",0,1))</f>
        <v>0</v>
      </c>
      <c r="N903" s="1">
        <f>IF($A$19="54 N.v.t.",1,IF(E903="",0,1))</f>
        <v>0</v>
      </c>
      <c r="P903" s="1">
        <f t="shared" si="52"/>
        <v>0</v>
      </c>
    </row>
    <row r="904" spans="1:16">
      <c r="A904" s="1" t="str">
        <f>$A$20</f>
        <v>55 Koeling</v>
      </c>
      <c r="B904" s="109" t="str">
        <f t="shared" si="53"/>
        <v/>
      </c>
      <c r="C904" s="3"/>
      <c r="D904" s="3"/>
      <c r="E904" s="3"/>
      <c r="F904" s="38"/>
      <c r="G904" s="38"/>
      <c r="H904" s="38"/>
      <c r="I904" s="38"/>
      <c r="J904" s="12">
        <f>(C904*(1+'Aanneemsom-W'!$C$16))+(D904*(1+'Aanneemsom-W'!$D$16))+(E904*(1+'Aanneemsom-W'!$E$16))</f>
        <v>0</v>
      </c>
      <c r="L904" s="1">
        <f>IF($A$20="55 N.v.t.",1,IF(C904="",0,1))</f>
        <v>0</v>
      </c>
      <c r="M904" s="1">
        <f>IF($A$20="55 N.v.t.",1,IF(D904="",0,1))</f>
        <v>0</v>
      </c>
      <c r="N904" s="1">
        <f>IF($A$20="55 N.v.t.",1,IF(E904="",0,1))</f>
        <v>0</v>
      </c>
      <c r="P904" s="1">
        <f t="shared" si="52"/>
        <v>0</v>
      </c>
    </row>
    <row r="905" spans="1:16">
      <c r="A905" s="1" t="str">
        <f>$A$21</f>
        <v>56 Verwarming</v>
      </c>
      <c r="B905" s="109" t="str">
        <f t="shared" si="53"/>
        <v/>
      </c>
      <c r="C905" s="3"/>
      <c r="D905" s="3"/>
      <c r="E905" s="3"/>
      <c r="F905" s="38"/>
      <c r="G905" s="38"/>
      <c r="H905" s="38"/>
      <c r="I905" s="38"/>
      <c r="J905" s="12">
        <f>(C905*(1+'Aanneemsom-W'!$C$16))+(D905*(1+'Aanneemsom-W'!$D$16))+(E905*(1+'Aanneemsom-W'!$E$16))</f>
        <v>0</v>
      </c>
      <c r="L905" s="1">
        <f>IF($A$21="56 N.v.t.",1,IF(C905="",0,1))</f>
        <v>0</v>
      </c>
      <c r="M905" s="1">
        <f>IF($A$21="56 N.v.t.",1,IF(D905="",0,1))</f>
        <v>0</v>
      </c>
      <c r="N905" s="1">
        <f>IF($A$21="56 N.v.t.",1,IF(E905="",0,1))</f>
        <v>0</v>
      </c>
      <c r="P905" s="1">
        <f t="shared" si="52"/>
        <v>0</v>
      </c>
    </row>
    <row r="906" spans="1:16">
      <c r="A906" s="1" t="str">
        <f>$A$22</f>
        <v>57 Luchtbehandeling</v>
      </c>
      <c r="B906" s="109" t="str">
        <f t="shared" si="53"/>
        <v/>
      </c>
      <c r="C906" s="3"/>
      <c r="D906" s="3"/>
      <c r="E906" s="3"/>
      <c r="F906" s="38"/>
      <c r="G906" s="92" t="str">
        <f>IF(F890="","Ingevulde informatie wordt genegeerd.","")</f>
        <v>Ingevulde informatie wordt genegeerd.</v>
      </c>
      <c r="H906" s="38"/>
      <c r="I906" s="38"/>
      <c r="J906" s="12">
        <f>(C906*(1+'Aanneemsom-W'!$C$16))+(D906*(1+'Aanneemsom-W'!$D$16))+(E906*(1+'Aanneemsom-W'!$E$16))</f>
        <v>0</v>
      </c>
      <c r="L906" s="1">
        <f>IF($A$22="57 N.v.t.",1,IF(C906="",0,1))</f>
        <v>0</v>
      </c>
      <c r="M906" s="1">
        <f>IF($A$22="57 N.v.t.",1,IF(D906="",0,1))</f>
        <v>0</v>
      </c>
      <c r="N906" s="1">
        <f>IF($A$22="57 N.v.t.",1,IF(E906="",0,1))</f>
        <v>0</v>
      </c>
      <c r="P906" s="1">
        <f t="shared" si="52"/>
        <v>0</v>
      </c>
    </row>
    <row r="907" spans="1:16">
      <c r="A907" s="1" t="str">
        <f>$A$23</f>
        <v>58 M&amp;R-installaties</v>
      </c>
      <c r="B907" s="109" t="str">
        <f t="shared" si="53"/>
        <v/>
      </c>
      <c r="C907" s="3"/>
      <c r="D907" s="3"/>
      <c r="E907" s="3"/>
      <c r="F907" s="38"/>
      <c r="G907" s="38"/>
      <c r="H907" s="38"/>
      <c r="I907" s="38"/>
      <c r="J907" s="12">
        <f>(C907*(1+'Aanneemsom-W'!$C$16))+(D907*(1+'Aanneemsom-W'!$D$16))+(E907*(1+'Aanneemsom-W'!$E$16))</f>
        <v>0</v>
      </c>
      <c r="L907" s="1">
        <f>IF($A$23="58 N.v.t.",1,IF(C907="",0,1))</f>
        <v>0</v>
      </c>
      <c r="M907" s="1">
        <f>IF($A$23="58 N.v.t.",1,IF(D907="",0,1))</f>
        <v>0</v>
      </c>
      <c r="N907" s="1">
        <f>IF($A$23="58 N.v.t.",1,IF(E907="",0,1))</f>
        <v>0</v>
      </c>
      <c r="P907" s="1">
        <f t="shared" si="52"/>
        <v>0</v>
      </c>
    </row>
    <row r="908" spans="1:16">
      <c r="A908" s="1" t="str">
        <f>$A$24</f>
        <v>59 Brandveiligheid</v>
      </c>
      <c r="B908" s="109" t="str">
        <f t="shared" si="53"/>
        <v/>
      </c>
      <c r="C908" s="3"/>
      <c r="D908" s="3"/>
      <c r="E908" s="3"/>
      <c r="F908" s="38"/>
      <c r="G908" s="38"/>
      <c r="H908" s="38"/>
      <c r="I908" s="38"/>
      <c r="J908" s="12">
        <f>(C908*(1+'Aanneemsom-W'!$C$16))+(D908*(1+'Aanneemsom-W'!$D$16))+(E908*(1+'Aanneemsom-W'!$E$16))</f>
        <v>0</v>
      </c>
      <c r="L908" s="1">
        <f>IF($A$24="65 N.v.t.",1,IF(C908="",0,1))</f>
        <v>0</v>
      </c>
      <c r="M908" s="1">
        <f>IF($A$24="65 N.v.t.",1,IF(D908="",0,1))</f>
        <v>0</v>
      </c>
      <c r="N908" s="1">
        <f>IF($A$24="65 N.v.t.",1,IF(E908="",0,1))</f>
        <v>0</v>
      </c>
      <c r="P908" s="1">
        <f t="shared" si="52"/>
        <v>0</v>
      </c>
    </row>
    <row r="909" spans="1:16">
      <c r="A909" s="1" t="str">
        <f>$A$25</f>
        <v>67 Gebouwmanag.</v>
      </c>
      <c r="B909" s="109" t="str">
        <f t="shared" si="53"/>
        <v/>
      </c>
      <c r="C909" s="3"/>
      <c r="D909" s="3"/>
      <c r="E909" s="3"/>
      <c r="F909" s="38"/>
      <c r="G909" s="38"/>
      <c r="H909" s="38"/>
      <c r="I909" s="38"/>
      <c r="J909" s="12">
        <f>(C909*(1+'Aanneemsom-W'!$C$16))+(D909*(1+'Aanneemsom-W'!$D$16))+(E909*(1+'Aanneemsom-W'!$E$16))</f>
        <v>0</v>
      </c>
      <c r="L909" s="1">
        <f>IF($A$25="67 N.v.t.",1,IF(C909="",0,1))</f>
        <v>0</v>
      </c>
      <c r="M909" s="1">
        <f>IF($A$25="67 N.v.t.",1,IF(D909="",0,1))</f>
        <v>0</v>
      </c>
      <c r="N909" s="1">
        <f>IF($A$25="67 N.v.t.",1,IF(E909="",0,1))</f>
        <v>0</v>
      </c>
      <c r="P909" s="1">
        <f t="shared" si="52"/>
        <v>0</v>
      </c>
    </row>
    <row r="910" spans="1:16">
      <c r="A910" s="1" t="str">
        <f>$A$26</f>
        <v>73 Vaste keuken vrz.</v>
      </c>
      <c r="B910" s="109" t="str">
        <f>IF(C910+D910+E910=0,"",J910/$I$890)</f>
        <v/>
      </c>
      <c r="C910" s="3"/>
      <c r="D910" s="3"/>
      <c r="E910" s="3"/>
      <c r="F910" s="38"/>
      <c r="G910" s="38"/>
      <c r="H910" s="38"/>
      <c r="I910" s="38"/>
      <c r="J910" s="12">
        <f>(C910*(1+'Aanneemsom-W'!$C$16))+(D910*(1+'Aanneemsom-W'!$D$16))+(E910*(1+'Aanneemsom-W'!$E$16))</f>
        <v>0</v>
      </c>
      <c r="L910" s="1">
        <f>IF($A$26="73 N.v.t.",1,IF(C910="",0,1))</f>
        <v>0</v>
      </c>
      <c r="M910" s="1">
        <f>IF($A$26="73 N.v.t.",1,IF(D910="",0,1))</f>
        <v>0</v>
      </c>
      <c r="N910" s="1">
        <f>IF($A$26="73 N.v.t.",1,IF(E910="",0,1))</f>
        <v>0</v>
      </c>
      <c r="P910" s="1">
        <f>SUM(L910:O910)</f>
        <v>0</v>
      </c>
    </row>
    <row r="911" spans="1:16">
      <c r="A911" s="1" t="str">
        <f>$A$27</f>
        <v>74 Vaste sanitaire vrz.</v>
      </c>
      <c r="B911" s="109" t="str">
        <f t="shared" si="53"/>
        <v/>
      </c>
      <c r="C911" s="3"/>
      <c r="D911" s="3"/>
      <c r="E911" s="3"/>
      <c r="F911" s="38"/>
      <c r="G911" s="38"/>
      <c r="H911" s="38"/>
      <c r="I911" s="38"/>
      <c r="J911" s="12">
        <f>(C911*(1+'Aanneemsom-W'!$C$16))+(D911*(1+'Aanneemsom-W'!$D$16))+(E911*(1+'Aanneemsom-W'!$E$16))</f>
        <v>0</v>
      </c>
      <c r="L911" s="1">
        <f>IF($A$27="74 N.v.t.",1,IF(C911="",0,1))</f>
        <v>0</v>
      </c>
      <c r="M911" s="1">
        <f>IF($A$27="74 N.v.t.",1,IF(D911="",0,1))</f>
        <v>0</v>
      </c>
      <c r="N911" s="1">
        <f>IF($A$27="74 N.v.t.",1,IF(E911="",0,1))</f>
        <v>0</v>
      </c>
      <c r="P911" s="1">
        <f t="shared" si="52"/>
        <v>0</v>
      </c>
    </row>
    <row r="912" spans="1:16">
      <c r="A912" s="1" t="str">
        <f>$A$28</f>
        <v>75 Vaste onderh.vrz.</v>
      </c>
      <c r="B912" s="109" t="str">
        <f>IF(C912+D912+E912=0,"",J912/$I$890)</f>
        <v/>
      </c>
      <c r="C912" s="3"/>
      <c r="D912" s="3"/>
      <c r="E912" s="3"/>
      <c r="F912" s="38"/>
      <c r="G912" s="38"/>
      <c r="H912" s="38"/>
      <c r="I912" s="38"/>
      <c r="J912" s="12">
        <f>(C912*(1+'Aanneemsom-W'!$C$16))+(D912*(1+'Aanneemsom-W'!$D$16))+(E912*(1+'Aanneemsom-W'!$E$16))</f>
        <v>0</v>
      </c>
      <c r="L912" s="1">
        <f>IF($A$28="75 N.v.t.",1,IF(C912="",0,1))</f>
        <v>0</v>
      </c>
      <c r="M912" s="1">
        <f>IF($A$28="75 N.v.t.",1,IF(D912="",0,1))</f>
        <v>0</v>
      </c>
      <c r="N912" s="1">
        <f>IF($A$28="75 N.v.t.",1,IF(E912="",0,1))</f>
        <v>0</v>
      </c>
      <c r="P912" s="1">
        <f>SUM(L912:O912)</f>
        <v>0</v>
      </c>
    </row>
    <row r="913" spans="1:17" ht="12" thickBot="1">
      <c r="A913" s="1" t="str">
        <f>$A$29</f>
        <v>90 Terrein</v>
      </c>
      <c r="B913" s="109" t="str">
        <f t="shared" si="53"/>
        <v/>
      </c>
      <c r="C913" s="3"/>
      <c r="D913" s="3"/>
      <c r="E913" s="3"/>
      <c r="F913" s="38"/>
      <c r="G913" s="38"/>
      <c r="H913" s="38"/>
      <c r="I913" s="38"/>
      <c r="J913" s="12">
        <f>(C913*(1+'Aanneemsom-W'!$C$16))+(D913*(1+'Aanneemsom-W'!$D$16))+(E913*(1+'Aanneemsom-W'!$E$16))</f>
        <v>0</v>
      </c>
      <c r="L913" s="1">
        <f>IF($A$29="90 N.v.t.",1,IF(C913="",0,1))</f>
        <v>0</v>
      </c>
      <c r="M913" s="1">
        <f>IF($A$29="90 N.v.t.",1,IF(D913="",0,1))</f>
        <v>0</v>
      </c>
      <c r="N913" s="1">
        <f>IF($A$29="90 N.v.t.",1,IF(E913="",0,1))</f>
        <v>0</v>
      </c>
      <c r="P913" s="1">
        <f t="shared" si="52"/>
        <v>0</v>
      </c>
    </row>
    <row r="914" spans="1:17" ht="13.5" thickBot="1">
      <c r="B914" s="59" t="s">
        <v>6</v>
      </c>
      <c r="C914" s="15">
        <f>SUM(C900:C913)</f>
        <v>0</v>
      </c>
      <c r="D914" s="15">
        <f>SUM(D900:D913)</f>
        <v>0</v>
      </c>
      <c r="E914" s="15">
        <f>SUM(E900:E913)</f>
        <v>0</v>
      </c>
      <c r="J914" s="13">
        <f>SUM(J899:J913)</f>
        <v>0</v>
      </c>
      <c r="O914" s="20" t="s">
        <v>27</v>
      </c>
      <c r="P914" s="1">
        <f>SUM(P899:P913)+P891</f>
        <v>4</v>
      </c>
    </row>
    <row r="915" spans="1:17">
      <c r="B915" s="59" t="s">
        <v>22</v>
      </c>
      <c r="C915" s="60" t="e">
        <f>C914/SUM(C914:E914)</f>
        <v>#DIV/0!</v>
      </c>
      <c r="D915" s="60" t="e">
        <f>D914/SUM(C914:E914)</f>
        <v>#DIV/0!</v>
      </c>
      <c r="E915" s="60" t="e">
        <f>E914/SUM(C914:E914)</f>
        <v>#DIV/0!</v>
      </c>
    </row>
    <row r="916" spans="1:17">
      <c r="C916" s="73"/>
      <c r="D916" s="73"/>
      <c r="E916" s="73"/>
    </row>
    <row r="917" spans="1:17">
      <c r="A917" s="5" t="str">
        <f>$A$67</f>
        <v>* "Loon", "Materiaal" en "Werk-derden" inclusief toeslagen. Let op: Alle bedragen datum prijspeil.</v>
      </c>
      <c r="C917" s="73"/>
      <c r="D917" s="73"/>
      <c r="E917" s="73"/>
      <c r="J917" s="5" t="str">
        <f>$J$67</f>
        <v>Paraaf Inschrijver:</v>
      </c>
    </row>
    <row r="918" spans="1:17">
      <c r="A918" s="5" t="str">
        <f>$A$68</f>
        <v>Opmerking: Niet gebruikte velden invullen met 0. Negatieve getallen of tekst is niet toegestaan.</v>
      </c>
      <c r="J918" s="76" t="str">
        <f>IF(P914=47,"","Let op: niet alle velden zijn ingevuld!")</f>
        <v>Let op: niet alle velden zijn ingevuld!</v>
      </c>
    </row>
    <row r="919" spans="1:17" ht="15.75">
      <c r="A919" s="4" t="str">
        <f>'Aanneemsom-W'!$A$1</f>
        <v>W-installatie</v>
      </c>
      <c r="B919" s="4" t="str">
        <f>'Aanneemsom-W'!$B$1</f>
        <v>Inschrijfbiljet onderhoud</v>
      </c>
      <c r="C919" s="2"/>
      <c r="D919" s="2"/>
      <c r="E919" s="2"/>
      <c r="F919" s="2"/>
      <c r="G919" s="2"/>
      <c r="H919" s="2"/>
      <c r="I919" s="2"/>
      <c r="J919" s="2"/>
    </row>
    <row r="920" spans="1:17">
      <c r="A920" s="20" t="str">
        <f>'Aanneemsom-W'!$A$2</f>
        <v>Perceel:</v>
      </c>
      <c r="B920" s="21" t="str">
        <f>Leeswijzer!$B$2</f>
        <v>W1</v>
      </c>
      <c r="C920" s="2"/>
      <c r="D920" s="2"/>
      <c r="E920" s="2"/>
      <c r="I920" s="22" t="str">
        <f>'Aanneemsom-W'!$F$2</f>
        <v>Documentnummer:</v>
      </c>
      <c r="J920" s="70" t="str">
        <f>Leeswijzer!$G$2</f>
        <v>xxx-GC1-IBW W1C1</v>
      </c>
    </row>
    <row r="921" spans="1:17">
      <c r="A921" s="20" t="str">
        <f>'Aanneemsom-W'!$A$3</f>
        <v>Opdrachtgever:</v>
      </c>
      <c r="B921" s="106" t="str">
        <f>Leeswijzer!$B$3</f>
        <v>Solido</v>
      </c>
      <c r="C921" s="2"/>
      <c r="D921" s="2"/>
      <c r="E921" s="2"/>
      <c r="I921" s="22" t="str">
        <f>'Aanneemsom-W'!$F$3</f>
        <v>Bestek:</v>
      </c>
      <c r="J921" s="2" t="str">
        <f>Leeswijzer!$G$3</f>
        <v>2506-FB-OHCAEW</v>
      </c>
    </row>
    <row r="922" spans="1:17">
      <c r="A922" s="20" t="str">
        <f>'Aanneemsom-W'!$A$4</f>
        <v>Betreft:</v>
      </c>
      <c r="B922" s="106" t="str">
        <f>Leeswijzer!$B$4</f>
        <v>Onderhoudscontract W-installatie</v>
      </c>
      <c r="C922" s="2"/>
      <c r="D922" s="2"/>
      <c r="E922" s="2"/>
      <c r="I922" s="20" t="s">
        <v>65</v>
      </c>
      <c r="J922" s="163">
        <f>'Aanneemsom-W'!$E$39</f>
        <v>0</v>
      </c>
    </row>
    <row r="923" spans="1:17">
      <c r="A923" s="20" t="str">
        <f>'Aanneemsom-W'!$A$5</f>
        <v>Blad:</v>
      </c>
      <c r="B923" s="1" t="str">
        <f>IF(F924="","Specificatieblad ongeldig; NIET invullen!","Specificatieblad locatie")</f>
        <v>Specificatieblad ongeldig; NIET invullen!</v>
      </c>
      <c r="E923" s="62" t="str">
        <f>$E$5</f>
        <v>C2</v>
      </c>
      <c r="F923" s="23" t="str">
        <f>$F$5</f>
        <v>(naam)</v>
      </c>
      <c r="G923" s="2"/>
      <c r="H923" s="2"/>
      <c r="I923" s="2"/>
    </row>
    <row r="924" spans="1:17">
      <c r="A924" s="20"/>
      <c r="B924" s="70"/>
      <c r="E924" s="77" t="s">
        <v>4</v>
      </c>
      <c r="F924" s="114"/>
      <c r="G924" s="2"/>
      <c r="H924" s="22" t="s">
        <v>43</v>
      </c>
      <c r="I924" s="70">
        <f>IF(I927=0,I925,I927)</f>
        <v>0</v>
      </c>
      <c r="Q924" s="1">
        <f>IF(F924="",0,1)</f>
        <v>0</v>
      </c>
    </row>
    <row r="925" spans="1:17">
      <c r="A925" s="20"/>
      <c r="B925" s="91"/>
      <c r="E925" s="68" t="s">
        <v>21</v>
      </c>
      <c r="F925" s="115"/>
      <c r="G925" s="2"/>
      <c r="H925" s="22" t="s">
        <v>28</v>
      </c>
      <c r="I925" s="116"/>
      <c r="J925" s="106" t="s">
        <v>47</v>
      </c>
      <c r="P925" s="1">
        <f>IF(I925="",0,1)</f>
        <v>0</v>
      </c>
    </row>
    <row r="926" spans="1:17">
      <c r="A926" s="20"/>
      <c r="E926" s="68"/>
      <c r="G926" s="2"/>
      <c r="H926" s="20" t="s">
        <v>48</v>
      </c>
      <c r="I926" s="116"/>
    </row>
    <row r="927" spans="1:17">
      <c r="A927" s="39" t="s">
        <v>33</v>
      </c>
      <c r="B927" s="113">
        <f>'Aanneemsom-W'!$B$8</f>
        <v>0</v>
      </c>
      <c r="E927" s="68"/>
      <c r="G927" s="2"/>
      <c r="H927" s="22" t="s">
        <v>49</v>
      </c>
      <c r="I927" s="116"/>
      <c r="J927" s="111">
        <f>IF(I926+I927=0,0,(I927-I926)/I926)</f>
        <v>0</v>
      </c>
    </row>
    <row r="928" spans="1:17">
      <c r="A928" s="20" t="s">
        <v>96</v>
      </c>
      <c r="B928" s="149"/>
      <c r="C928" s="2"/>
      <c r="D928" s="2"/>
      <c r="E928" s="2"/>
      <c r="F928" s="2"/>
      <c r="G928" s="2"/>
      <c r="H928" s="2"/>
      <c r="I928" s="2"/>
      <c r="J928" s="117" t="str">
        <f>IF(J927=0,"","Controleer kengetallen op inschrijfwaarde. Pas zo nodig de bedragen Loon, Materiaal en Werk-derden aan met het wijzigingspercentage.")</f>
        <v/>
      </c>
    </row>
    <row r="929" spans="1:16">
      <c r="C929" s="64"/>
      <c r="D929" s="65"/>
      <c r="E929" s="65"/>
      <c r="F929" s="67" t="s">
        <v>24</v>
      </c>
      <c r="G929" s="65"/>
      <c r="H929" s="65"/>
      <c r="I929" s="65"/>
      <c r="J929" s="66"/>
    </row>
    <row r="930" spans="1:16">
      <c r="C930" s="49"/>
      <c r="D930" s="50" t="str">
        <f>$D$12</f>
        <v>Preventief en</v>
      </c>
      <c r="E930" s="51"/>
      <c r="F930" s="52"/>
      <c r="G930" s="50" t="str">
        <f>IF($G$12="","",$G$12)</f>
        <v>Geen stelposten</v>
      </c>
      <c r="H930" s="53"/>
      <c r="I930" s="18"/>
      <c r="J930" s="40" t="str">
        <f>$J$12</f>
        <v>Prijspeil</v>
      </c>
    </row>
    <row r="931" spans="1:16">
      <c r="C931" s="16"/>
      <c r="D931" s="17" t="str">
        <f>$D$13</f>
        <v>curatief onderhoud</v>
      </c>
      <c r="E931" s="54"/>
      <c r="F931" s="55"/>
      <c r="G931" s="17"/>
      <c r="H931" s="56"/>
      <c r="I931" s="19"/>
      <c r="J931" s="48">
        <f>$J$13</f>
        <v>45839</v>
      </c>
    </row>
    <row r="932" spans="1:16" ht="22.5">
      <c r="A932" s="57" t="s">
        <v>45</v>
      </c>
      <c r="B932" s="58" t="str">
        <f>$B$48</f>
        <v>Kengetal-W
locatie (€/m²)</v>
      </c>
      <c r="C932" s="11" t="s">
        <v>63</v>
      </c>
      <c r="D932" s="11" t="s">
        <v>64</v>
      </c>
      <c r="E932" s="11" t="s">
        <v>239</v>
      </c>
      <c r="F932" s="11" t="str">
        <f>IF($F$14="","",$F$14)</f>
        <v/>
      </c>
      <c r="G932" s="11" t="str">
        <f>IF($G$14="","",$G$14)</f>
        <v/>
      </c>
      <c r="H932" s="11" t="str">
        <f>IF($H$14="","",$H$14)</f>
        <v/>
      </c>
      <c r="I932" s="11" t="str">
        <f>IF($I$14="","",$I$14)</f>
        <v/>
      </c>
      <c r="J932" s="11" t="s">
        <v>57</v>
      </c>
      <c r="L932" s="1" t="s">
        <v>26</v>
      </c>
    </row>
    <row r="933" spans="1:16">
      <c r="A933" s="37" t="str">
        <f>$A$15</f>
        <v>Stelposten n.v.t.</v>
      </c>
      <c r="B933" s="71"/>
      <c r="C933" s="72"/>
      <c r="D933" s="72"/>
      <c r="E933" s="72"/>
      <c r="F933" s="3"/>
      <c r="G933" s="3"/>
      <c r="H933" s="3"/>
      <c r="I933" s="3"/>
      <c r="J933" s="144">
        <f>(F933*(1+'Aanneemsom-W'!$F$16))+(G933*(1+'Aanneemsom-W'!$F$16))+(H933*(1+'Aanneemsom-W'!$F$16))+(I933*(1+'Aanneemsom-W'!$F$16))</f>
        <v>0</v>
      </c>
      <c r="L933" s="1">
        <f>IF(F932="",1,IF(F933="",0,1))</f>
        <v>1</v>
      </c>
      <c r="M933" s="1">
        <f>IF(G932="",1,IF(G933="",0,1))</f>
        <v>1</v>
      </c>
      <c r="N933" s="1">
        <f>IF(H932="",1,IF(H933="",0,1))</f>
        <v>1</v>
      </c>
      <c r="O933" s="1">
        <f>IF(I932="",1,IF(I933="",0,1))</f>
        <v>1</v>
      </c>
      <c r="P933" s="1">
        <f t="shared" ref="P933:P947" si="54">SUM(L933:O933)</f>
        <v>4</v>
      </c>
    </row>
    <row r="934" spans="1:16">
      <c r="A934" s="1" t="str">
        <f>$A$16</f>
        <v>51 Gereserveerd</v>
      </c>
      <c r="B934" s="109" t="str">
        <f>IF(C934+D934+E934=0,"",J934/$I$924)</f>
        <v/>
      </c>
      <c r="C934" s="3"/>
      <c r="D934" s="3"/>
      <c r="E934" s="3"/>
      <c r="F934" s="38"/>
      <c r="G934" s="38"/>
      <c r="H934" s="38"/>
      <c r="I934" s="38"/>
      <c r="J934" s="12">
        <f>(C934*(1+'Aanneemsom-W'!$C$16))+(D934*(1+'Aanneemsom-W'!$D$16))+(E934*(1+'Aanneemsom-W'!$E$16))</f>
        <v>0</v>
      </c>
      <c r="L934" s="1">
        <f>IF($A$16="51 N.v.t.",1,IF(C934="",0,1))</f>
        <v>0</v>
      </c>
      <c r="M934" s="1">
        <f>IF($A$16="51 N.v.t.",1,IF(D934="",0,1))</f>
        <v>0</v>
      </c>
      <c r="N934" s="1">
        <f>IF($A$16="51 N.v.t.",1,IF(E934="",0,1))</f>
        <v>0</v>
      </c>
      <c r="P934" s="1">
        <f t="shared" si="54"/>
        <v>0</v>
      </c>
    </row>
    <row r="935" spans="1:16">
      <c r="A935" s="1" t="str">
        <f>$A$17</f>
        <v>52 Afvoeren</v>
      </c>
      <c r="B935" s="109" t="str">
        <f t="shared" ref="B935:B947" si="55">IF(C935+D935+E935=0,"",J935/$I$924)</f>
        <v/>
      </c>
      <c r="C935" s="3"/>
      <c r="D935" s="3"/>
      <c r="E935" s="3"/>
      <c r="F935" s="38"/>
      <c r="G935" s="38"/>
      <c r="H935" s="38"/>
      <c r="I935" s="38"/>
      <c r="J935" s="12">
        <f>(C935*(1+'Aanneemsom-W'!$C$16))+(D935*(1+'Aanneemsom-W'!$D$16))+(E935*(1+'Aanneemsom-W'!$E$16))</f>
        <v>0</v>
      </c>
      <c r="L935" s="1">
        <f>IF($A$17="52 N.v.t.",1,IF(C935="",0,1))</f>
        <v>0</v>
      </c>
      <c r="M935" s="1">
        <f>IF($A$17="52 N.v.t.",1,IF(D935="",0,1))</f>
        <v>0</v>
      </c>
      <c r="N935" s="1">
        <f>IF($A$17="52 N.v.t.",1,IF(E935="",0,1))</f>
        <v>0</v>
      </c>
      <c r="P935" s="1">
        <f t="shared" si="54"/>
        <v>0</v>
      </c>
    </row>
    <row r="936" spans="1:16">
      <c r="A936" s="1" t="str">
        <f>$A$18</f>
        <v>53 Water</v>
      </c>
      <c r="B936" s="109" t="str">
        <f t="shared" si="55"/>
        <v/>
      </c>
      <c r="C936" s="3"/>
      <c r="D936" s="3"/>
      <c r="E936" s="3"/>
      <c r="F936" s="38"/>
      <c r="G936" s="38"/>
      <c r="H936" s="38"/>
      <c r="I936" s="38"/>
      <c r="J936" s="12">
        <f>(C936*(1+'Aanneemsom-W'!$C$16))+(D936*(1+'Aanneemsom-W'!$D$16))+(E936*(1+'Aanneemsom-W'!$E$16))</f>
        <v>0</v>
      </c>
      <c r="L936" s="1">
        <f>IF($A$18="53 N.v.t.",1,IF(C936="",0,1))</f>
        <v>0</v>
      </c>
      <c r="M936" s="1">
        <f>IF($A$18="53 N.v.t.",1,IF(D936="",0,1))</f>
        <v>0</v>
      </c>
      <c r="N936" s="1">
        <f>IF($A$18="53 N.v.t.",1,IF(E936="",0,1))</f>
        <v>0</v>
      </c>
      <c r="P936" s="1">
        <f t="shared" si="54"/>
        <v>0</v>
      </c>
    </row>
    <row r="937" spans="1:16">
      <c r="A937" s="1" t="str">
        <f>$A$19</f>
        <v>54 Gassen</v>
      </c>
      <c r="B937" s="109" t="str">
        <f t="shared" si="55"/>
        <v/>
      </c>
      <c r="C937" s="3"/>
      <c r="D937" s="3"/>
      <c r="E937" s="3"/>
      <c r="F937" s="38"/>
      <c r="G937" s="38"/>
      <c r="H937" s="38"/>
      <c r="I937" s="38"/>
      <c r="J937" s="12">
        <f>(C937*(1+'Aanneemsom-W'!$C$16))+(D937*(1+'Aanneemsom-W'!$D$16))+(E937*(1+'Aanneemsom-W'!$E$16))</f>
        <v>0</v>
      </c>
      <c r="L937" s="1">
        <f>IF($A$19="54 N.v.t.",1,IF(C937="",0,1))</f>
        <v>0</v>
      </c>
      <c r="M937" s="1">
        <f>IF($A$19="54 N.v.t.",1,IF(D937="",0,1))</f>
        <v>0</v>
      </c>
      <c r="N937" s="1">
        <f>IF($A$19="54 N.v.t.",1,IF(E937="",0,1))</f>
        <v>0</v>
      </c>
      <c r="P937" s="1">
        <f t="shared" si="54"/>
        <v>0</v>
      </c>
    </row>
    <row r="938" spans="1:16">
      <c r="A938" s="1" t="str">
        <f>$A$20</f>
        <v>55 Koeling</v>
      </c>
      <c r="B938" s="109" t="str">
        <f t="shared" si="55"/>
        <v/>
      </c>
      <c r="C938" s="3"/>
      <c r="D938" s="3"/>
      <c r="E938" s="3"/>
      <c r="F938" s="38"/>
      <c r="G938" s="38"/>
      <c r="H938" s="38"/>
      <c r="I938" s="38"/>
      <c r="J938" s="12">
        <f>(C938*(1+'Aanneemsom-W'!$C$16))+(D938*(1+'Aanneemsom-W'!$D$16))+(E938*(1+'Aanneemsom-W'!$E$16))</f>
        <v>0</v>
      </c>
      <c r="L938" s="1">
        <f>IF($A$20="55 N.v.t.",1,IF(C938="",0,1))</f>
        <v>0</v>
      </c>
      <c r="M938" s="1">
        <f>IF($A$20="55 N.v.t.",1,IF(D938="",0,1))</f>
        <v>0</v>
      </c>
      <c r="N938" s="1">
        <f>IF($A$20="55 N.v.t.",1,IF(E938="",0,1))</f>
        <v>0</v>
      </c>
      <c r="P938" s="1">
        <f t="shared" si="54"/>
        <v>0</v>
      </c>
    </row>
    <row r="939" spans="1:16">
      <c r="A939" s="1" t="str">
        <f>$A$21</f>
        <v>56 Verwarming</v>
      </c>
      <c r="B939" s="109" t="str">
        <f t="shared" si="55"/>
        <v/>
      </c>
      <c r="C939" s="3"/>
      <c r="D939" s="3"/>
      <c r="E939" s="3"/>
      <c r="F939" s="38"/>
      <c r="G939" s="38"/>
      <c r="H939" s="38"/>
      <c r="I939" s="38"/>
      <c r="J939" s="12">
        <f>(C939*(1+'Aanneemsom-W'!$C$16))+(D939*(1+'Aanneemsom-W'!$D$16))+(E939*(1+'Aanneemsom-W'!$E$16))</f>
        <v>0</v>
      </c>
      <c r="L939" s="1">
        <f>IF($A$21="56 N.v.t.",1,IF(C939="",0,1))</f>
        <v>0</v>
      </c>
      <c r="M939" s="1">
        <f>IF($A$21="56 N.v.t.",1,IF(D939="",0,1))</f>
        <v>0</v>
      </c>
      <c r="N939" s="1">
        <f>IF($A$21="56 N.v.t.",1,IF(E939="",0,1))</f>
        <v>0</v>
      </c>
      <c r="P939" s="1">
        <f t="shared" si="54"/>
        <v>0</v>
      </c>
    </row>
    <row r="940" spans="1:16">
      <c r="A940" s="1" t="str">
        <f>$A$22</f>
        <v>57 Luchtbehandeling</v>
      </c>
      <c r="B940" s="109" t="str">
        <f t="shared" si="55"/>
        <v/>
      </c>
      <c r="C940" s="3"/>
      <c r="D940" s="3"/>
      <c r="E940" s="3"/>
      <c r="F940" s="38"/>
      <c r="G940" s="92" t="str">
        <f>IF(F924="","Ingevulde informatie wordt genegeerd.","")</f>
        <v>Ingevulde informatie wordt genegeerd.</v>
      </c>
      <c r="H940" s="38"/>
      <c r="I940" s="38"/>
      <c r="J940" s="12">
        <f>(C940*(1+'Aanneemsom-W'!$C$16))+(D940*(1+'Aanneemsom-W'!$D$16))+(E940*(1+'Aanneemsom-W'!$E$16))</f>
        <v>0</v>
      </c>
      <c r="L940" s="1">
        <f>IF($A$22="57 N.v.t.",1,IF(C940="",0,1))</f>
        <v>0</v>
      </c>
      <c r="M940" s="1">
        <f>IF($A$22="57 N.v.t.",1,IF(D940="",0,1))</f>
        <v>0</v>
      </c>
      <c r="N940" s="1">
        <f>IF($A$22="57 N.v.t.",1,IF(E940="",0,1))</f>
        <v>0</v>
      </c>
      <c r="P940" s="1">
        <f t="shared" si="54"/>
        <v>0</v>
      </c>
    </row>
    <row r="941" spans="1:16">
      <c r="A941" s="1" t="str">
        <f>$A$23</f>
        <v>58 M&amp;R-installaties</v>
      </c>
      <c r="B941" s="109" t="str">
        <f t="shared" si="55"/>
        <v/>
      </c>
      <c r="C941" s="3"/>
      <c r="D941" s="3"/>
      <c r="E941" s="3"/>
      <c r="F941" s="38"/>
      <c r="G941" s="38"/>
      <c r="H941" s="38"/>
      <c r="I941" s="38"/>
      <c r="J941" s="12">
        <f>(C941*(1+'Aanneemsom-W'!$C$16))+(D941*(1+'Aanneemsom-W'!$D$16))+(E941*(1+'Aanneemsom-W'!$E$16))</f>
        <v>0</v>
      </c>
      <c r="L941" s="1">
        <f>IF($A$23="58 N.v.t.",1,IF(C941="",0,1))</f>
        <v>0</v>
      </c>
      <c r="M941" s="1">
        <f>IF($A$23="58 N.v.t.",1,IF(D941="",0,1))</f>
        <v>0</v>
      </c>
      <c r="N941" s="1">
        <f>IF($A$23="58 N.v.t.",1,IF(E941="",0,1))</f>
        <v>0</v>
      </c>
      <c r="P941" s="1">
        <f t="shared" si="54"/>
        <v>0</v>
      </c>
    </row>
    <row r="942" spans="1:16">
      <c r="A942" s="1" t="str">
        <f>$A$24</f>
        <v>59 Brandveiligheid</v>
      </c>
      <c r="B942" s="109" t="str">
        <f t="shared" si="55"/>
        <v/>
      </c>
      <c r="C942" s="3"/>
      <c r="D942" s="3"/>
      <c r="E942" s="3"/>
      <c r="F942" s="38"/>
      <c r="G942" s="38"/>
      <c r="H942" s="38"/>
      <c r="I942" s="38"/>
      <c r="J942" s="12">
        <f>(C942*(1+'Aanneemsom-W'!$C$16))+(D942*(1+'Aanneemsom-W'!$D$16))+(E942*(1+'Aanneemsom-W'!$E$16))</f>
        <v>0</v>
      </c>
      <c r="L942" s="1">
        <f>IF($A$24="65 N.v.t.",1,IF(C942="",0,1))</f>
        <v>0</v>
      </c>
      <c r="M942" s="1">
        <f>IF($A$24="65 N.v.t.",1,IF(D942="",0,1))</f>
        <v>0</v>
      </c>
      <c r="N942" s="1">
        <f>IF($A$24="65 N.v.t.",1,IF(E942="",0,1))</f>
        <v>0</v>
      </c>
      <c r="P942" s="1">
        <f t="shared" si="54"/>
        <v>0</v>
      </c>
    </row>
    <row r="943" spans="1:16">
      <c r="A943" s="1" t="str">
        <f>$A$25</f>
        <v>67 Gebouwmanag.</v>
      </c>
      <c r="B943" s="109" t="str">
        <f t="shared" si="55"/>
        <v/>
      </c>
      <c r="C943" s="3"/>
      <c r="D943" s="3"/>
      <c r="E943" s="3"/>
      <c r="F943" s="38"/>
      <c r="G943" s="38"/>
      <c r="H943" s="38"/>
      <c r="I943" s="38"/>
      <c r="J943" s="12">
        <f>(C943*(1+'Aanneemsom-W'!$C$16))+(D943*(1+'Aanneemsom-W'!$D$16))+(E943*(1+'Aanneemsom-W'!$E$16))</f>
        <v>0</v>
      </c>
      <c r="L943" s="1">
        <f>IF($A$25="67 N.v.t.",1,IF(C943="",0,1))</f>
        <v>0</v>
      </c>
      <c r="M943" s="1">
        <f>IF($A$25="67 N.v.t.",1,IF(D943="",0,1))</f>
        <v>0</v>
      </c>
      <c r="N943" s="1">
        <f>IF($A$25="67 N.v.t.",1,IF(E943="",0,1))</f>
        <v>0</v>
      </c>
      <c r="P943" s="1">
        <f t="shared" si="54"/>
        <v>0</v>
      </c>
    </row>
    <row r="944" spans="1:16">
      <c r="A944" s="1" t="str">
        <f>$A$26</f>
        <v>73 Vaste keuken vrz.</v>
      </c>
      <c r="B944" s="109" t="str">
        <f>IF(C944+D944+E944=0,"",J944/$I$924)</f>
        <v/>
      </c>
      <c r="C944" s="3"/>
      <c r="D944" s="3"/>
      <c r="E944" s="3"/>
      <c r="F944" s="38"/>
      <c r="G944" s="38"/>
      <c r="H944" s="38"/>
      <c r="I944" s="38"/>
      <c r="J944" s="12">
        <f>(C944*(1+'Aanneemsom-W'!$C$16))+(D944*(1+'Aanneemsom-W'!$D$16))+(E944*(1+'Aanneemsom-W'!$E$16))</f>
        <v>0</v>
      </c>
      <c r="L944" s="1">
        <f>IF($A$26="73 N.v.t.",1,IF(C944="",0,1))</f>
        <v>0</v>
      </c>
      <c r="M944" s="1">
        <f>IF($A$26="73 N.v.t.",1,IF(D944="",0,1))</f>
        <v>0</v>
      </c>
      <c r="N944" s="1">
        <f>IF($A$26="73 N.v.t.",1,IF(E944="",0,1))</f>
        <v>0</v>
      </c>
      <c r="P944" s="1">
        <f>SUM(L944:O944)</f>
        <v>0</v>
      </c>
    </row>
    <row r="945" spans="1:17">
      <c r="A945" s="1" t="str">
        <f>$A$27</f>
        <v>74 Vaste sanitaire vrz.</v>
      </c>
      <c r="B945" s="109" t="str">
        <f t="shared" si="55"/>
        <v/>
      </c>
      <c r="C945" s="3"/>
      <c r="D945" s="3"/>
      <c r="E945" s="3"/>
      <c r="F945" s="38"/>
      <c r="G945" s="38"/>
      <c r="H945" s="38"/>
      <c r="I945" s="38"/>
      <c r="J945" s="12">
        <f>(C945*(1+'Aanneemsom-W'!$C$16))+(D945*(1+'Aanneemsom-W'!$D$16))+(E945*(1+'Aanneemsom-W'!$E$16))</f>
        <v>0</v>
      </c>
      <c r="L945" s="1">
        <f>IF($A$27="74 N.v.t.",1,IF(C945="",0,1))</f>
        <v>0</v>
      </c>
      <c r="M945" s="1">
        <f>IF($A$27="74 N.v.t.",1,IF(D945="",0,1))</f>
        <v>0</v>
      </c>
      <c r="N945" s="1">
        <f>IF($A$27="74 N.v.t.",1,IF(E945="",0,1))</f>
        <v>0</v>
      </c>
      <c r="P945" s="1">
        <f t="shared" si="54"/>
        <v>0</v>
      </c>
    </row>
    <row r="946" spans="1:17">
      <c r="A946" s="1" t="str">
        <f>$A$28</f>
        <v>75 Vaste onderh.vrz.</v>
      </c>
      <c r="B946" s="109" t="str">
        <f>IF(C946+D946+E946=0,"",J946/$I$924)</f>
        <v/>
      </c>
      <c r="C946" s="3"/>
      <c r="D946" s="3"/>
      <c r="E946" s="3"/>
      <c r="F946" s="38"/>
      <c r="G946" s="38"/>
      <c r="H946" s="38"/>
      <c r="I946" s="38"/>
      <c r="J946" s="12">
        <f>(C946*(1+'Aanneemsom-W'!$C$16))+(D946*(1+'Aanneemsom-W'!$D$16))+(E946*(1+'Aanneemsom-W'!$E$16))</f>
        <v>0</v>
      </c>
      <c r="L946" s="1">
        <f>IF($A$28="75 N.v.t.",1,IF(C946="",0,1))</f>
        <v>0</v>
      </c>
      <c r="M946" s="1">
        <f>IF($A$28="75 N.v.t.",1,IF(D946="",0,1))</f>
        <v>0</v>
      </c>
      <c r="N946" s="1">
        <f>IF($A$28="75 N.v.t.",1,IF(E946="",0,1))</f>
        <v>0</v>
      </c>
      <c r="P946" s="1">
        <f>SUM(L946:O946)</f>
        <v>0</v>
      </c>
    </row>
    <row r="947" spans="1:17" ht="12" thickBot="1">
      <c r="A947" s="1" t="str">
        <f>$A$29</f>
        <v>90 Terrein</v>
      </c>
      <c r="B947" s="109" t="str">
        <f t="shared" si="55"/>
        <v/>
      </c>
      <c r="C947" s="3"/>
      <c r="D947" s="3"/>
      <c r="E947" s="3"/>
      <c r="F947" s="38"/>
      <c r="G947" s="38"/>
      <c r="H947" s="38"/>
      <c r="I947" s="38"/>
      <c r="J947" s="12">
        <f>(C947*(1+'Aanneemsom-W'!$C$16))+(D947*(1+'Aanneemsom-W'!$D$16))+(E947*(1+'Aanneemsom-W'!$E$16))</f>
        <v>0</v>
      </c>
      <c r="L947" s="1">
        <f>IF($A$29="90 N.v.t.",1,IF(C947="",0,1))</f>
        <v>0</v>
      </c>
      <c r="M947" s="1">
        <f>IF($A$29="90 N.v.t.",1,IF(D947="",0,1))</f>
        <v>0</v>
      </c>
      <c r="N947" s="1">
        <f>IF($A$29="90 N.v.t.",1,IF(E947="",0,1))</f>
        <v>0</v>
      </c>
      <c r="P947" s="1">
        <f t="shared" si="54"/>
        <v>0</v>
      </c>
    </row>
    <row r="948" spans="1:17" ht="13.5" thickBot="1">
      <c r="B948" s="59" t="s">
        <v>6</v>
      </c>
      <c r="C948" s="15">
        <f>SUM(C934:C947)</f>
        <v>0</v>
      </c>
      <c r="D948" s="15">
        <f>SUM(D934:D947)</f>
        <v>0</v>
      </c>
      <c r="E948" s="15">
        <f>SUM(E934:E947)</f>
        <v>0</v>
      </c>
      <c r="J948" s="13">
        <f>SUM(J933:J947)</f>
        <v>0</v>
      </c>
      <c r="O948" s="20" t="s">
        <v>27</v>
      </c>
      <c r="P948" s="1">
        <f>SUM(P933:P947)+P925</f>
        <v>4</v>
      </c>
    </row>
    <row r="949" spans="1:17">
      <c r="B949" s="59" t="s">
        <v>22</v>
      </c>
      <c r="C949" s="60" t="e">
        <f>C948/SUM(C948:E948)</f>
        <v>#DIV/0!</v>
      </c>
      <c r="D949" s="60" t="e">
        <f>D948/SUM(C948:E948)</f>
        <v>#DIV/0!</v>
      </c>
      <c r="E949" s="60" t="e">
        <f>E948/SUM(C948:E948)</f>
        <v>#DIV/0!</v>
      </c>
    </row>
    <row r="950" spans="1:17">
      <c r="C950" s="73"/>
      <c r="D950" s="73"/>
      <c r="E950" s="73"/>
    </row>
    <row r="951" spans="1:17">
      <c r="A951" s="5" t="str">
        <f>$A$67</f>
        <v>* "Loon", "Materiaal" en "Werk-derden" inclusief toeslagen. Let op: Alle bedragen datum prijspeil.</v>
      </c>
      <c r="C951" s="73"/>
      <c r="D951" s="73"/>
      <c r="E951" s="73"/>
      <c r="J951" s="5" t="str">
        <f>$J$67</f>
        <v>Paraaf Inschrijver:</v>
      </c>
    </row>
    <row r="952" spans="1:17">
      <c r="A952" s="5" t="str">
        <f>$A$68</f>
        <v>Opmerking: Niet gebruikte velden invullen met 0. Negatieve getallen of tekst is niet toegestaan.</v>
      </c>
      <c r="J952" s="76" t="str">
        <f>IF(P948=47,"","Let op: niet alle velden zijn ingevuld!")</f>
        <v>Let op: niet alle velden zijn ingevuld!</v>
      </c>
    </row>
    <row r="953" spans="1:17" ht="15.75">
      <c r="A953" s="4" t="str">
        <f>'Aanneemsom-W'!$A$1</f>
        <v>W-installatie</v>
      </c>
      <c r="B953" s="4" t="str">
        <f>'Aanneemsom-W'!$B$1</f>
        <v>Inschrijfbiljet onderhoud</v>
      </c>
      <c r="C953" s="2"/>
      <c r="D953" s="2"/>
      <c r="E953" s="2"/>
      <c r="F953" s="2"/>
      <c r="G953" s="2"/>
      <c r="H953" s="2"/>
      <c r="I953" s="2"/>
      <c r="J953" s="2"/>
    </row>
    <row r="954" spans="1:17">
      <c r="A954" s="20" t="str">
        <f>'Aanneemsom-W'!$A$2</f>
        <v>Perceel:</v>
      </c>
      <c r="B954" s="21" t="str">
        <f>Leeswijzer!$B$2</f>
        <v>W1</v>
      </c>
      <c r="C954" s="2"/>
      <c r="D954" s="2"/>
      <c r="E954" s="2"/>
      <c r="I954" s="22" t="str">
        <f>'Aanneemsom-W'!$F$2</f>
        <v>Documentnummer:</v>
      </c>
      <c r="J954" s="70" t="str">
        <f>Leeswijzer!$G$2</f>
        <v>xxx-GC1-IBW W1C1</v>
      </c>
    </row>
    <row r="955" spans="1:17">
      <c r="A955" s="20" t="str">
        <f>'Aanneemsom-W'!$A$3</f>
        <v>Opdrachtgever:</v>
      </c>
      <c r="B955" s="106" t="str">
        <f>Leeswijzer!$B$3</f>
        <v>Solido</v>
      </c>
      <c r="C955" s="2"/>
      <c r="D955" s="2"/>
      <c r="E955" s="2"/>
      <c r="I955" s="22" t="str">
        <f>'Aanneemsom-W'!$F$3</f>
        <v>Bestek:</v>
      </c>
      <c r="J955" s="2" t="str">
        <f>Leeswijzer!$G$3</f>
        <v>2506-FB-OHCAEW</v>
      </c>
    </row>
    <row r="956" spans="1:17">
      <c r="A956" s="20" t="str">
        <f>'Aanneemsom-W'!$A$4</f>
        <v>Betreft:</v>
      </c>
      <c r="B956" s="106" t="str">
        <f>Leeswijzer!$B$4</f>
        <v>Onderhoudscontract W-installatie</v>
      </c>
      <c r="C956" s="2"/>
      <c r="D956" s="2"/>
      <c r="E956" s="2"/>
      <c r="I956" s="20" t="s">
        <v>65</v>
      </c>
      <c r="J956" s="163">
        <f>'Aanneemsom-W'!$E$39</f>
        <v>0</v>
      </c>
    </row>
    <row r="957" spans="1:17">
      <c r="A957" s="20" t="str">
        <f>'Aanneemsom-W'!$A$5</f>
        <v>Blad:</v>
      </c>
      <c r="B957" s="1" t="str">
        <f>IF(F958="","Specificatieblad ongeldig; NIET invullen!","Specificatieblad locatie")</f>
        <v>Specificatieblad ongeldig; NIET invullen!</v>
      </c>
      <c r="E957" s="62" t="str">
        <f>$E$5</f>
        <v>C2</v>
      </c>
      <c r="F957" s="23" t="str">
        <f>$F$5</f>
        <v>(naam)</v>
      </c>
      <c r="G957" s="2"/>
      <c r="H957" s="2"/>
      <c r="I957" s="2"/>
    </row>
    <row r="958" spans="1:17">
      <c r="A958" s="20"/>
      <c r="B958" s="70"/>
      <c r="E958" s="77" t="s">
        <v>4</v>
      </c>
      <c r="F958" s="114"/>
      <c r="G958" s="2"/>
      <c r="H958" s="22" t="s">
        <v>43</v>
      </c>
      <c r="I958" s="70">
        <f>IF(I961=0,I959,I961)</f>
        <v>0</v>
      </c>
      <c r="Q958" s="1">
        <f>IF(F958="",0,1)</f>
        <v>0</v>
      </c>
    </row>
    <row r="959" spans="1:17">
      <c r="A959" s="20"/>
      <c r="B959" s="91"/>
      <c r="E959" s="68" t="s">
        <v>21</v>
      </c>
      <c r="F959" s="115"/>
      <c r="G959" s="2"/>
      <c r="H959" s="22" t="s">
        <v>28</v>
      </c>
      <c r="I959" s="116"/>
      <c r="J959" s="106" t="s">
        <v>47</v>
      </c>
      <c r="P959" s="1">
        <f>IF(I959="",0,1)</f>
        <v>0</v>
      </c>
    </row>
    <row r="960" spans="1:17">
      <c r="A960" s="20"/>
      <c r="E960" s="68"/>
      <c r="G960" s="2"/>
      <c r="H960" s="20" t="s">
        <v>48</v>
      </c>
      <c r="I960" s="116"/>
    </row>
    <row r="961" spans="1:16">
      <c r="A961" s="39" t="s">
        <v>33</v>
      </c>
      <c r="B961" s="113">
        <f>'Aanneemsom-W'!$B$8</f>
        <v>0</v>
      </c>
      <c r="E961" s="68"/>
      <c r="G961" s="2"/>
      <c r="H961" s="22" t="s">
        <v>49</v>
      </c>
      <c r="I961" s="116"/>
      <c r="J961" s="111">
        <f>IF(I960+I961=0,0,(I961-I960)/I960)</f>
        <v>0</v>
      </c>
    </row>
    <row r="962" spans="1:16">
      <c r="A962" s="20" t="s">
        <v>96</v>
      </c>
      <c r="B962" s="149"/>
      <c r="C962" s="2"/>
      <c r="D962" s="2"/>
      <c r="E962" s="2"/>
      <c r="F962" s="2"/>
      <c r="G962" s="2"/>
      <c r="H962" s="2"/>
      <c r="I962" s="2"/>
      <c r="J962" s="117" t="str">
        <f>IF(J961=0,"","Controleer kengetallen op inschrijfwaarde. Pas zo nodig de bedragen Loon, Materiaal en Werk-derden aan met het wijzigingspercentage.")</f>
        <v/>
      </c>
    </row>
    <row r="963" spans="1:16">
      <c r="C963" s="64"/>
      <c r="D963" s="65"/>
      <c r="E963" s="65"/>
      <c r="F963" s="67" t="s">
        <v>24</v>
      </c>
      <c r="G963" s="65"/>
      <c r="H963" s="65"/>
      <c r="I963" s="65"/>
      <c r="J963" s="66"/>
    </row>
    <row r="964" spans="1:16">
      <c r="C964" s="49"/>
      <c r="D964" s="50" t="str">
        <f>$D$12</f>
        <v>Preventief en</v>
      </c>
      <c r="E964" s="51"/>
      <c r="F964" s="52"/>
      <c r="G964" s="50" t="str">
        <f>IF($G$12="","",$G$12)</f>
        <v>Geen stelposten</v>
      </c>
      <c r="H964" s="53"/>
      <c r="I964" s="18"/>
      <c r="J964" s="40" t="str">
        <f>$J$12</f>
        <v>Prijspeil</v>
      </c>
    </row>
    <row r="965" spans="1:16">
      <c r="C965" s="16"/>
      <c r="D965" s="17" t="str">
        <f>$D$13</f>
        <v>curatief onderhoud</v>
      </c>
      <c r="E965" s="54"/>
      <c r="F965" s="55"/>
      <c r="G965" s="17"/>
      <c r="H965" s="56"/>
      <c r="I965" s="19"/>
      <c r="J965" s="48">
        <f>$J$13</f>
        <v>45839</v>
      </c>
    </row>
    <row r="966" spans="1:16" ht="22.5">
      <c r="A966" s="57" t="s">
        <v>45</v>
      </c>
      <c r="B966" s="58" t="str">
        <f>$B$48</f>
        <v>Kengetal-W
locatie (€/m²)</v>
      </c>
      <c r="C966" s="11" t="s">
        <v>63</v>
      </c>
      <c r="D966" s="11" t="s">
        <v>64</v>
      </c>
      <c r="E966" s="11" t="s">
        <v>239</v>
      </c>
      <c r="F966" s="11" t="str">
        <f>IF($F$14="","",$F$14)</f>
        <v/>
      </c>
      <c r="G966" s="11" t="str">
        <f>IF($G$14="","",$G$14)</f>
        <v/>
      </c>
      <c r="H966" s="11" t="str">
        <f>IF($H$14="","",$H$14)</f>
        <v/>
      </c>
      <c r="I966" s="11" t="str">
        <f>IF($I$14="","",$I$14)</f>
        <v/>
      </c>
      <c r="J966" s="11" t="s">
        <v>57</v>
      </c>
      <c r="L966" s="1" t="s">
        <v>26</v>
      </c>
    </row>
    <row r="967" spans="1:16">
      <c r="A967" s="37" t="str">
        <f>$A$15</f>
        <v>Stelposten n.v.t.</v>
      </c>
      <c r="B967" s="71"/>
      <c r="C967" s="72"/>
      <c r="D967" s="72"/>
      <c r="E967" s="72"/>
      <c r="F967" s="3"/>
      <c r="G967" s="3"/>
      <c r="H967" s="3"/>
      <c r="I967" s="3"/>
      <c r="J967" s="144">
        <f>(F967*(1+'Aanneemsom-W'!$F$16))+(G967*(1+'Aanneemsom-W'!$F$16))+(H967*(1+'Aanneemsom-W'!$F$16))+(I967*(1+'Aanneemsom-W'!$F$16))</f>
        <v>0</v>
      </c>
      <c r="L967" s="1">
        <f>IF(F966="",1,IF(F967="",0,1))</f>
        <v>1</v>
      </c>
      <c r="M967" s="1">
        <f>IF(G966="",1,IF(G967="",0,1))</f>
        <v>1</v>
      </c>
      <c r="N967" s="1">
        <f>IF(H966="",1,IF(H967="",0,1))</f>
        <v>1</v>
      </c>
      <c r="O967" s="1">
        <f>IF(I966="",1,IF(I967="",0,1))</f>
        <v>1</v>
      </c>
      <c r="P967" s="1">
        <f t="shared" ref="P967:P981" si="56">SUM(L967:O967)</f>
        <v>4</v>
      </c>
    </row>
    <row r="968" spans="1:16">
      <c r="A968" s="1" t="str">
        <f>$A$16</f>
        <v>51 Gereserveerd</v>
      </c>
      <c r="B968" s="109" t="str">
        <f>IF(C968+D968+E968=0,"",J968/$I$958)</f>
        <v/>
      </c>
      <c r="C968" s="3"/>
      <c r="D968" s="3"/>
      <c r="E968" s="3"/>
      <c r="F968" s="38"/>
      <c r="G968" s="38"/>
      <c r="H968" s="38"/>
      <c r="I968" s="38"/>
      <c r="J968" s="12">
        <f>(C968*(1+'Aanneemsom-W'!$C$16))+(D968*(1+'Aanneemsom-W'!$D$16))+(E968*(1+'Aanneemsom-W'!$E$16))</f>
        <v>0</v>
      </c>
      <c r="L968" s="1">
        <f>IF($A$16="51 N.v.t.",1,IF(C968="",0,1))</f>
        <v>0</v>
      </c>
      <c r="M968" s="1">
        <f>IF($A$16="51 N.v.t.",1,IF(D968="",0,1))</f>
        <v>0</v>
      </c>
      <c r="N968" s="1">
        <f>IF($A$16="51 N.v.t.",1,IF(E968="",0,1))</f>
        <v>0</v>
      </c>
      <c r="P968" s="1">
        <f t="shared" si="56"/>
        <v>0</v>
      </c>
    </row>
    <row r="969" spans="1:16">
      <c r="A969" s="1" t="str">
        <f>$A$17</f>
        <v>52 Afvoeren</v>
      </c>
      <c r="B969" s="109" t="str">
        <f t="shared" ref="B969:B981" si="57">IF(C969+D969+E969=0,"",J969/$I$958)</f>
        <v/>
      </c>
      <c r="C969" s="3"/>
      <c r="D969" s="3"/>
      <c r="E969" s="3"/>
      <c r="F969" s="38"/>
      <c r="G969" s="38"/>
      <c r="H969" s="38"/>
      <c r="I969" s="38"/>
      <c r="J969" s="12">
        <f>(C969*(1+'Aanneemsom-W'!$C$16))+(D969*(1+'Aanneemsom-W'!$D$16))+(E969*(1+'Aanneemsom-W'!$E$16))</f>
        <v>0</v>
      </c>
      <c r="L969" s="1">
        <f>IF($A$17="52 N.v.t.",1,IF(C969="",0,1))</f>
        <v>0</v>
      </c>
      <c r="M969" s="1">
        <f>IF($A$17="52 N.v.t.",1,IF(D969="",0,1))</f>
        <v>0</v>
      </c>
      <c r="N969" s="1">
        <f>IF($A$17="52 N.v.t.",1,IF(E969="",0,1))</f>
        <v>0</v>
      </c>
      <c r="P969" s="1">
        <f t="shared" si="56"/>
        <v>0</v>
      </c>
    </row>
    <row r="970" spans="1:16">
      <c r="A970" s="1" t="str">
        <f>$A$18</f>
        <v>53 Water</v>
      </c>
      <c r="B970" s="109" t="str">
        <f t="shared" si="57"/>
        <v/>
      </c>
      <c r="C970" s="3"/>
      <c r="D970" s="3"/>
      <c r="E970" s="3"/>
      <c r="F970" s="38"/>
      <c r="G970" s="38"/>
      <c r="H970" s="38"/>
      <c r="I970" s="38"/>
      <c r="J970" s="12">
        <f>(C970*(1+'Aanneemsom-W'!$C$16))+(D970*(1+'Aanneemsom-W'!$D$16))+(E970*(1+'Aanneemsom-W'!$E$16))</f>
        <v>0</v>
      </c>
      <c r="L970" s="1">
        <f>IF($A$18="53 N.v.t.",1,IF(C970="",0,1))</f>
        <v>0</v>
      </c>
      <c r="M970" s="1">
        <f>IF($A$18="53 N.v.t.",1,IF(D970="",0,1))</f>
        <v>0</v>
      </c>
      <c r="N970" s="1">
        <f>IF($A$18="53 N.v.t.",1,IF(E970="",0,1))</f>
        <v>0</v>
      </c>
      <c r="P970" s="1">
        <f t="shared" si="56"/>
        <v>0</v>
      </c>
    </row>
    <row r="971" spans="1:16">
      <c r="A971" s="1" t="str">
        <f>$A$19</f>
        <v>54 Gassen</v>
      </c>
      <c r="B971" s="109" t="str">
        <f t="shared" si="57"/>
        <v/>
      </c>
      <c r="C971" s="3"/>
      <c r="D971" s="3"/>
      <c r="E971" s="3"/>
      <c r="F971" s="38"/>
      <c r="G971" s="38"/>
      <c r="H971" s="38"/>
      <c r="I971" s="38"/>
      <c r="J971" s="12">
        <f>(C971*(1+'Aanneemsom-W'!$C$16))+(D971*(1+'Aanneemsom-W'!$D$16))+(E971*(1+'Aanneemsom-W'!$E$16))</f>
        <v>0</v>
      </c>
      <c r="L971" s="1">
        <f>IF($A$19="54 N.v.t.",1,IF(C971="",0,1))</f>
        <v>0</v>
      </c>
      <c r="M971" s="1">
        <f>IF($A$19="54 N.v.t.",1,IF(D971="",0,1))</f>
        <v>0</v>
      </c>
      <c r="N971" s="1">
        <f>IF($A$19="54 N.v.t.",1,IF(E971="",0,1))</f>
        <v>0</v>
      </c>
      <c r="P971" s="1">
        <f t="shared" si="56"/>
        <v>0</v>
      </c>
    </row>
    <row r="972" spans="1:16">
      <c r="A972" s="1" t="str">
        <f>$A$20</f>
        <v>55 Koeling</v>
      </c>
      <c r="B972" s="109" t="str">
        <f t="shared" si="57"/>
        <v/>
      </c>
      <c r="C972" s="3"/>
      <c r="D972" s="3"/>
      <c r="E972" s="3"/>
      <c r="F972" s="38"/>
      <c r="G972" s="38"/>
      <c r="H972" s="38"/>
      <c r="I972" s="38"/>
      <c r="J972" s="12">
        <f>(C972*(1+'Aanneemsom-W'!$C$16))+(D972*(1+'Aanneemsom-W'!$D$16))+(E972*(1+'Aanneemsom-W'!$E$16))</f>
        <v>0</v>
      </c>
      <c r="L972" s="1">
        <f>IF($A$20="55 N.v.t.",1,IF(C972="",0,1))</f>
        <v>0</v>
      </c>
      <c r="M972" s="1">
        <f>IF($A$20="55 N.v.t.",1,IF(D972="",0,1))</f>
        <v>0</v>
      </c>
      <c r="N972" s="1">
        <f>IF($A$20="55 N.v.t.",1,IF(E972="",0,1))</f>
        <v>0</v>
      </c>
      <c r="P972" s="1">
        <f t="shared" si="56"/>
        <v>0</v>
      </c>
    </row>
    <row r="973" spans="1:16">
      <c r="A973" s="1" t="str">
        <f>$A$21</f>
        <v>56 Verwarming</v>
      </c>
      <c r="B973" s="109" t="str">
        <f t="shared" si="57"/>
        <v/>
      </c>
      <c r="C973" s="3"/>
      <c r="D973" s="3"/>
      <c r="E973" s="3"/>
      <c r="F973" s="38"/>
      <c r="G973" s="38"/>
      <c r="H973" s="38"/>
      <c r="I973" s="38"/>
      <c r="J973" s="12">
        <f>(C973*(1+'Aanneemsom-W'!$C$16))+(D973*(1+'Aanneemsom-W'!$D$16))+(E973*(1+'Aanneemsom-W'!$E$16))</f>
        <v>0</v>
      </c>
      <c r="L973" s="1">
        <f>IF($A$21="56 N.v.t.",1,IF(C973="",0,1))</f>
        <v>0</v>
      </c>
      <c r="M973" s="1">
        <f>IF($A$21="56 N.v.t.",1,IF(D973="",0,1))</f>
        <v>0</v>
      </c>
      <c r="N973" s="1">
        <f>IF($A$21="56 N.v.t.",1,IF(E973="",0,1))</f>
        <v>0</v>
      </c>
      <c r="P973" s="1">
        <f t="shared" si="56"/>
        <v>0</v>
      </c>
    </row>
    <row r="974" spans="1:16">
      <c r="A974" s="1" t="str">
        <f>$A$22</f>
        <v>57 Luchtbehandeling</v>
      </c>
      <c r="B974" s="109" t="str">
        <f t="shared" si="57"/>
        <v/>
      </c>
      <c r="C974" s="3"/>
      <c r="D974" s="3"/>
      <c r="E974" s="3"/>
      <c r="F974" s="38"/>
      <c r="G974" s="92" t="str">
        <f>IF(F958="","Ingevulde informatie wordt genegeerd.","")</f>
        <v>Ingevulde informatie wordt genegeerd.</v>
      </c>
      <c r="H974" s="38"/>
      <c r="I974" s="38"/>
      <c r="J974" s="12">
        <f>(C974*(1+'Aanneemsom-W'!$C$16))+(D974*(1+'Aanneemsom-W'!$D$16))+(E974*(1+'Aanneemsom-W'!$E$16))</f>
        <v>0</v>
      </c>
      <c r="L974" s="1">
        <f>IF($A$22="57 N.v.t.",1,IF(C974="",0,1))</f>
        <v>0</v>
      </c>
      <c r="M974" s="1">
        <f>IF($A$22="57 N.v.t.",1,IF(D974="",0,1))</f>
        <v>0</v>
      </c>
      <c r="N974" s="1">
        <f>IF($A$22="57 N.v.t.",1,IF(E974="",0,1))</f>
        <v>0</v>
      </c>
      <c r="P974" s="1">
        <f t="shared" si="56"/>
        <v>0</v>
      </c>
    </row>
    <row r="975" spans="1:16">
      <c r="A975" s="1" t="str">
        <f>$A$23</f>
        <v>58 M&amp;R-installaties</v>
      </c>
      <c r="B975" s="109" t="str">
        <f t="shared" si="57"/>
        <v/>
      </c>
      <c r="C975" s="3"/>
      <c r="D975" s="3"/>
      <c r="E975" s="3"/>
      <c r="F975" s="38"/>
      <c r="G975" s="38"/>
      <c r="H975" s="38"/>
      <c r="I975" s="38"/>
      <c r="J975" s="12">
        <f>(C975*(1+'Aanneemsom-W'!$C$16))+(D975*(1+'Aanneemsom-W'!$D$16))+(E975*(1+'Aanneemsom-W'!$E$16))</f>
        <v>0</v>
      </c>
      <c r="L975" s="1">
        <f>IF($A$23="58 N.v.t.",1,IF(C975="",0,1))</f>
        <v>0</v>
      </c>
      <c r="M975" s="1">
        <f>IF($A$23="58 N.v.t.",1,IF(D975="",0,1))</f>
        <v>0</v>
      </c>
      <c r="N975" s="1">
        <f>IF($A$23="58 N.v.t.",1,IF(E975="",0,1))</f>
        <v>0</v>
      </c>
      <c r="P975" s="1">
        <f t="shared" si="56"/>
        <v>0</v>
      </c>
    </row>
    <row r="976" spans="1:16">
      <c r="A976" s="1" t="str">
        <f>$A$24</f>
        <v>59 Brandveiligheid</v>
      </c>
      <c r="B976" s="109" t="str">
        <f t="shared" si="57"/>
        <v/>
      </c>
      <c r="C976" s="3"/>
      <c r="D976" s="3"/>
      <c r="E976" s="3"/>
      <c r="F976" s="38"/>
      <c r="G976" s="38"/>
      <c r="H976" s="38"/>
      <c r="I976" s="38"/>
      <c r="J976" s="12">
        <f>(C976*(1+'Aanneemsom-W'!$C$16))+(D976*(1+'Aanneemsom-W'!$D$16))+(E976*(1+'Aanneemsom-W'!$E$16))</f>
        <v>0</v>
      </c>
      <c r="L976" s="1">
        <f>IF($A$24="65 N.v.t.",1,IF(C976="",0,1))</f>
        <v>0</v>
      </c>
      <c r="M976" s="1">
        <f>IF($A$24="65 N.v.t.",1,IF(D976="",0,1))</f>
        <v>0</v>
      </c>
      <c r="N976" s="1">
        <f>IF($A$24="65 N.v.t.",1,IF(E976="",0,1))</f>
        <v>0</v>
      </c>
      <c r="P976" s="1">
        <f t="shared" si="56"/>
        <v>0</v>
      </c>
    </row>
    <row r="977" spans="1:17">
      <c r="A977" s="1" t="str">
        <f>$A$25</f>
        <v>67 Gebouwmanag.</v>
      </c>
      <c r="B977" s="109" t="str">
        <f t="shared" si="57"/>
        <v/>
      </c>
      <c r="C977" s="3"/>
      <c r="D977" s="3"/>
      <c r="E977" s="3"/>
      <c r="F977" s="38"/>
      <c r="G977" s="38"/>
      <c r="H977" s="38"/>
      <c r="I977" s="38"/>
      <c r="J977" s="12">
        <f>(C977*(1+'Aanneemsom-W'!$C$16))+(D977*(1+'Aanneemsom-W'!$D$16))+(E977*(1+'Aanneemsom-W'!$E$16))</f>
        <v>0</v>
      </c>
      <c r="L977" s="1">
        <f>IF($A$25="67 N.v.t.",1,IF(C977="",0,1))</f>
        <v>0</v>
      </c>
      <c r="M977" s="1">
        <f>IF($A$25="67 N.v.t.",1,IF(D977="",0,1))</f>
        <v>0</v>
      </c>
      <c r="N977" s="1">
        <f>IF($A$25="67 N.v.t.",1,IF(E977="",0,1))</f>
        <v>0</v>
      </c>
      <c r="P977" s="1">
        <f t="shared" si="56"/>
        <v>0</v>
      </c>
    </row>
    <row r="978" spans="1:17">
      <c r="A978" s="1" t="str">
        <f>$A$26</f>
        <v>73 Vaste keuken vrz.</v>
      </c>
      <c r="B978" s="109" t="str">
        <f>IF(C978+D978+E978=0,"",J978/$I$958)</f>
        <v/>
      </c>
      <c r="C978" s="3"/>
      <c r="D978" s="3"/>
      <c r="E978" s="3"/>
      <c r="F978" s="38"/>
      <c r="G978" s="38"/>
      <c r="H978" s="38"/>
      <c r="I978" s="38"/>
      <c r="J978" s="12">
        <f>(C978*(1+'Aanneemsom-W'!$C$16))+(D978*(1+'Aanneemsom-W'!$D$16))+(E978*(1+'Aanneemsom-W'!$E$16))</f>
        <v>0</v>
      </c>
      <c r="L978" s="1">
        <f>IF($A$26="73 N.v.t.",1,IF(C978="",0,1))</f>
        <v>0</v>
      </c>
      <c r="M978" s="1">
        <f>IF($A$26="73 N.v.t.",1,IF(D978="",0,1))</f>
        <v>0</v>
      </c>
      <c r="N978" s="1">
        <f>IF($A$26="73 N.v.t.",1,IF(E978="",0,1))</f>
        <v>0</v>
      </c>
      <c r="P978" s="1">
        <f>SUM(L978:O978)</f>
        <v>0</v>
      </c>
    </row>
    <row r="979" spans="1:17">
      <c r="A979" s="1" t="str">
        <f>$A$27</f>
        <v>74 Vaste sanitaire vrz.</v>
      </c>
      <c r="B979" s="109" t="str">
        <f t="shared" si="57"/>
        <v/>
      </c>
      <c r="C979" s="3"/>
      <c r="D979" s="3"/>
      <c r="E979" s="3"/>
      <c r="F979" s="38"/>
      <c r="G979" s="38"/>
      <c r="H979" s="38"/>
      <c r="I979" s="38"/>
      <c r="J979" s="12">
        <f>(C979*(1+'Aanneemsom-W'!$C$16))+(D979*(1+'Aanneemsom-W'!$D$16))+(E979*(1+'Aanneemsom-W'!$E$16))</f>
        <v>0</v>
      </c>
      <c r="L979" s="1">
        <f>IF($A$27="74 N.v.t.",1,IF(C979="",0,1))</f>
        <v>0</v>
      </c>
      <c r="M979" s="1">
        <f>IF($A$27="74 N.v.t.",1,IF(D979="",0,1))</f>
        <v>0</v>
      </c>
      <c r="N979" s="1">
        <f>IF($A$27="74 N.v.t.",1,IF(E979="",0,1))</f>
        <v>0</v>
      </c>
      <c r="P979" s="1">
        <f t="shared" si="56"/>
        <v>0</v>
      </c>
    </row>
    <row r="980" spans="1:17">
      <c r="A980" s="1" t="str">
        <f>$A$28</f>
        <v>75 Vaste onderh.vrz.</v>
      </c>
      <c r="B980" s="109" t="str">
        <f>IF(C980+D980+E980=0,"",J980/$I$958)</f>
        <v/>
      </c>
      <c r="C980" s="3"/>
      <c r="D980" s="3"/>
      <c r="E980" s="3"/>
      <c r="F980" s="38"/>
      <c r="G980" s="38"/>
      <c r="H980" s="38"/>
      <c r="I980" s="38"/>
      <c r="J980" s="12">
        <f>(C980*(1+'Aanneemsom-W'!$C$16))+(D980*(1+'Aanneemsom-W'!$D$16))+(E980*(1+'Aanneemsom-W'!$E$16))</f>
        <v>0</v>
      </c>
      <c r="L980" s="1">
        <f>IF($A$28="75 N.v.t.",1,IF(C980="",0,1))</f>
        <v>0</v>
      </c>
      <c r="M980" s="1">
        <f>IF($A$28="75 N.v.t.",1,IF(D980="",0,1))</f>
        <v>0</v>
      </c>
      <c r="N980" s="1">
        <f>IF($A$28="75 N.v.t.",1,IF(E980="",0,1))</f>
        <v>0</v>
      </c>
      <c r="P980" s="1">
        <f>SUM(L980:O980)</f>
        <v>0</v>
      </c>
    </row>
    <row r="981" spans="1:17" ht="12" thickBot="1">
      <c r="A981" s="1" t="str">
        <f>$A$29</f>
        <v>90 Terrein</v>
      </c>
      <c r="B981" s="109" t="str">
        <f t="shared" si="57"/>
        <v/>
      </c>
      <c r="C981" s="3"/>
      <c r="D981" s="3"/>
      <c r="E981" s="3"/>
      <c r="F981" s="38"/>
      <c r="G981" s="38"/>
      <c r="H981" s="38"/>
      <c r="I981" s="38"/>
      <c r="J981" s="12">
        <f>(C981*(1+'Aanneemsom-W'!$C$16))+(D981*(1+'Aanneemsom-W'!$D$16))+(E981*(1+'Aanneemsom-W'!$E$16))</f>
        <v>0</v>
      </c>
      <c r="L981" s="1">
        <f>IF($A$29="90 N.v.t.",1,IF(C981="",0,1))</f>
        <v>0</v>
      </c>
      <c r="M981" s="1">
        <f>IF($A$29="90 N.v.t.",1,IF(D981="",0,1))</f>
        <v>0</v>
      </c>
      <c r="N981" s="1">
        <f>IF($A$29="90 N.v.t.",1,IF(E981="",0,1))</f>
        <v>0</v>
      </c>
      <c r="P981" s="1">
        <f t="shared" si="56"/>
        <v>0</v>
      </c>
    </row>
    <row r="982" spans="1:17" ht="13.5" thickBot="1">
      <c r="B982" s="59" t="s">
        <v>6</v>
      </c>
      <c r="C982" s="15">
        <f>SUM(C968:C981)</f>
        <v>0</v>
      </c>
      <c r="D982" s="15">
        <f>SUM(D968:D981)</f>
        <v>0</v>
      </c>
      <c r="E982" s="15">
        <f>SUM(E968:E981)</f>
        <v>0</v>
      </c>
      <c r="J982" s="13">
        <f>SUM(J967:J981)</f>
        <v>0</v>
      </c>
      <c r="O982" s="20" t="s">
        <v>27</v>
      </c>
      <c r="P982" s="1">
        <f>SUM(P967:P981)+P959</f>
        <v>4</v>
      </c>
    </row>
    <row r="983" spans="1:17">
      <c r="B983" s="59" t="s">
        <v>22</v>
      </c>
      <c r="C983" s="60" t="e">
        <f>C982/SUM(C982:E982)</f>
        <v>#DIV/0!</v>
      </c>
      <c r="D983" s="60" t="e">
        <f>D982/SUM(C982:E982)</f>
        <v>#DIV/0!</v>
      </c>
      <c r="E983" s="60" t="e">
        <f>E982/SUM(C982:E982)</f>
        <v>#DIV/0!</v>
      </c>
    </row>
    <row r="984" spans="1:17">
      <c r="C984" s="73"/>
      <c r="D984" s="73"/>
      <c r="E984" s="73"/>
    </row>
    <row r="985" spans="1:17">
      <c r="A985" s="5" t="str">
        <f>$A$67</f>
        <v>* "Loon", "Materiaal" en "Werk-derden" inclusief toeslagen. Let op: Alle bedragen datum prijspeil.</v>
      </c>
      <c r="C985" s="73"/>
      <c r="D985" s="73"/>
      <c r="E985" s="73"/>
      <c r="J985" s="5" t="str">
        <f>$J$67</f>
        <v>Paraaf Inschrijver:</v>
      </c>
    </row>
    <row r="986" spans="1:17">
      <c r="A986" s="5" t="str">
        <f>$A$68</f>
        <v>Opmerking: Niet gebruikte velden invullen met 0. Negatieve getallen of tekst is niet toegestaan.</v>
      </c>
      <c r="J986" s="76" t="str">
        <f>IF(P982=47,"","Let op: niet alle velden zijn ingevuld!")</f>
        <v>Let op: niet alle velden zijn ingevuld!</v>
      </c>
    </row>
    <row r="987" spans="1:17" ht="15.75">
      <c r="A987" s="4" t="str">
        <f>'Aanneemsom-W'!$A$1</f>
        <v>W-installatie</v>
      </c>
      <c r="B987" s="4" t="str">
        <f>'Aanneemsom-W'!$B$1</f>
        <v>Inschrijfbiljet onderhoud</v>
      </c>
      <c r="C987" s="2"/>
      <c r="D987" s="2"/>
      <c r="E987" s="2"/>
      <c r="F987" s="2"/>
      <c r="G987" s="2"/>
      <c r="H987" s="2"/>
      <c r="I987" s="2"/>
      <c r="J987" s="2"/>
    </row>
    <row r="988" spans="1:17">
      <c r="A988" s="20" t="str">
        <f>'Aanneemsom-W'!$A$2</f>
        <v>Perceel:</v>
      </c>
      <c r="B988" s="21" t="str">
        <f>Leeswijzer!$B$2</f>
        <v>W1</v>
      </c>
      <c r="C988" s="2"/>
      <c r="D988" s="2"/>
      <c r="E988" s="2"/>
      <c r="I988" s="22" t="str">
        <f>'Aanneemsom-W'!$F$2</f>
        <v>Documentnummer:</v>
      </c>
      <c r="J988" s="70" t="str">
        <f>Leeswijzer!$G$2</f>
        <v>xxx-GC1-IBW W1C1</v>
      </c>
    </row>
    <row r="989" spans="1:17">
      <c r="A989" s="20" t="str">
        <f>'Aanneemsom-W'!$A$3</f>
        <v>Opdrachtgever:</v>
      </c>
      <c r="B989" s="106" t="str">
        <f>Leeswijzer!$B$3</f>
        <v>Solido</v>
      </c>
      <c r="C989" s="2"/>
      <c r="D989" s="2"/>
      <c r="E989" s="2"/>
      <c r="I989" s="22" t="str">
        <f>'Aanneemsom-W'!$F$3</f>
        <v>Bestek:</v>
      </c>
      <c r="J989" s="2" t="str">
        <f>Leeswijzer!$G$3</f>
        <v>2506-FB-OHCAEW</v>
      </c>
    </row>
    <row r="990" spans="1:17">
      <c r="A990" s="20" t="str">
        <f>'Aanneemsom-W'!$A$4</f>
        <v>Betreft:</v>
      </c>
      <c r="B990" s="106" t="str">
        <f>Leeswijzer!$B$4</f>
        <v>Onderhoudscontract W-installatie</v>
      </c>
      <c r="C990" s="2"/>
      <c r="D990" s="2"/>
      <c r="E990" s="2"/>
      <c r="I990" s="20" t="s">
        <v>65</v>
      </c>
      <c r="J990" s="163">
        <f>'Aanneemsom-W'!$E$39</f>
        <v>0</v>
      </c>
    </row>
    <row r="991" spans="1:17">
      <c r="A991" s="20" t="str">
        <f>'Aanneemsom-W'!$A$5</f>
        <v>Blad:</v>
      </c>
      <c r="B991" s="1" t="str">
        <f>IF(F992="","Specificatieblad ongeldig; NIET invullen!","Specificatieblad locatie")</f>
        <v>Specificatieblad ongeldig; NIET invullen!</v>
      </c>
      <c r="E991" s="62" t="str">
        <f>$E$5</f>
        <v>C2</v>
      </c>
      <c r="F991" s="23" t="str">
        <f>$F$5</f>
        <v>(naam)</v>
      </c>
      <c r="G991" s="2"/>
      <c r="H991" s="2"/>
      <c r="I991" s="2"/>
    </row>
    <row r="992" spans="1:17">
      <c r="A992" s="20"/>
      <c r="B992" s="70"/>
      <c r="E992" s="77" t="s">
        <v>4</v>
      </c>
      <c r="F992" s="114"/>
      <c r="G992" s="2"/>
      <c r="H992" s="22" t="s">
        <v>43</v>
      </c>
      <c r="I992" s="70">
        <f>IF(I995=0,I993,I995)</f>
        <v>0</v>
      </c>
      <c r="Q992" s="1">
        <f>IF(F992="",0,1)</f>
        <v>0</v>
      </c>
    </row>
    <row r="993" spans="1:16">
      <c r="A993" s="20"/>
      <c r="B993" s="91"/>
      <c r="E993" s="68" t="s">
        <v>21</v>
      </c>
      <c r="F993" s="115"/>
      <c r="G993" s="2"/>
      <c r="H993" s="22" t="s">
        <v>28</v>
      </c>
      <c r="I993" s="116"/>
      <c r="J993" s="106" t="s">
        <v>47</v>
      </c>
      <c r="P993" s="1">
        <f>IF(I993="",0,1)</f>
        <v>0</v>
      </c>
    </row>
    <row r="994" spans="1:16">
      <c r="A994" s="20"/>
      <c r="E994" s="68"/>
      <c r="G994" s="2"/>
      <c r="H994" s="20" t="s">
        <v>48</v>
      </c>
      <c r="I994" s="116"/>
    </row>
    <row r="995" spans="1:16">
      <c r="A995" s="39" t="s">
        <v>33</v>
      </c>
      <c r="B995" s="113">
        <f>'Aanneemsom-W'!$B$8</f>
        <v>0</v>
      </c>
      <c r="E995" s="68"/>
      <c r="G995" s="2"/>
      <c r="H995" s="22" t="s">
        <v>49</v>
      </c>
      <c r="I995" s="116"/>
      <c r="J995" s="111">
        <f>IF(I994+I995=0,0,(I995-I994)/I994)</f>
        <v>0</v>
      </c>
    </row>
    <row r="996" spans="1:16">
      <c r="A996" s="20" t="s">
        <v>96</v>
      </c>
      <c r="B996" s="149"/>
      <c r="C996" s="2"/>
      <c r="D996" s="2"/>
      <c r="E996" s="2"/>
      <c r="F996" s="2"/>
      <c r="G996" s="2"/>
      <c r="H996" s="2"/>
      <c r="I996" s="2"/>
      <c r="J996" s="117" t="str">
        <f>IF(J995=0,"","Controleer kengetallen op inschrijfwaarde. Pas zo nodig de bedragen Loon, Materiaal en Werk-derden aan met het wijzigingspercentage.")</f>
        <v/>
      </c>
    </row>
    <row r="997" spans="1:16">
      <c r="C997" s="64"/>
      <c r="D997" s="65"/>
      <c r="E997" s="65"/>
      <c r="F997" s="67" t="s">
        <v>24</v>
      </c>
      <c r="G997" s="65"/>
      <c r="H997" s="65"/>
      <c r="I997" s="65"/>
      <c r="J997" s="66"/>
    </row>
    <row r="998" spans="1:16">
      <c r="C998" s="49"/>
      <c r="D998" s="50" t="str">
        <f>$D$12</f>
        <v>Preventief en</v>
      </c>
      <c r="E998" s="51"/>
      <c r="F998" s="52"/>
      <c r="G998" s="50" t="str">
        <f>IF($G$12="","",$G$12)</f>
        <v>Geen stelposten</v>
      </c>
      <c r="H998" s="53"/>
      <c r="I998" s="18"/>
      <c r="J998" s="40" t="str">
        <f>$J$12</f>
        <v>Prijspeil</v>
      </c>
    </row>
    <row r="999" spans="1:16">
      <c r="C999" s="16"/>
      <c r="D999" s="17" t="str">
        <f>$D$13</f>
        <v>curatief onderhoud</v>
      </c>
      <c r="E999" s="54"/>
      <c r="F999" s="55"/>
      <c r="G999" s="17"/>
      <c r="H999" s="56"/>
      <c r="I999" s="19"/>
      <c r="J999" s="48">
        <f>$J$13</f>
        <v>45839</v>
      </c>
    </row>
    <row r="1000" spans="1:16" ht="22.5">
      <c r="A1000" s="57" t="s">
        <v>45</v>
      </c>
      <c r="B1000" s="58" t="str">
        <f>$B$48</f>
        <v>Kengetal-W
locatie (€/m²)</v>
      </c>
      <c r="C1000" s="11" t="s">
        <v>63</v>
      </c>
      <c r="D1000" s="11" t="s">
        <v>64</v>
      </c>
      <c r="E1000" s="11" t="s">
        <v>239</v>
      </c>
      <c r="F1000" s="11" t="str">
        <f>IF($F$14="","",$F$14)</f>
        <v/>
      </c>
      <c r="G1000" s="11" t="str">
        <f>IF($G$14="","",$G$14)</f>
        <v/>
      </c>
      <c r="H1000" s="11" t="str">
        <f>IF($H$14="","",$H$14)</f>
        <v/>
      </c>
      <c r="I1000" s="11" t="str">
        <f>IF($I$14="","",$I$14)</f>
        <v/>
      </c>
      <c r="J1000" s="11" t="s">
        <v>57</v>
      </c>
      <c r="L1000" s="1" t="s">
        <v>26</v>
      </c>
    </row>
    <row r="1001" spans="1:16">
      <c r="A1001" s="37" t="str">
        <f>$A$15</f>
        <v>Stelposten n.v.t.</v>
      </c>
      <c r="B1001" s="71"/>
      <c r="C1001" s="72"/>
      <c r="D1001" s="72"/>
      <c r="E1001" s="72"/>
      <c r="F1001" s="3"/>
      <c r="G1001" s="3"/>
      <c r="H1001" s="3"/>
      <c r="I1001" s="3"/>
      <c r="J1001" s="144">
        <f>(F1001*(1+'Aanneemsom-W'!$F$16))+(G1001*(1+'Aanneemsom-W'!$F$16))+(H1001*(1+'Aanneemsom-W'!$F$16))+(I1001*(1+'Aanneemsom-W'!$F$16))</f>
        <v>0</v>
      </c>
      <c r="L1001" s="1">
        <f>IF(F1000="",1,IF(F1001="",0,1))</f>
        <v>1</v>
      </c>
      <c r="M1001" s="1">
        <f>IF(G1000="",1,IF(G1001="",0,1))</f>
        <v>1</v>
      </c>
      <c r="N1001" s="1">
        <f>IF(H1000="",1,IF(H1001="",0,1))</f>
        <v>1</v>
      </c>
      <c r="O1001" s="1">
        <f>IF(I1000="",1,IF(I1001="",0,1))</f>
        <v>1</v>
      </c>
      <c r="P1001" s="1">
        <f t="shared" ref="P1001:P1015" si="58">SUM(L1001:O1001)</f>
        <v>4</v>
      </c>
    </row>
    <row r="1002" spans="1:16">
      <c r="A1002" s="1" t="str">
        <f>$A$16</f>
        <v>51 Gereserveerd</v>
      </c>
      <c r="B1002" s="109" t="str">
        <f>IF(C1002+D1002+E1002=0,"",J1002/$I$992)</f>
        <v/>
      </c>
      <c r="C1002" s="3"/>
      <c r="D1002" s="3"/>
      <c r="E1002" s="3"/>
      <c r="F1002" s="38"/>
      <c r="G1002" s="38"/>
      <c r="H1002" s="38"/>
      <c r="I1002" s="38"/>
      <c r="J1002" s="12">
        <f>(C1002*(1+'Aanneemsom-W'!$C$16))+(D1002*(1+'Aanneemsom-W'!$D$16))+(E1002*(1+'Aanneemsom-W'!$E$16))</f>
        <v>0</v>
      </c>
      <c r="L1002" s="1">
        <f>IF($A$16="51 N.v.t.",1,IF(C1002="",0,1))</f>
        <v>0</v>
      </c>
      <c r="M1002" s="1">
        <f>IF($A$16="51 N.v.t.",1,IF(D1002="",0,1))</f>
        <v>0</v>
      </c>
      <c r="N1002" s="1">
        <f>IF($A$16="51 N.v.t.",1,IF(E1002="",0,1))</f>
        <v>0</v>
      </c>
      <c r="P1002" s="1">
        <f t="shared" si="58"/>
        <v>0</v>
      </c>
    </row>
    <row r="1003" spans="1:16">
      <c r="A1003" s="1" t="str">
        <f>$A$17</f>
        <v>52 Afvoeren</v>
      </c>
      <c r="B1003" s="109" t="str">
        <f t="shared" ref="B1003:B1015" si="59">IF(C1003+D1003+E1003=0,"",J1003/$I$992)</f>
        <v/>
      </c>
      <c r="C1003" s="3"/>
      <c r="D1003" s="3"/>
      <c r="E1003" s="3"/>
      <c r="F1003" s="38"/>
      <c r="G1003" s="38"/>
      <c r="H1003" s="38"/>
      <c r="I1003" s="38"/>
      <c r="J1003" s="12">
        <f>(C1003*(1+'Aanneemsom-W'!$C$16))+(D1003*(1+'Aanneemsom-W'!$D$16))+(E1003*(1+'Aanneemsom-W'!$E$16))</f>
        <v>0</v>
      </c>
      <c r="L1003" s="1">
        <f>IF($A$17="52 N.v.t.",1,IF(C1003="",0,1))</f>
        <v>0</v>
      </c>
      <c r="M1003" s="1">
        <f>IF($A$17="52 N.v.t.",1,IF(D1003="",0,1))</f>
        <v>0</v>
      </c>
      <c r="N1003" s="1">
        <f>IF($A$17="52 N.v.t.",1,IF(E1003="",0,1))</f>
        <v>0</v>
      </c>
      <c r="P1003" s="1">
        <f t="shared" si="58"/>
        <v>0</v>
      </c>
    </row>
    <row r="1004" spans="1:16">
      <c r="A1004" s="1" t="str">
        <f>$A$18</f>
        <v>53 Water</v>
      </c>
      <c r="B1004" s="109" t="str">
        <f t="shared" si="59"/>
        <v/>
      </c>
      <c r="C1004" s="3"/>
      <c r="D1004" s="3"/>
      <c r="E1004" s="3"/>
      <c r="F1004" s="38"/>
      <c r="G1004" s="38"/>
      <c r="H1004" s="38"/>
      <c r="I1004" s="38"/>
      <c r="J1004" s="12">
        <f>(C1004*(1+'Aanneemsom-W'!$C$16))+(D1004*(1+'Aanneemsom-W'!$D$16))+(E1004*(1+'Aanneemsom-W'!$E$16))</f>
        <v>0</v>
      </c>
      <c r="L1004" s="1">
        <f>IF($A$18="53 N.v.t.",1,IF(C1004="",0,1))</f>
        <v>0</v>
      </c>
      <c r="M1004" s="1">
        <f>IF($A$18="53 N.v.t.",1,IF(D1004="",0,1))</f>
        <v>0</v>
      </c>
      <c r="N1004" s="1">
        <f>IF($A$18="53 N.v.t.",1,IF(E1004="",0,1))</f>
        <v>0</v>
      </c>
      <c r="P1004" s="1">
        <f t="shared" si="58"/>
        <v>0</v>
      </c>
    </row>
    <row r="1005" spans="1:16">
      <c r="A1005" s="1" t="str">
        <f>$A$19</f>
        <v>54 Gassen</v>
      </c>
      <c r="B1005" s="109" t="str">
        <f t="shared" si="59"/>
        <v/>
      </c>
      <c r="C1005" s="3"/>
      <c r="D1005" s="3"/>
      <c r="E1005" s="3"/>
      <c r="F1005" s="38"/>
      <c r="G1005" s="38"/>
      <c r="H1005" s="38"/>
      <c r="I1005" s="38"/>
      <c r="J1005" s="12">
        <f>(C1005*(1+'Aanneemsom-W'!$C$16))+(D1005*(1+'Aanneemsom-W'!$D$16))+(E1005*(1+'Aanneemsom-W'!$E$16))</f>
        <v>0</v>
      </c>
      <c r="L1005" s="1">
        <f>IF($A$19="54 N.v.t.",1,IF(C1005="",0,1))</f>
        <v>0</v>
      </c>
      <c r="M1005" s="1">
        <f>IF($A$19="54 N.v.t.",1,IF(D1005="",0,1))</f>
        <v>0</v>
      </c>
      <c r="N1005" s="1">
        <f>IF($A$19="54 N.v.t.",1,IF(E1005="",0,1))</f>
        <v>0</v>
      </c>
      <c r="P1005" s="1">
        <f t="shared" si="58"/>
        <v>0</v>
      </c>
    </row>
    <row r="1006" spans="1:16">
      <c r="A1006" s="1" t="str">
        <f>$A$20</f>
        <v>55 Koeling</v>
      </c>
      <c r="B1006" s="109" t="str">
        <f t="shared" si="59"/>
        <v/>
      </c>
      <c r="C1006" s="3"/>
      <c r="D1006" s="3"/>
      <c r="E1006" s="3"/>
      <c r="F1006" s="38"/>
      <c r="G1006" s="38"/>
      <c r="H1006" s="38"/>
      <c r="I1006" s="38"/>
      <c r="J1006" s="12">
        <f>(C1006*(1+'Aanneemsom-W'!$C$16))+(D1006*(1+'Aanneemsom-W'!$D$16))+(E1006*(1+'Aanneemsom-W'!$E$16))</f>
        <v>0</v>
      </c>
      <c r="L1006" s="1">
        <f>IF($A$20="55 N.v.t.",1,IF(C1006="",0,1))</f>
        <v>0</v>
      </c>
      <c r="M1006" s="1">
        <f>IF($A$20="55 N.v.t.",1,IF(D1006="",0,1))</f>
        <v>0</v>
      </c>
      <c r="N1006" s="1">
        <f>IF($A$20="55 N.v.t.",1,IF(E1006="",0,1))</f>
        <v>0</v>
      </c>
      <c r="P1006" s="1">
        <f t="shared" si="58"/>
        <v>0</v>
      </c>
    </row>
    <row r="1007" spans="1:16">
      <c r="A1007" s="1" t="str">
        <f>$A$21</f>
        <v>56 Verwarming</v>
      </c>
      <c r="B1007" s="109" t="str">
        <f t="shared" si="59"/>
        <v/>
      </c>
      <c r="C1007" s="3"/>
      <c r="D1007" s="3"/>
      <c r="E1007" s="3"/>
      <c r="F1007" s="38"/>
      <c r="G1007" s="38"/>
      <c r="H1007" s="38"/>
      <c r="I1007" s="38"/>
      <c r="J1007" s="12">
        <f>(C1007*(1+'Aanneemsom-W'!$C$16))+(D1007*(1+'Aanneemsom-W'!$D$16))+(E1007*(1+'Aanneemsom-W'!$E$16))</f>
        <v>0</v>
      </c>
      <c r="L1007" s="1">
        <f>IF($A$21="56 N.v.t.",1,IF(C1007="",0,1))</f>
        <v>0</v>
      </c>
      <c r="M1007" s="1">
        <f>IF($A$21="56 N.v.t.",1,IF(D1007="",0,1))</f>
        <v>0</v>
      </c>
      <c r="N1007" s="1">
        <f>IF($A$21="56 N.v.t.",1,IF(E1007="",0,1))</f>
        <v>0</v>
      </c>
      <c r="P1007" s="1">
        <f t="shared" si="58"/>
        <v>0</v>
      </c>
    </row>
    <row r="1008" spans="1:16">
      <c r="A1008" s="1" t="str">
        <f>$A$22</f>
        <v>57 Luchtbehandeling</v>
      </c>
      <c r="B1008" s="109" t="str">
        <f t="shared" si="59"/>
        <v/>
      </c>
      <c r="C1008" s="3"/>
      <c r="D1008" s="3"/>
      <c r="E1008" s="3"/>
      <c r="F1008" s="38"/>
      <c r="G1008" s="92" t="str">
        <f>IF(F992="","Ingevulde informatie wordt genegeerd.","")</f>
        <v>Ingevulde informatie wordt genegeerd.</v>
      </c>
      <c r="H1008" s="38"/>
      <c r="I1008" s="38"/>
      <c r="J1008" s="12">
        <f>(C1008*(1+'Aanneemsom-W'!$C$16))+(D1008*(1+'Aanneemsom-W'!$D$16))+(E1008*(1+'Aanneemsom-W'!$E$16))</f>
        <v>0</v>
      </c>
      <c r="L1008" s="1">
        <f>IF($A$22="57 N.v.t.",1,IF(C1008="",0,1))</f>
        <v>0</v>
      </c>
      <c r="M1008" s="1">
        <f>IF($A$22="57 N.v.t.",1,IF(D1008="",0,1))</f>
        <v>0</v>
      </c>
      <c r="N1008" s="1">
        <f>IF($A$22="57 N.v.t.",1,IF(E1008="",0,1))</f>
        <v>0</v>
      </c>
      <c r="P1008" s="1">
        <f t="shared" si="58"/>
        <v>0</v>
      </c>
    </row>
    <row r="1009" spans="1:16">
      <c r="A1009" s="1" t="str">
        <f>$A$23</f>
        <v>58 M&amp;R-installaties</v>
      </c>
      <c r="B1009" s="109" t="str">
        <f t="shared" si="59"/>
        <v/>
      </c>
      <c r="C1009" s="3"/>
      <c r="D1009" s="3"/>
      <c r="E1009" s="3"/>
      <c r="F1009" s="38"/>
      <c r="G1009" s="38"/>
      <c r="H1009" s="38"/>
      <c r="I1009" s="38"/>
      <c r="J1009" s="12">
        <f>(C1009*(1+'Aanneemsom-W'!$C$16))+(D1009*(1+'Aanneemsom-W'!$D$16))+(E1009*(1+'Aanneemsom-W'!$E$16))</f>
        <v>0</v>
      </c>
      <c r="L1009" s="1">
        <f>IF($A$23="58 N.v.t.",1,IF(C1009="",0,1))</f>
        <v>0</v>
      </c>
      <c r="M1009" s="1">
        <f>IF($A$23="58 N.v.t.",1,IF(D1009="",0,1))</f>
        <v>0</v>
      </c>
      <c r="N1009" s="1">
        <f>IF($A$23="58 N.v.t.",1,IF(E1009="",0,1))</f>
        <v>0</v>
      </c>
      <c r="P1009" s="1">
        <f t="shared" si="58"/>
        <v>0</v>
      </c>
    </row>
    <row r="1010" spans="1:16">
      <c r="A1010" s="1" t="str">
        <f>$A$24</f>
        <v>59 Brandveiligheid</v>
      </c>
      <c r="B1010" s="109" t="str">
        <f t="shared" si="59"/>
        <v/>
      </c>
      <c r="C1010" s="3"/>
      <c r="D1010" s="3"/>
      <c r="E1010" s="3"/>
      <c r="F1010" s="38"/>
      <c r="G1010" s="38"/>
      <c r="H1010" s="38"/>
      <c r="I1010" s="38"/>
      <c r="J1010" s="12">
        <f>(C1010*(1+'Aanneemsom-W'!$C$16))+(D1010*(1+'Aanneemsom-W'!$D$16))+(E1010*(1+'Aanneemsom-W'!$E$16))</f>
        <v>0</v>
      </c>
      <c r="L1010" s="1">
        <f>IF($A$24="65 N.v.t.",1,IF(C1010="",0,1))</f>
        <v>0</v>
      </c>
      <c r="M1010" s="1">
        <f>IF($A$24="65 N.v.t.",1,IF(D1010="",0,1))</f>
        <v>0</v>
      </c>
      <c r="N1010" s="1">
        <f>IF($A$24="65 N.v.t.",1,IF(E1010="",0,1))</f>
        <v>0</v>
      </c>
      <c r="P1010" s="1">
        <f t="shared" si="58"/>
        <v>0</v>
      </c>
    </row>
    <row r="1011" spans="1:16">
      <c r="A1011" s="1" t="str">
        <f>$A$25</f>
        <v>67 Gebouwmanag.</v>
      </c>
      <c r="B1011" s="109" t="str">
        <f t="shared" si="59"/>
        <v/>
      </c>
      <c r="C1011" s="3"/>
      <c r="D1011" s="3"/>
      <c r="E1011" s="3"/>
      <c r="F1011" s="38"/>
      <c r="G1011" s="38"/>
      <c r="H1011" s="38"/>
      <c r="I1011" s="38"/>
      <c r="J1011" s="12">
        <f>(C1011*(1+'Aanneemsom-W'!$C$16))+(D1011*(1+'Aanneemsom-W'!$D$16))+(E1011*(1+'Aanneemsom-W'!$E$16))</f>
        <v>0</v>
      </c>
      <c r="L1011" s="1">
        <f>IF($A$25="67 N.v.t.",1,IF(C1011="",0,1))</f>
        <v>0</v>
      </c>
      <c r="M1011" s="1">
        <f>IF($A$25="67 N.v.t.",1,IF(D1011="",0,1))</f>
        <v>0</v>
      </c>
      <c r="N1011" s="1">
        <f>IF($A$25="67 N.v.t.",1,IF(E1011="",0,1))</f>
        <v>0</v>
      </c>
      <c r="P1011" s="1">
        <f t="shared" si="58"/>
        <v>0</v>
      </c>
    </row>
    <row r="1012" spans="1:16">
      <c r="A1012" s="1" t="str">
        <f>$A$26</f>
        <v>73 Vaste keuken vrz.</v>
      </c>
      <c r="B1012" s="109" t="str">
        <f>IF(C1012+D1012+E1012=0,"",J1012/$I$992)</f>
        <v/>
      </c>
      <c r="C1012" s="3"/>
      <c r="D1012" s="3"/>
      <c r="E1012" s="3"/>
      <c r="F1012" s="38"/>
      <c r="G1012" s="38"/>
      <c r="H1012" s="38"/>
      <c r="I1012" s="38"/>
      <c r="J1012" s="12">
        <f>(C1012*(1+'Aanneemsom-W'!$C$16))+(D1012*(1+'Aanneemsom-W'!$D$16))+(E1012*(1+'Aanneemsom-W'!$E$16))</f>
        <v>0</v>
      </c>
      <c r="L1012" s="1">
        <f>IF($A$26="73 N.v.t.",1,IF(C1012="",0,1))</f>
        <v>0</v>
      </c>
      <c r="M1012" s="1">
        <f>IF($A$26="73 N.v.t.",1,IF(D1012="",0,1))</f>
        <v>0</v>
      </c>
      <c r="N1012" s="1">
        <f>IF($A$26="73 N.v.t.",1,IF(E1012="",0,1))</f>
        <v>0</v>
      </c>
      <c r="P1012" s="1">
        <f>SUM(L1012:O1012)</f>
        <v>0</v>
      </c>
    </row>
    <row r="1013" spans="1:16">
      <c r="A1013" s="1" t="str">
        <f>$A$27</f>
        <v>74 Vaste sanitaire vrz.</v>
      </c>
      <c r="B1013" s="109" t="str">
        <f t="shared" si="59"/>
        <v/>
      </c>
      <c r="C1013" s="3"/>
      <c r="D1013" s="3"/>
      <c r="E1013" s="3"/>
      <c r="F1013" s="38"/>
      <c r="G1013" s="38"/>
      <c r="H1013" s="38"/>
      <c r="I1013" s="38"/>
      <c r="J1013" s="12">
        <f>(C1013*(1+'Aanneemsom-W'!$C$16))+(D1013*(1+'Aanneemsom-W'!$D$16))+(E1013*(1+'Aanneemsom-W'!$E$16))</f>
        <v>0</v>
      </c>
      <c r="L1013" s="1">
        <f>IF($A$27="74 N.v.t.",1,IF(C1013="",0,1))</f>
        <v>0</v>
      </c>
      <c r="M1013" s="1">
        <f>IF($A$27="74 N.v.t.",1,IF(D1013="",0,1))</f>
        <v>0</v>
      </c>
      <c r="N1013" s="1">
        <f>IF($A$27="74 N.v.t.",1,IF(E1013="",0,1))</f>
        <v>0</v>
      </c>
      <c r="P1013" s="1">
        <f t="shared" si="58"/>
        <v>0</v>
      </c>
    </row>
    <row r="1014" spans="1:16">
      <c r="A1014" s="1" t="str">
        <f>$A$28</f>
        <v>75 Vaste onderh.vrz.</v>
      </c>
      <c r="B1014" s="109" t="str">
        <f>IF(C1014+D1014+E1014=0,"",J1014/$I$992)</f>
        <v/>
      </c>
      <c r="C1014" s="3"/>
      <c r="D1014" s="3"/>
      <c r="E1014" s="3"/>
      <c r="F1014" s="38"/>
      <c r="G1014" s="38"/>
      <c r="H1014" s="38"/>
      <c r="I1014" s="38"/>
      <c r="J1014" s="12">
        <f>(C1014*(1+'Aanneemsom-W'!$C$16))+(D1014*(1+'Aanneemsom-W'!$D$16))+(E1014*(1+'Aanneemsom-W'!$E$16))</f>
        <v>0</v>
      </c>
      <c r="L1014" s="1">
        <f>IF($A$28="75 N.v.t.",1,IF(C1014="",0,1))</f>
        <v>0</v>
      </c>
      <c r="M1014" s="1">
        <f>IF($A$28="75 N.v.t.",1,IF(D1014="",0,1))</f>
        <v>0</v>
      </c>
      <c r="N1014" s="1">
        <f>IF($A$28="75 N.v.t.",1,IF(E1014="",0,1))</f>
        <v>0</v>
      </c>
      <c r="P1014" s="1">
        <f>SUM(L1014:O1014)</f>
        <v>0</v>
      </c>
    </row>
    <row r="1015" spans="1:16" ht="12" thickBot="1">
      <c r="A1015" s="1" t="str">
        <f>$A$29</f>
        <v>90 Terrein</v>
      </c>
      <c r="B1015" s="109" t="str">
        <f t="shared" si="59"/>
        <v/>
      </c>
      <c r="C1015" s="3"/>
      <c r="D1015" s="3"/>
      <c r="E1015" s="3"/>
      <c r="F1015" s="38"/>
      <c r="G1015" s="38"/>
      <c r="H1015" s="38"/>
      <c r="I1015" s="38"/>
      <c r="J1015" s="12">
        <f>(C1015*(1+'Aanneemsom-W'!$C$16))+(D1015*(1+'Aanneemsom-W'!$D$16))+(E1015*(1+'Aanneemsom-W'!$E$16))</f>
        <v>0</v>
      </c>
      <c r="L1015" s="1">
        <f>IF($A$29="90 N.v.t.",1,IF(C1015="",0,1))</f>
        <v>0</v>
      </c>
      <c r="M1015" s="1">
        <f>IF($A$29="90 N.v.t.",1,IF(D1015="",0,1))</f>
        <v>0</v>
      </c>
      <c r="N1015" s="1">
        <f>IF($A$29="90 N.v.t.",1,IF(E1015="",0,1))</f>
        <v>0</v>
      </c>
      <c r="P1015" s="1">
        <f t="shared" si="58"/>
        <v>0</v>
      </c>
    </row>
    <row r="1016" spans="1:16" ht="13.5" thickBot="1">
      <c r="B1016" s="59" t="s">
        <v>6</v>
      </c>
      <c r="C1016" s="15">
        <f>SUM(C1002:C1015)</f>
        <v>0</v>
      </c>
      <c r="D1016" s="15">
        <f>SUM(D1002:D1015)</f>
        <v>0</v>
      </c>
      <c r="E1016" s="15">
        <f>SUM(E1002:E1015)</f>
        <v>0</v>
      </c>
      <c r="J1016" s="13">
        <f>SUM(J1001:J1015)</f>
        <v>0</v>
      </c>
      <c r="O1016" s="20" t="s">
        <v>27</v>
      </c>
      <c r="P1016" s="1">
        <f>SUM(P1001:P1015)+P993</f>
        <v>4</v>
      </c>
    </row>
    <row r="1017" spans="1:16">
      <c r="B1017" s="59" t="s">
        <v>22</v>
      </c>
      <c r="C1017" s="60" t="e">
        <f>C1016/SUM(C1016:E1016)</f>
        <v>#DIV/0!</v>
      </c>
      <c r="D1017" s="60" t="e">
        <f>D1016/SUM(C1016:E1016)</f>
        <v>#DIV/0!</v>
      </c>
      <c r="E1017" s="60" t="e">
        <f>E1016/SUM(C1016:E1016)</f>
        <v>#DIV/0!</v>
      </c>
    </row>
    <row r="1018" spans="1:16">
      <c r="C1018" s="73"/>
      <c r="D1018" s="73"/>
      <c r="E1018" s="73"/>
    </row>
    <row r="1019" spans="1:16">
      <c r="A1019" s="5" t="str">
        <f>$A$67</f>
        <v>* "Loon", "Materiaal" en "Werk-derden" inclusief toeslagen. Let op: Alle bedragen datum prijspeil.</v>
      </c>
      <c r="C1019" s="73"/>
      <c r="D1019" s="73"/>
      <c r="E1019" s="73"/>
      <c r="J1019" s="5" t="str">
        <f>$J$67</f>
        <v>Paraaf Inschrijver:</v>
      </c>
    </row>
    <row r="1020" spans="1:16">
      <c r="A1020" s="5" t="str">
        <f>$A$68</f>
        <v>Opmerking: Niet gebruikte velden invullen met 0. Negatieve getallen of tekst is niet toegestaan.</v>
      </c>
      <c r="J1020" s="76" t="str">
        <f>IF(P1016=47,"","Let op: niet alle velden zijn ingevuld!")</f>
        <v>Let op: niet alle velden zijn ingevuld!</v>
      </c>
    </row>
    <row r="1021" spans="1:16" ht="15.75">
      <c r="A1021" s="4" t="str">
        <f>'Aanneemsom-W'!$A$1</f>
        <v>W-installatie</v>
      </c>
      <c r="B1021" s="4" t="str">
        <f>'Aanneemsom-W'!$B$1</f>
        <v>Inschrijfbiljet onderhoud</v>
      </c>
      <c r="C1021" s="2"/>
      <c r="D1021" s="2"/>
      <c r="E1021" s="2"/>
      <c r="F1021" s="2"/>
      <c r="G1021" s="2"/>
      <c r="H1021" s="2"/>
      <c r="I1021" s="2"/>
      <c r="J1021" s="2"/>
    </row>
    <row r="1022" spans="1:16">
      <c r="A1022" s="20" t="str">
        <f>'Aanneemsom-W'!$A$2</f>
        <v>Perceel:</v>
      </c>
      <c r="B1022" s="21" t="str">
        <f>Leeswijzer!$B$2</f>
        <v>W1</v>
      </c>
      <c r="C1022" s="2"/>
      <c r="D1022" s="2"/>
      <c r="E1022" s="2"/>
      <c r="I1022" s="22" t="str">
        <f>'Aanneemsom-W'!$F$2</f>
        <v>Documentnummer:</v>
      </c>
      <c r="J1022" s="70" t="str">
        <f>Leeswijzer!$G$2</f>
        <v>xxx-GC1-IBW W1C1</v>
      </c>
    </row>
    <row r="1023" spans="1:16">
      <c r="A1023" s="20" t="str">
        <f>'Aanneemsom-W'!$A$3</f>
        <v>Opdrachtgever:</v>
      </c>
      <c r="B1023" s="106" t="str">
        <f>Leeswijzer!$B$3</f>
        <v>Solido</v>
      </c>
      <c r="C1023" s="2"/>
      <c r="D1023" s="2"/>
      <c r="E1023" s="2"/>
      <c r="I1023" s="22" t="str">
        <f>'Aanneemsom-W'!$F$3</f>
        <v>Bestek:</v>
      </c>
      <c r="J1023" s="2" t="str">
        <f>Leeswijzer!$G$3</f>
        <v>2506-FB-OHCAEW</v>
      </c>
    </row>
    <row r="1024" spans="1:16">
      <c r="A1024" s="20" t="str">
        <f>'Aanneemsom-W'!$A$4</f>
        <v>Betreft:</v>
      </c>
      <c r="B1024" s="106" t="str">
        <f>Leeswijzer!$B$4</f>
        <v>Onderhoudscontract W-installatie</v>
      </c>
      <c r="C1024" s="2"/>
      <c r="D1024" s="2"/>
      <c r="E1024" s="2"/>
      <c r="I1024" s="20" t="s">
        <v>65</v>
      </c>
      <c r="J1024" s="163">
        <f>'Aanneemsom-W'!$E$39</f>
        <v>0</v>
      </c>
    </row>
    <row r="1025" spans="1:17">
      <c r="A1025" s="20" t="str">
        <f>'Aanneemsom-W'!$A$5</f>
        <v>Blad:</v>
      </c>
      <c r="B1025" s="1" t="str">
        <f>IF(F1026="","Specificatieblad ongeldig; NIET invullen!","Specificatieblad locatie")</f>
        <v>Specificatieblad ongeldig; NIET invullen!</v>
      </c>
      <c r="E1025" s="62" t="str">
        <f>$E$5</f>
        <v>C2</v>
      </c>
      <c r="F1025" s="23" t="str">
        <f>$F$5</f>
        <v>(naam)</v>
      </c>
      <c r="G1025" s="2"/>
      <c r="H1025" s="2"/>
      <c r="I1025" s="2"/>
    </row>
    <row r="1026" spans="1:17">
      <c r="A1026" s="20"/>
      <c r="B1026" s="70"/>
      <c r="E1026" s="77" t="s">
        <v>4</v>
      </c>
      <c r="F1026" s="114"/>
      <c r="G1026" s="2"/>
      <c r="H1026" s="22" t="s">
        <v>43</v>
      </c>
      <c r="I1026" s="70">
        <f>IF(I1029=0,I1027,I1029)</f>
        <v>0</v>
      </c>
      <c r="Q1026" s="1">
        <f>IF(F1026="",0,1)</f>
        <v>0</v>
      </c>
    </row>
    <row r="1027" spans="1:17">
      <c r="A1027" s="20"/>
      <c r="B1027" s="91"/>
      <c r="E1027" s="68" t="s">
        <v>21</v>
      </c>
      <c r="F1027" s="115"/>
      <c r="G1027" s="2"/>
      <c r="H1027" s="22" t="s">
        <v>28</v>
      </c>
      <c r="I1027" s="116"/>
      <c r="J1027" s="106" t="s">
        <v>47</v>
      </c>
      <c r="P1027" s="1">
        <f>IF(I1027="",0,1)</f>
        <v>0</v>
      </c>
    </row>
    <row r="1028" spans="1:17">
      <c r="A1028" s="20"/>
      <c r="E1028" s="68"/>
      <c r="G1028" s="2"/>
      <c r="H1028" s="20" t="s">
        <v>48</v>
      </c>
      <c r="I1028" s="116"/>
    </row>
    <row r="1029" spans="1:17">
      <c r="A1029" s="39" t="s">
        <v>33</v>
      </c>
      <c r="B1029" s="113">
        <f>'Aanneemsom-W'!$B$8</f>
        <v>0</v>
      </c>
      <c r="E1029" s="68"/>
      <c r="G1029" s="2"/>
      <c r="H1029" s="22" t="s">
        <v>49</v>
      </c>
      <c r="I1029" s="116"/>
      <c r="J1029" s="111">
        <f>IF(I1028+I1029=0,0,(I1029-I1028)/I1028)</f>
        <v>0</v>
      </c>
    </row>
    <row r="1030" spans="1:17">
      <c r="A1030" s="20" t="s">
        <v>96</v>
      </c>
      <c r="B1030" s="149"/>
      <c r="C1030" s="2"/>
      <c r="D1030" s="2"/>
      <c r="E1030" s="2"/>
      <c r="F1030" s="2"/>
      <c r="G1030" s="2"/>
      <c r="H1030" s="2"/>
      <c r="I1030" s="2"/>
      <c r="J1030" s="117" t="str">
        <f>IF(J1029=0,"","Controleer kengetallen op inschrijfwaarde. Pas zo nodig de bedragen Loon, Materiaal en Werk-derden aan met het wijzigingspercentage.")</f>
        <v/>
      </c>
    </row>
    <row r="1031" spans="1:17">
      <c r="C1031" s="64"/>
      <c r="D1031" s="65"/>
      <c r="E1031" s="65"/>
      <c r="F1031" s="67" t="s">
        <v>24</v>
      </c>
      <c r="G1031" s="65"/>
      <c r="H1031" s="65"/>
      <c r="I1031" s="65"/>
      <c r="J1031" s="66"/>
    </row>
    <row r="1032" spans="1:17">
      <c r="C1032" s="49"/>
      <c r="D1032" s="50" t="str">
        <f>$D$12</f>
        <v>Preventief en</v>
      </c>
      <c r="E1032" s="51"/>
      <c r="F1032" s="52"/>
      <c r="G1032" s="50" t="str">
        <f>IF($G$12="","",$G$12)</f>
        <v>Geen stelposten</v>
      </c>
      <c r="H1032" s="53"/>
      <c r="I1032" s="18"/>
      <c r="J1032" s="40" t="str">
        <f>$J$12</f>
        <v>Prijspeil</v>
      </c>
    </row>
    <row r="1033" spans="1:17">
      <c r="C1033" s="16"/>
      <c r="D1033" s="17" t="str">
        <f>$D$13</f>
        <v>curatief onderhoud</v>
      </c>
      <c r="E1033" s="54"/>
      <c r="F1033" s="55"/>
      <c r="G1033" s="17"/>
      <c r="H1033" s="56"/>
      <c r="I1033" s="19"/>
      <c r="J1033" s="48">
        <f>$J$13</f>
        <v>45839</v>
      </c>
    </row>
    <row r="1034" spans="1:17" ht="22.5">
      <c r="A1034" s="57" t="s">
        <v>45</v>
      </c>
      <c r="B1034" s="58" t="str">
        <f>$B$48</f>
        <v>Kengetal-W
locatie (€/m²)</v>
      </c>
      <c r="C1034" s="11" t="s">
        <v>63</v>
      </c>
      <c r="D1034" s="11" t="s">
        <v>64</v>
      </c>
      <c r="E1034" s="11" t="s">
        <v>239</v>
      </c>
      <c r="F1034" s="11" t="str">
        <f>IF($F$14="","",$F$14)</f>
        <v/>
      </c>
      <c r="G1034" s="11" t="str">
        <f>IF($G$14="","",$G$14)</f>
        <v/>
      </c>
      <c r="H1034" s="11" t="str">
        <f>IF($H$14="","",$H$14)</f>
        <v/>
      </c>
      <c r="I1034" s="11" t="str">
        <f>IF($I$14="","",$I$14)</f>
        <v/>
      </c>
      <c r="J1034" s="11" t="s">
        <v>57</v>
      </c>
      <c r="L1034" s="1" t="s">
        <v>26</v>
      </c>
    </row>
    <row r="1035" spans="1:17">
      <c r="A1035" s="37" t="str">
        <f>$A$15</f>
        <v>Stelposten n.v.t.</v>
      </c>
      <c r="B1035" s="71"/>
      <c r="C1035" s="72"/>
      <c r="D1035" s="72"/>
      <c r="E1035" s="72"/>
      <c r="F1035" s="3"/>
      <c r="G1035" s="3"/>
      <c r="H1035" s="3"/>
      <c r="I1035" s="3"/>
      <c r="J1035" s="144">
        <f>(F1035*(1+'Aanneemsom-W'!$F$16))+(G1035*(1+'Aanneemsom-W'!$F$16))+(H1035*(1+'Aanneemsom-W'!$F$16))+(I1035*(1+'Aanneemsom-W'!$F$16))</f>
        <v>0</v>
      </c>
      <c r="L1035" s="1">
        <f>IF(F1034="",1,IF(F1035="",0,1))</f>
        <v>1</v>
      </c>
      <c r="M1035" s="1">
        <f>IF(G1034="",1,IF(G1035="",0,1))</f>
        <v>1</v>
      </c>
      <c r="N1035" s="1">
        <f>IF(H1034="",1,IF(H1035="",0,1))</f>
        <v>1</v>
      </c>
      <c r="O1035" s="1">
        <f>IF(I1034="",1,IF(I1035="",0,1))</f>
        <v>1</v>
      </c>
      <c r="P1035" s="1">
        <f t="shared" ref="P1035:P1049" si="60">SUM(L1035:O1035)</f>
        <v>4</v>
      </c>
    </row>
    <row r="1036" spans="1:17">
      <c r="A1036" s="1" t="str">
        <f>$A$16</f>
        <v>51 Gereserveerd</v>
      </c>
      <c r="B1036" s="109" t="str">
        <f>IF(C1036+D1036+E1036=0,"",J1036/$I$1026)</f>
        <v/>
      </c>
      <c r="C1036" s="3"/>
      <c r="D1036" s="3"/>
      <c r="E1036" s="3"/>
      <c r="F1036" s="38"/>
      <c r="G1036" s="38"/>
      <c r="H1036" s="38"/>
      <c r="I1036" s="38"/>
      <c r="J1036" s="12">
        <f>(C1036*(1+'Aanneemsom-W'!$C$16))+(D1036*(1+'Aanneemsom-W'!$D$16))+(E1036*(1+'Aanneemsom-W'!$E$16))</f>
        <v>0</v>
      </c>
      <c r="L1036" s="1">
        <f>IF($A$16="51 N.v.t.",1,IF(C1036="",0,1))</f>
        <v>0</v>
      </c>
      <c r="M1036" s="1">
        <f>IF($A$16="51 N.v.t.",1,IF(D1036="",0,1))</f>
        <v>0</v>
      </c>
      <c r="N1036" s="1">
        <f>IF($A$16="51 N.v.t.",1,IF(E1036="",0,1))</f>
        <v>0</v>
      </c>
      <c r="P1036" s="1">
        <f t="shared" si="60"/>
        <v>0</v>
      </c>
    </row>
    <row r="1037" spans="1:17">
      <c r="A1037" s="1" t="str">
        <f>$A$17</f>
        <v>52 Afvoeren</v>
      </c>
      <c r="B1037" s="109" t="str">
        <f t="shared" ref="B1037:B1049" si="61">IF(C1037+D1037+E1037=0,"",J1037/$I$1026)</f>
        <v/>
      </c>
      <c r="C1037" s="3"/>
      <c r="D1037" s="3"/>
      <c r="E1037" s="3"/>
      <c r="F1037" s="38"/>
      <c r="G1037" s="38"/>
      <c r="H1037" s="38"/>
      <c r="I1037" s="38"/>
      <c r="J1037" s="12">
        <f>(C1037*(1+'Aanneemsom-W'!$C$16))+(D1037*(1+'Aanneemsom-W'!$D$16))+(E1037*(1+'Aanneemsom-W'!$E$16))</f>
        <v>0</v>
      </c>
      <c r="L1037" s="1">
        <f>IF($A$17="52 N.v.t.",1,IF(C1037="",0,1))</f>
        <v>0</v>
      </c>
      <c r="M1037" s="1">
        <f>IF($A$17="52 N.v.t.",1,IF(D1037="",0,1))</f>
        <v>0</v>
      </c>
      <c r="N1037" s="1">
        <f>IF($A$17="52 N.v.t.",1,IF(E1037="",0,1))</f>
        <v>0</v>
      </c>
      <c r="P1037" s="1">
        <f t="shared" si="60"/>
        <v>0</v>
      </c>
    </row>
    <row r="1038" spans="1:17">
      <c r="A1038" s="1" t="str">
        <f>$A$18</f>
        <v>53 Water</v>
      </c>
      <c r="B1038" s="109" t="str">
        <f t="shared" si="61"/>
        <v/>
      </c>
      <c r="C1038" s="3"/>
      <c r="D1038" s="3"/>
      <c r="E1038" s="3"/>
      <c r="F1038" s="38"/>
      <c r="G1038" s="38"/>
      <c r="H1038" s="38"/>
      <c r="I1038" s="38"/>
      <c r="J1038" s="12">
        <f>(C1038*(1+'Aanneemsom-W'!$C$16))+(D1038*(1+'Aanneemsom-W'!$D$16))+(E1038*(1+'Aanneemsom-W'!$E$16))</f>
        <v>0</v>
      </c>
      <c r="L1038" s="1">
        <f>IF($A$18="53 N.v.t.",1,IF(C1038="",0,1))</f>
        <v>0</v>
      </c>
      <c r="M1038" s="1">
        <f>IF($A$18="53 N.v.t.",1,IF(D1038="",0,1))</f>
        <v>0</v>
      </c>
      <c r="N1038" s="1">
        <f>IF($A$18="53 N.v.t.",1,IF(E1038="",0,1))</f>
        <v>0</v>
      </c>
      <c r="P1038" s="1">
        <f t="shared" si="60"/>
        <v>0</v>
      </c>
    </row>
    <row r="1039" spans="1:17">
      <c r="A1039" s="1" t="str">
        <f>$A$19</f>
        <v>54 Gassen</v>
      </c>
      <c r="B1039" s="109" t="str">
        <f t="shared" si="61"/>
        <v/>
      </c>
      <c r="C1039" s="3"/>
      <c r="D1039" s="3"/>
      <c r="E1039" s="3"/>
      <c r="F1039" s="38"/>
      <c r="G1039" s="38"/>
      <c r="H1039" s="38"/>
      <c r="I1039" s="38"/>
      <c r="J1039" s="12">
        <f>(C1039*(1+'Aanneemsom-W'!$C$16))+(D1039*(1+'Aanneemsom-W'!$D$16))+(E1039*(1+'Aanneemsom-W'!$E$16))</f>
        <v>0</v>
      </c>
      <c r="L1039" s="1">
        <f>IF($A$19="54 N.v.t.",1,IF(C1039="",0,1))</f>
        <v>0</v>
      </c>
      <c r="M1039" s="1">
        <f>IF($A$19="54 N.v.t.",1,IF(D1039="",0,1))</f>
        <v>0</v>
      </c>
      <c r="N1039" s="1">
        <f>IF($A$19="54 N.v.t.",1,IF(E1039="",0,1))</f>
        <v>0</v>
      </c>
      <c r="P1039" s="1">
        <f t="shared" si="60"/>
        <v>0</v>
      </c>
    </row>
    <row r="1040" spans="1:17">
      <c r="A1040" s="1" t="str">
        <f>$A$20</f>
        <v>55 Koeling</v>
      </c>
      <c r="B1040" s="109" t="str">
        <f t="shared" si="61"/>
        <v/>
      </c>
      <c r="C1040" s="3"/>
      <c r="D1040" s="3"/>
      <c r="E1040" s="3"/>
      <c r="F1040" s="38"/>
      <c r="G1040" s="38"/>
      <c r="H1040" s="38"/>
      <c r="I1040" s="38"/>
      <c r="J1040" s="12">
        <f>(C1040*(1+'Aanneemsom-W'!$C$16))+(D1040*(1+'Aanneemsom-W'!$D$16))+(E1040*(1+'Aanneemsom-W'!$E$16))</f>
        <v>0</v>
      </c>
      <c r="L1040" s="1">
        <f>IF($A$20="55 N.v.t.",1,IF(C1040="",0,1))</f>
        <v>0</v>
      </c>
      <c r="M1040" s="1">
        <f>IF($A$20="55 N.v.t.",1,IF(D1040="",0,1))</f>
        <v>0</v>
      </c>
      <c r="N1040" s="1">
        <f>IF($A$20="55 N.v.t.",1,IF(E1040="",0,1))</f>
        <v>0</v>
      </c>
      <c r="P1040" s="1">
        <f t="shared" si="60"/>
        <v>0</v>
      </c>
    </row>
    <row r="1041" spans="1:16">
      <c r="A1041" s="1" t="str">
        <f>$A$21</f>
        <v>56 Verwarming</v>
      </c>
      <c r="B1041" s="109" t="str">
        <f t="shared" si="61"/>
        <v/>
      </c>
      <c r="C1041" s="3"/>
      <c r="D1041" s="3"/>
      <c r="E1041" s="3"/>
      <c r="F1041" s="38"/>
      <c r="G1041" s="38"/>
      <c r="H1041" s="38"/>
      <c r="I1041" s="38"/>
      <c r="J1041" s="12">
        <f>(C1041*(1+'Aanneemsom-W'!$C$16))+(D1041*(1+'Aanneemsom-W'!$D$16))+(E1041*(1+'Aanneemsom-W'!$E$16))</f>
        <v>0</v>
      </c>
      <c r="L1041" s="1">
        <f>IF($A$21="56 N.v.t.",1,IF(C1041="",0,1))</f>
        <v>0</v>
      </c>
      <c r="M1041" s="1">
        <f>IF($A$21="56 N.v.t.",1,IF(D1041="",0,1))</f>
        <v>0</v>
      </c>
      <c r="N1041" s="1">
        <f>IF($A$21="56 N.v.t.",1,IF(E1041="",0,1))</f>
        <v>0</v>
      </c>
      <c r="P1041" s="1">
        <f t="shared" si="60"/>
        <v>0</v>
      </c>
    </row>
    <row r="1042" spans="1:16">
      <c r="A1042" s="1" t="str">
        <f>$A$22</f>
        <v>57 Luchtbehandeling</v>
      </c>
      <c r="B1042" s="109" t="str">
        <f t="shared" si="61"/>
        <v/>
      </c>
      <c r="C1042" s="3"/>
      <c r="D1042" s="3"/>
      <c r="E1042" s="3"/>
      <c r="F1042" s="38"/>
      <c r="G1042" s="92" t="str">
        <f>IF(F1026="","Ingevulde informatie wordt genegeerd.","")</f>
        <v>Ingevulde informatie wordt genegeerd.</v>
      </c>
      <c r="H1042" s="38"/>
      <c r="I1042" s="38"/>
      <c r="J1042" s="12">
        <f>(C1042*(1+'Aanneemsom-W'!$C$16))+(D1042*(1+'Aanneemsom-W'!$D$16))+(E1042*(1+'Aanneemsom-W'!$E$16))</f>
        <v>0</v>
      </c>
      <c r="L1042" s="1">
        <f>IF($A$22="57 N.v.t.",1,IF(C1042="",0,1))</f>
        <v>0</v>
      </c>
      <c r="M1042" s="1">
        <f>IF($A$22="57 N.v.t.",1,IF(D1042="",0,1))</f>
        <v>0</v>
      </c>
      <c r="N1042" s="1">
        <f>IF($A$22="57 N.v.t.",1,IF(E1042="",0,1))</f>
        <v>0</v>
      </c>
      <c r="P1042" s="1">
        <f t="shared" si="60"/>
        <v>0</v>
      </c>
    </row>
    <row r="1043" spans="1:16">
      <c r="A1043" s="1" t="str">
        <f>$A$23</f>
        <v>58 M&amp;R-installaties</v>
      </c>
      <c r="B1043" s="109" t="str">
        <f t="shared" si="61"/>
        <v/>
      </c>
      <c r="C1043" s="3"/>
      <c r="D1043" s="3"/>
      <c r="E1043" s="3"/>
      <c r="F1043" s="38"/>
      <c r="G1043" s="38"/>
      <c r="H1043" s="38"/>
      <c r="I1043" s="38"/>
      <c r="J1043" s="12">
        <f>(C1043*(1+'Aanneemsom-W'!$C$16))+(D1043*(1+'Aanneemsom-W'!$D$16))+(E1043*(1+'Aanneemsom-W'!$E$16))</f>
        <v>0</v>
      </c>
      <c r="L1043" s="1">
        <f>IF($A$23="58 N.v.t.",1,IF(C1043="",0,1))</f>
        <v>0</v>
      </c>
      <c r="M1043" s="1">
        <f>IF($A$23="58 N.v.t.",1,IF(D1043="",0,1))</f>
        <v>0</v>
      </c>
      <c r="N1043" s="1">
        <f>IF($A$23="58 N.v.t.",1,IF(E1043="",0,1))</f>
        <v>0</v>
      </c>
      <c r="P1043" s="1">
        <f t="shared" si="60"/>
        <v>0</v>
      </c>
    </row>
    <row r="1044" spans="1:16">
      <c r="A1044" s="1" t="str">
        <f>$A$24</f>
        <v>59 Brandveiligheid</v>
      </c>
      <c r="B1044" s="109" t="str">
        <f t="shared" si="61"/>
        <v/>
      </c>
      <c r="C1044" s="3"/>
      <c r="D1044" s="3"/>
      <c r="E1044" s="3"/>
      <c r="F1044" s="38"/>
      <c r="G1044" s="38"/>
      <c r="H1044" s="38"/>
      <c r="I1044" s="38"/>
      <c r="J1044" s="12">
        <f>(C1044*(1+'Aanneemsom-W'!$C$16))+(D1044*(1+'Aanneemsom-W'!$D$16))+(E1044*(1+'Aanneemsom-W'!$E$16))</f>
        <v>0</v>
      </c>
      <c r="L1044" s="1">
        <f>IF($A$24="65 N.v.t.",1,IF(C1044="",0,1))</f>
        <v>0</v>
      </c>
      <c r="M1044" s="1">
        <f>IF($A$24="65 N.v.t.",1,IF(D1044="",0,1))</f>
        <v>0</v>
      </c>
      <c r="N1044" s="1">
        <f>IF($A$24="65 N.v.t.",1,IF(E1044="",0,1))</f>
        <v>0</v>
      </c>
      <c r="P1044" s="1">
        <f t="shared" si="60"/>
        <v>0</v>
      </c>
    </row>
    <row r="1045" spans="1:16">
      <c r="A1045" s="1" t="str">
        <f>$A$25</f>
        <v>67 Gebouwmanag.</v>
      </c>
      <c r="B1045" s="109" t="str">
        <f t="shared" si="61"/>
        <v/>
      </c>
      <c r="C1045" s="3"/>
      <c r="D1045" s="3"/>
      <c r="E1045" s="3"/>
      <c r="F1045" s="38"/>
      <c r="G1045" s="38"/>
      <c r="H1045" s="38"/>
      <c r="I1045" s="38"/>
      <c r="J1045" s="12">
        <f>(C1045*(1+'Aanneemsom-W'!$C$16))+(D1045*(1+'Aanneemsom-W'!$D$16))+(E1045*(1+'Aanneemsom-W'!$E$16))</f>
        <v>0</v>
      </c>
      <c r="L1045" s="1">
        <f>IF($A$25="67 N.v.t.",1,IF(C1045="",0,1))</f>
        <v>0</v>
      </c>
      <c r="M1045" s="1">
        <f>IF($A$25="67 N.v.t.",1,IF(D1045="",0,1))</f>
        <v>0</v>
      </c>
      <c r="N1045" s="1">
        <f>IF($A$25="67 N.v.t.",1,IF(E1045="",0,1))</f>
        <v>0</v>
      </c>
      <c r="P1045" s="1">
        <f t="shared" si="60"/>
        <v>0</v>
      </c>
    </row>
    <row r="1046" spans="1:16">
      <c r="A1046" s="1" t="str">
        <f>$A$26</f>
        <v>73 Vaste keuken vrz.</v>
      </c>
      <c r="B1046" s="109" t="str">
        <f>IF(C1046+D1046+E1046=0,"",J1046/$I$1026)</f>
        <v/>
      </c>
      <c r="C1046" s="3"/>
      <c r="D1046" s="3"/>
      <c r="E1046" s="3"/>
      <c r="F1046" s="38"/>
      <c r="G1046" s="38"/>
      <c r="H1046" s="38"/>
      <c r="I1046" s="38"/>
      <c r="J1046" s="12">
        <f>(C1046*(1+'Aanneemsom-W'!$C$16))+(D1046*(1+'Aanneemsom-W'!$D$16))+(E1046*(1+'Aanneemsom-W'!$E$16))</f>
        <v>0</v>
      </c>
      <c r="L1046" s="1">
        <f>IF($A$26="73 N.v.t.",1,IF(C1046="",0,1))</f>
        <v>0</v>
      </c>
      <c r="M1046" s="1">
        <f>IF($A$26="73 N.v.t.",1,IF(D1046="",0,1))</f>
        <v>0</v>
      </c>
      <c r="N1046" s="1">
        <f>IF($A$26="73 N.v.t.",1,IF(E1046="",0,1))</f>
        <v>0</v>
      </c>
      <c r="P1046" s="1">
        <f>SUM(L1046:O1046)</f>
        <v>0</v>
      </c>
    </row>
    <row r="1047" spans="1:16">
      <c r="A1047" s="1" t="str">
        <f>$A$27</f>
        <v>74 Vaste sanitaire vrz.</v>
      </c>
      <c r="B1047" s="109" t="str">
        <f t="shared" si="61"/>
        <v/>
      </c>
      <c r="C1047" s="3"/>
      <c r="D1047" s="3"/>
      <c r="E1047" s="3"/>
      <c r="F1047" s="38"/>
      <c r="G1047" s="38"/>
      <c r="H1047" s="38"/>
      <c r="I1047" s="38"/>
      <c r="J1047" s="12">
        <f>(C1047*(1+'Aanneemsom-W'!$C$16))+(D1047*(1+'Aanneemsom-W'!$D$16))+(E1047*(1+'Aanneemsom-W'!$E$16))</f>
        <v>0</v>
      </c>
      <c r="L1047" s="1">
        <f>IF($A$27="74 N.v.t.",1,IF(C1047="",0,1))</f>
        <v>0</v>
      </c>
      <c r="M1047" s="1">
        <f>IF($A$27="74 N.v.t.",1,IF(D1047="",0,1))</f>
        <v>0</v>
      </c>
      <c r="N1047" s="1">
        <f>IF($A$27="74 N.v.t.",1,IF(E1047="",0,1))</f>
        <v>0</v>
      </c>
      <c r="P1047" s="1">
        <f t="shared" si="60"/>
        <v>0</v>
      </c>
    </row>
    <row r="1048" spans="1:16">
      <c r="A1048" s="1" t="str">
        <f>$A$28</f>
        <v>75 Vaste onderh.vrz.</v>
      </c>
      <c r="B1048" s="109" t="str">
        <f>IF(C1048+D1048+E1048=0,"",J1048/$I$1026)</f>
        <v/>
      </c>
      <c r="C1048" s="3"/>
      <c r="D1048" s="3"/>
      <c r="E1048" s="3"/>
      <c r="F1048" s="38"/>
      <c r="G1048" s="38"/>
      <c r="H1048" s="38"/>
      <c r="I1048" s="38"/>
      <c r="J1048" s="12">
        <f>(C1048*(1+'Aanneemsom-W'!$C$16))+(D1048*(1+'Aanneemsom-W'!$D$16))+(E1048*(1+'Aanneemsom-W'!$E$16))</f>
        <v>0</v>
      </c>
      <c r="L1048" s="1">
        <f>IF($A$28="75 N.v.t.",1,IF(C1048="",0,1))</f>
        <v>0</v>
      </c>
      <c r="M1048" s="1">
        <f>IF($A$28="75 N.v.t.",1,IF(D1048="",0,1))</f>
        <v>0</v>
      </c>
      <c r="N1048" s="1">
        <f>IF($A$28="75 N.v.t.",1,IF(E1048="",0,1))</f>
        <v>0</v>
      </c>
      <c r="P1048" s="1">
        <f>SUM(L1048:O1048)</f>
        <v>0</v>
      </c>
    </row>
    <row r="1049" spans="1:16" ht="12" thickBot="1">
      <c r="A1049" s="1" t="str">
        <f>$A$29</f>
        <v>90 Terrein</v>
      </c>
      <c r="B1049" s="109" t="str">
        <f t="shared" si="61"/>
        <v/>
      </c>
      <c r="C1049" s="3"/>
      <c r="D1049" s="3"/>
      <c r="E1049" s="3"/>
      <c r="F1049" s="38"/>
      <c r="G1049" s="38"/>
      <c r="H1049" s="38"/>
      <c r="I1049" s="38"/>
      <c r="J1049" s="12">
        <f>(C1049*(1+'Aanneemsom-W'!$C$16))+(D1049*(1+'Aanneemsom-W'!$D$16))+(E1049*(1+'Aanneemsom-W'!$E$16))</f>
        <v>0</v>
      </c>
      <c r="L1049" s="1">
        <f>IF($A$29="90 N.v.t.",1,IF(C1049="",0,1))</f>
        <v>0</v>
      </c>
      <c r="M1049" s="1">
        <f>IF($A$29="90 N.v.t.",1,IF(D1049="",0,1))</f>
        <v>0</v>
      </c>
      <c r="N1049" s="1">
        <f>IF($A$29="90 N.v.t.",1,IF(E1049="",0,1))</f>
        <v>0</v>
      </c>
      <c r="P1049" s="1">
        <f t="shared" si="60"/>
        <v>0</v>
      </c>
    </row>
    <row r="1050" spans="1:16" ht="13.5" thickBot="1">
      <c r="B1050" s="59" t="s">
        <v>6</v>
      </c>
      <c r="C1050" s="15">
        <f>SUM(C1036:C1049)</f>
        <v>0</v>
      </c>
      <c r="D1050" s="15">
        <f>SUM(D1036:D1049)</f>
        <v>0</v>
      </c>
      <c r="E1050" s="15">
        <f>SUM(E1036:E1049)</f>
        <v>0</v>
      </c>
      <c r="J1050" s="13">
        <f>SUM(J1035:J1049)</f>
        <v>0</v>
      </c>
      <c r="O1050" s="20" t="s">
        <v>27</v>
      </c>
      <c r="P1050" s="1">
        <f>SUM(P1035:P1049)+P1027</f>
        <v>4</v>
      </c>
    </row>
    <row r="1051" spans="1:16">
      <c r="B1051" s="59" t="s">
        <v>22</v>
      </c>
      <c r="C1051" s="60" t="e">
        <f>C1050/SUM(C1050:E1050)</f>
        <v>#DIV/0!</v>
      </c>
      <c r="D1051" s="60" t="e">
        <f>D1050/SUM(C1050:E1050)</f>
        <v>#DIV/0!</v>
      </c>
      <c r="E1051" s="60" t="e">
        <f>E1050/SUM(C1050:E1050)</f>
        <v>#DIV/0!</v>
      </c>
    </row>
    <row r="1052" spans="1:16">
      <c r="C1052" s="73"/>
      <c r="D1052" s="73"/>
      <c r="E1052" s="73"/>
    </row>
    <row r="1053" spans="1:16">
      <c r="A1053" s="5" t="str">
        <f>$A$67</f>
        <v>* "Loon", "Materiaal" en "Werk-derden" inclusief toeslagen. Let op: Alle bedragen datum prijspeil.</v>
      </c>
      <c r="C1053" s="73"/>
      <c r="D1053" s="73"/>
      <c r="E1053" s="73"/>
      <c r="J1053" s="5" t="str">
        <f>$J$67</f>
        <v>Paraaf Inschrijver:</v>
      </c>
    </row>
    <row r="1054" spans="1:16">
      <c r="A1054" s="5" t="str">
        <f>$A$68</f>
        <v>Opmerking: Niet gebruikte velden invullen met 0. Negatieve getallen of tekst is niet toegestaan.</v>
      </c>
      <c r="J1054" s="76" t="str">
        <f>IF(P1050=47,"","Let op: niet alle velden zijn ingevuld!")</f>
        <v>Let op: niet alle velden zijn ingevuld!</v>
      </c>
    </row>
  </sheetData>
  <sheetProtection algorithmName="SHA-512" hashValue="GC9QR7NR926mYnztwRIXot2UJeXvUhhARl+34r0FPcOlgDET2vG92Yd9wJgJo0uckrYeobIKxeIBRJ51tLUe4w==" saltValue="r8uHUGjSOXnYTZgmcBsE/A==" spinCount="100000" sheet="1" objects="1" scenarios="1" selectLockedCells="1"/>
  <phoneticPr fontId="0" type="noConversion"/>
  <conditionalFormatting sqref="B5">
    <cfRule type="expression" dxfId="302" priority="472" stopIfTrue="1">
      <formula>B5="Specificatieblad ongeldig"</formula>
    </cfRule>
  </conditionalFormatting>
  <conditionalFormatting sqref="B10">
    <cfRule type="cellIs" dxfId="301" priority="34" stopIfTrue="1" operator="notEqual">
      <formula>""</formula>
    </cfRule>
  </conditionalFormatting>
  <conditionalFormatting sqref="B39 B73 B107 B141 B175 B209 B243 B277 B311 B345 B379 B413 B447 B481 B515 B549 B583 B617 B651 B685 B719 B753 B787 B821 B855 B889 B923 B957 B991 B1025">
    <cfRule type="expression" dxfId="300" priority="471" stopIfTrue="1">
      <formula>B39="Specificatieblad ongeldig; NIET invullen!"</formula>
    </cfRule>
  </conditionalFormatting>
  <conditionalFormatting sqref="B44">
    <cfRule type="cellIs" dxfId="299" priority="33" stopIfTrue="1" operator="notEqual">
      <formula>""</formula>
    </cfRule>
  </conditionalFormatting>
  <conditionalFormatting sqref="B78">
    <cfRule type="cellIs" dxfId="298" priority="32" stopIfTrue="1" operator="notEqual">
      <formula>""</formula>
    </cfRule>
  </conditionalFormatting>
  <conditionalFormatting sqref="B112">
    <cfRule type="cellIs" dxfId="297" priority="31" stopIfTrue="1" operator="notEqual">
      <formula>""</formula>
    </cfRule>
  </conditionalFormatting>
  <conditionalFormatting sqref="B146">
    <cfRule type="cellIs" dxfId="296" priority="30" stopIfTrue="1" operator="notEqual">
      <formula>""</formula>
    </cfRule>
  </conditionalFormatting>
  <conditionalFormatting sqref="B180">
    <cfRule type="cellIs" dxfId="295" priority="29" stopIfTrue="1" operator="notEqual">
      <formula>""</formula>
    </cfRule>
  </conditionalFormatting>
  <conditionalFormatting sqref="B214">
    <cfRule type="cellIs" dxfId="294" priority="28" stopIfTrue="1" operator="notEqual">
      <formula>""</formula>
    </cfRule>
  </conditionalFormatting>
  <conditionalFormatting sqref="B248">
    <cfRule type="cellIs" dxfId="293" priority="27" stopIfTrue="1" operator="notEqual">
      <formula>""</formula>
    </cfRule>
  </conditionalFormatting>
  <conditionalFormatting sqref="B282">
    <cfRule type="cellIs" dxfId="292" priority="26" stopIfTrue="1" operator="notEqual">
      <formula>""</formula>
    </cfRule>
  </conditionalFormatting>
  <conditionalFormatting sqref="B316">
    <cfRule type="cellIs" dxfId="291" priority="25" stopIfTrue="1" operator="notEqual">
      <formula>""</formula>
    </cfRule>
  </conditionalFormatting>
  <conditionalFormatting sqref="B350">
    <cfRule type="cellIs" dxfId="290" priority="24" stopIfTrue="1" operator="notEqual">
      <formula>""</formula>
    </cfRule>
  </conditionalFormatting>
  <conditionalFormatting sqref="B384">
    <cfRule type="cellIs" dxfId="289" priority="23" stopIfTrue="1" operator="notEqual">
      <formula>""</formula>
    </cfRule>
  </conditionalFormatting>
  <conditionalFormatting sqref="B418">
    <cfRule type="cellIs" dxfId="288" priority="22" stopIfTrue="1" operator="notEqual">
      <formula>""</formula>
    </cfRule>
  </conditionalFormatting>
  <conditionalFormatting sqref="B452">
    <cfRule type="cellIs" dxfId="287" priority="21" stopIfTrue="1" operator="notEqual">
      <formula>""</formula>
    </cfRule>
  </conditionalFormatting>
  <conditionalFormatting sqref="B486">
    <cfRule type="cellIs" dxfId="286" priority="20" stopIfTrue="1" operator="notEqual">
      <formula>""</formula>
    </cfRule>
  </conditionalFormatting>
  <conditionalFormatting sqref="B520">
    <cfRule type="cellIs" dxfId="285" priority="19" stopIfTrue="1" operator="notEqual">
      <formula>""</formula>
    </cfRule>
  </conditionalFormatting>
  <conditionalFormatting sqref="B554">
    <cfRule type="cellIs" dxfId="284" priority="18" stopIfTrue="1" operator="notEqual">
      <formula>""</formula>
    </cfRule>
  </conditionalFormatting>
  <conditionalFormatting sqref="B588">
    <cfRule type="cellIs" dxfId="283" priority="17" stopIfTrue="1" operator="notEqual">
      <formula>""</formula>
    </cfRule>
  </conditionalFormatting>
  <conditionalFormatting sqref="B622">
    <cfRule type="cellIs" dxfId="282" priority="16" stopIfTrue="1" operator="notEqual">
      <formula>""</formula>
    </cfRule>
  </conditionalFormatting>
  <conditionalFormatting sqref="B656">
    <cfRule type="cellIs" dxfId="281" priority="15" stopIfTrue="1" operator="notEqual">
      <formula>""</formula>
    </cfRule>
  </conditionalFormatting>
  <conditionalFormatting sqref="B690">
    <cfRule type="cellIs" dxfId="280" priority="14" stopIfTrue="1" operator="notEqual">
      <formula>""</formula>
    </cfRule>
  </conditionalFormatting>
  <conditionalFormatting sqref="B724">
    <cfRule type="cellIs" dxfId="279" priority="13" stopIfTrue="1" operator="notEqual">
      <formula>""</formula>
    </cfRule>
  </conditionalFormatting>
  <conditionalFormatting sqref="B758">
    <cfRule type="cellIs" dxfId="278" priority="12" stopIfTrue="1" operator="notEqual">
      <formula>""</formula>
    </cfRule>
  </conditionalFormatting>
  <conditionalFormatting sqref="B792">
    <cfRule type="cellIs" dxfId="277" priority="11" stopIfTrue="1" operator="notEqual">
      <formula>""</formula>
    </cfRule>
  </conditionalFormatting>
  <conditionalFormatting sqref="B826">
    <cfRule type="cellIs" dxfId="276" priority="10" stopIfTrue="1" operator="notEqual">
      <formula>""</formula>
    </cfRule>
  </conditionalFormatting>
  <conditionalFormatting sqref="B860">
    <cfRule type="cellIs" dxfId="275" priority="9" stopIfTrue="1" operator="notEqual">
      <formula>""</formula>
    </cfRule>
  </conditionalFormatting>
  <conditionalFormatting sqref="B894">
    <cfRule type="cellIs" dxfId="274" priority="8" stopIfTrue="1" operator="notEqual">
      <formula>""</formula>
    </cfRule>
  </conditionalFormatting>
  <conditionalFormatting sqref="B928">
    <cfRule type="cellIs" dxfId="273" priority="7" stopIfTrue="1" operator="notEqual">
      <formula>""</formula>
    </cfRule>
  </conditionalFormatting>
  <conditionalFormatting sqref="B962">
    <cfRule type="cellIs" dxfId="272" priority="6" stopIfTrue="1" operator="notEqual">
      <formula>""</formula>
    </cfRule>
  </conditionalFormatting>
  <conditionalFormatting sqref="B996">
    <cfRule type="cellIs" dxfId="271" priority="5" stopIfTrue="1" operator="notEqual">
      <formula>""</formula>
    </cfRule>
  </conditionalFormatting>
  <conditionalFormatting sqref="B1030">
    <cfRule type="cellIs" dxfId="270" priority="4" stopIfTrue="1" operator="notEqual">
      <formula>""</formula>
    </cfRule>
  </conditionalFormatting>
  <conditionalFormatting sqref="C16:E29">
    <cfRule type="expression" dxfId="269" priority="404" stopIfTrue="1">
      <formula>ISTEXT(C16)</formula>
    </cfRule>
    <cfRule type="cellIs" dxfId="268" priority="402" stopIfTrue="1" operator="equal">
      <formula>""</formula>
    </cfRule>
    <cfRule type="cellIs" dxfId="267" priority="403" stopIfTrue="1" operator="lessThan">
      <formula>0</formula>
    </cfRule>
  </conditionalFormatting>
  <conditionalFormatting sqref="C50:E63">
    <cfRule type="cellIs" dxfId="266" priority="396" stopIfTrue="1" operator="equal">
      <formula>""</formula>
    </cfRule>
    <cfRule type="expression" dxfId="265" priority="398" stopIfTrue="1">
      <formula>ISTEXT(C50)</formula>
    </cfRule>
    <cfRule type="cellIs" dxfId="264" priority="397" stopIfTrue="1" operator="lessThan">
      <formula>0</formula>
    </cfRule>
  </conditionalFormatting>
  <conditionalFormatting sqref="C84:E97">
    <cfRule type="expression" dxfId="263" priority="392" stopIfTrue="1">
      <formula>ISTEXT(C84)</formula>
    </cfRule>
    <cfRule type="cellIs" dxfId="262" priority="391" stopIfTrue="1" operator="lessThan">
      <formula>0</formula>
    </cfRule>
    <cfRule type="cellIs" dxfId="261" priority="390" stopIfTrue="1" operator="equal">
      <formula>""</formula>
    </cfRule>
  </conditionalFormatting>
  <conditionalFormatting sqref="C118:E131">
    <cfRule type="expression" dxfId="260" priority="386" stopIfTrue="1">
      <formula>ISTEXT(C118)</formula>
    </cfRule>
    <cfRule type="cellIs" dxfId="259" priority="385" stopIfTrue="1" operator="lessThan">
      <formula>0</formula>
    </cfRule>
    <cfRule type="cellIs" dxfId="258" priority="384" stopIfTrue="1" operator="equal">
      <formula>""</formula>
    </cfRule>
  </conditionalFormatting>
  <conditionalFormatting sqref="C152:E165">
    <cfRule type="expression" dxfId="257" priority="380" stopIfTrue="1">
      <formula>ISTEXT(C152)</formula>
    </cfRule>
    <cfRule type="cellIs" dxfId="256" priority="379" stopIfTrue="1" operator="lessThan">
      <formula>0</formula>
    </cfRule>
    <cfRule type="cellIs" dxfId="255" priority="378" stopIfTrue="1" operator="equal">
      <formula>""</formula>
    </cfRule>
  </conditionalFormatting>
  <conditionalFormatting sqref="C186:E199">
    <cfRule type="cellIs" dxfId="254" priority="372" stopIfTrue="1" operator="equal">
      <formula>""</formula>
    </cfRule>
    <cfRule type="cellIs" dxfId="253" priority="373" stopIfTrue="1" operator="lessThan">
      <formula>0</formula>
    </cfRule>
    <cfRule type="expression" dxfId="252" priority="374" stopIfTrue="1">
      <formula>ISTEXT(C186)</formula>
    </cfRule>
  </conditionalFormatting>
  <conditionalFormatting sqref="C220:E233">
    <cfRule type="cellIs" dxfId="251" priority="366" stopIfTrue="1" operator="equal">
      <formula>""</formula>
    </cfRule>
    <cfRule type="expression" dxfId="250" priority="368" stopIfTrue="1">
      <formula>ISTEXT(C220)</formula>
    </cfRule>
    <cfRule type="cellIs" dxfId="249" priority="367" stopIfTrue="1" operator="lessThan">
      <formula>0</formula>
    </cfRule>
  </conditionalFormatting>
  <conditionalFormatting sqref="C254:E267">
    <cfRule type="cellIs" dxfId="248" priority="360" stopIfTrue="1" operator="equal">
      <formula>""</formula>
    </cfRule>
    <cfRule type="cellIs" dxfId="247" priority="361" stopIfTrue="1" operator="lessThan">
      <formula>0</formula>
    </cfRule>
    <cfRule type="expression" dxfId="246" priority="362" stopIfTrue="1">
      <formula>ISTEXT(C254)</formula>
    </cfRule>
  </conditionalFormatting>
  <conditionalFormatting sqref="C288:E301">
    <cfRule type="cellIs" dxfId="245" priority="354" stopIfTrue="1" operator="equal">
      <formula>""</formula>
    </cfRule>
    <cfRule type="cellIs" dxfId="244" priority="355" stopIfTrue="1" operator="lessThan">
      <formula>0</formula>
    </cfRule>
    <cfRule type="expression" dxfId="243" priority="356" stopIfTrue="1">
      <formula>ISTEXT(C288)</formula>
    </cfRule>
  </conditionalFormatting>
  <conditionalFormatting sqref="C322:E335">
    <cfRule type="cellIs" dxfId="242" priority="349" stopIfTrue="1" operator="lessThan">
      <formula>0</formula>
    </cfRule>
    <cfRule type="expression" dxfId="241" priority="350" stopIfTrue="1">
      <formula>ISTEXT(C322)</formula>
    </cfRule>
    <cfRule type="cellIs" dxfId="240" priority="348" stopIfTrue="1" operator="equal">
      <formula>""</formula>
    </cfRule>
  </conditionalFormatting>
  <conditionalFormatting sqref="C356:E369">
    <cfRule type="cellIs" dxfId="239" priority="343" stopIfTrue="1" operator="lessThan">
      <formula>0</formula>
    </cfRule>
    <cfRule type="expression" dxfId="238" priority="344" stopIfTrue="1">
      <formula>ISTEXT(C356)</formula>
    </cfRule>
    <cfRule type="cellIs" dxfId="237" priority="342" stopIfTrue="1" operator="equal">
      <formula>""</formula>
    </cfRule>
  </conditionalFormatting>
  <conditionalFormatting sqref="C390:E403">
    <cfRule type="expression" dxfId="236" priority="338" stopIfTrue="1">
      <formula>ISTEXT(C390)</formula>
    </cfRule>
    <cfRule type="cellIs" dxfId="235" priority="337" stopIfTrue="1" operator="lessThan">
      <formula>0</formula>
    </cfRule>
    <cfRule type="cellIs" dxfId="234" priority="336" stopIfTrue="1" operator="equal">
      <formula>""</formula>
    </cfRule>
  </conditionalFormatting>
  <conditionalFormatting sqref="C424:E437">
    <cfRule type="cellIs" dxfId="233" priority="330" stopIfTrue="1" operator="equal">
      <formula>""</formula>
    </cfRule>
    <cfRule type="expression" dxfId="232" priority="332" stopIfTrue="1">
      <formula>ISTEXT(C424)</formula>
    </cfRule>
    <cfRule type="cellIs" dxfId="231" priority="331" stopIfTrue="1" operator="lessThan">
      <formula>0</formula>
    </cfRule>
  </conditionalFormatting>
  <conditionalFormatting sqref="C458:E471">
    <cfRule type="cellIs" dxfId="230" priority="324" stopIfTrue="1" operator="equal">
      <formula>""</formula>
    </cfRule>
    <cfRule type="expression" dxfId="229" priority="326" stopIfTrue="1">
      <formula>ISTEXT(C458)</formula>
    </cfRule>
    <cfRule type="cellIs" dxfId="228" priority="325" stopIfTrue="1" operator="lessThan">
      <formula>0</formula>
    </cfRule>
  </conditionalFormatting>
  <conditionalFormatting sqref="C492:E505">
    <cfRule type="expression" dxfId="227" priority="320" stopIfTrue="1">
      <formula>ISTEXT(C492)</formula>
    </cfRule>
    <cfRule type="cellIs" dxfId="226" priority="318" stopIfTrue="1" operator="equal">
      <formula>""</formula>
    </cfRule>
    <cfRule type="cellIs" dxfId="225" priority="319" stopIfTrue="1" operator="lessThan">
      <formula>0</formula>
    </cfRule>
  </conditionalFormatting>
  <conditionalFormatting sqref="C526:E539">
    <cfRule type="cellIs" dxfId="224" priority="313" stopIfTrue="1" operator="lessThan">
      <formula>0</formula>
    </cfRule>
    <cfRule type="expression" dxfId="223" priority="314" stopIfTrue="1">
      <formula>ISTEXT(C526)</formula>
    </cfRule>
    <cfRule type="cellIs" dxfId="222" priority="312" stopIfTrue="1" operator="equal">
      <formula>""</formula>
    </cfRule>
  </conditionalFormatting>
  <conditionalFormatting sqref="C560:E573">
    <cfRule type="cellIs" dxfId="221" priority="306" stopIfTrue="1" operator="equal">
      <formula>""</formula>
    </cfRule>
    <cfRule type="cellIs" dxfId="220" priority="307" stopIfTrue="1" operator="lessThan">
      <formula>0</formula>
    </cfRule>
    <cfRule type="expression" dxfId="219" priority="308" stopIfTrue="1">
      <formula>ISTEXT(C560)</formula>
    </cfRule>
  </conditionalFormatting>
  <conditionalFormatting sqref="C594:E607">
    <cfRule type="expression" dxfId="218" priority="302" stopIfTrue="1">
      <formula>ISTEXT(C594)</formula>
    </cfRule>
    <cfRule type="cellIs" dxfId="217" priority="300" stopIfTrue="1" operator="equal">
      <formula>""</formula>
    </cfRule>
    <cfRule type="cellIs" dxfId="216" priority="301" stopIfTrue="1" operator="lessThan">
      <formula>0</formula>
    </cfRule>
  </conditionalFormatting>
  <conditionalFormatting sqref="C628:E641">
    <cfRule type="expression" dxfId="215" priority="296" stopIfTrue="1">
      <formula>ISTEXT(C628)</formula>
    </cfRule>
    <cfRule type="cellIs" dxfId="214" priority="295" stopIfTrue="1" operator="lessThan">
      <formula>0</formula>
    </cfRule>
    <cfRule type="cellIs" dxfId="213" priority="294" stopIfTrue="1" operator="equal">
      <formula>""</formula>
    </cfRule>
  </conditionalFormatting>
  <conditionalFormatting sqref="C662:E675">
    <cfRule type="cellIs" dxfId="212" priority="285" stopIfTrue="1" operator="equal">
      <formula>""</formula>
    </cfRule>
    <cfRule type="expression" dxfId="211" priority="287" stopIfTrue="1">
      <formula>ISTEXT(C662)</formula>
    </cfRule>
    <cfRule type="cellIs" dxfId="210" priority="286" stopIfTrue="1" operator="lessThan">
      <formula>0</formula>
    </cfRule>
  </conditionalFormatting>
  <conditionalFormatting sqref="C696:E709">
    <cfRule type="expression" dxfId="209" priority="281" stopIfTrue="1">
      <formula>ISTEXT(C696)</formula>
    </cfRule>
    <cfRule type="cellIs" dxfId="208" priority="280" stopIfTrue="1" operator="lessThan">
      <formula>0</formula>
    </cfRule>
    <cfRule type="cellIs" dxfId="207" priority="279" stopIfTrue="1" operator="equal">
      <formula>""</formula>
    </cfRule>
  </conditionalFormatting>
  <conditionalFormatting sqref="C730:E743">
    <cfRule type="expression" dxfId="206" priority="275" stopIfTrue="1">
      <formula>ISTEXT(C730)</formula>
    </cfRule>
    <cfRule type="cellIs" dxfId="205" priority="274" stopIfTrue="1" operator="lessThan">
      <formula>0</formula>
    </cfRule>
    <cfRule type="cellIs" dxfId="204" priority="273" stopIfTrue="1" operator="equal">
      <formula>""</formula>
    </cfRule>
  </conditionalFormatting>
  <conditionalFormatting sqref="C764:E777">
    <cfRule type="expression" dxfId="203" priority="269" stopIfTrue="1">
      <formula>ISTEXT(C764)</formula>
    </cfRule>
    <cfRule type="cellIs" dxfId="202" priority="268" stopIfTrue="1" operator="lessThan">
      <formula>0</formula>
    </cfRule>
    <cfRule type="cellIs" dxfId="201" priority="267" stopIfTrue="1" operator="equal">
      <formula>""</formula>
    </cfRule>
  </conditionalFormatting>
  <conditionalFormatting sqref="C798:E811">
    <cfRule type="expression" dxfId="200" priority="263" stopIfTrue="1">
      <formula>ISTEXT(C798)</formula>
    </cfRule>
    <cfRule type="cellIs" dxfId="199" priority="262" stopIfTrue="1" operator="lessThan">
      <formula>0</formula>
    </cfRule>
    <cfRule type="cellIs" dxfId="198" priority="261" stopIfTrue="1" operator="equal">
      <formula>""</formula>
    </cfRule>
  </conditionalFormatting>
  <conditionalFormatting sqref="C832:E845">
    <cfRule type="expression" dxfId="197" priority="257" stopIfTrue="1">
      <formula>ISTEXT(C832)</formula>
    </cfRule>
    <cfRule type="cellIs" dxfId="196" priority="256" stopIfTrue="1" operator="lessThan">
      <formula>0</formula>
    </cfRule>
    <cfRule type="cellIs" dxfId="195" priority="255" stopIfTrue="1" operator="equal">
      <formula>""</formula>
    </cfRule>
  </conditionalFormatting>
  <conditionalFormatting sqref="C866:E879">
    <cfRule type="cellIs" dxfId="194" priority="249" stopIfTrue="1" operator="equal">
      <formula>""</formula>
    </cfRule>
    <cfRule type="expression" dxfId="193" priority="251" stopIfTrue="1">
      <formula>ISTEXT(C866)</formula>
    </cfRule>
    <cfRule type="cellIs" dxfId="192" priority="250" stopIfTrue="1" operator="lessThan">
      <formula>0</formula>
    </cfRule>
  </conditionalFormatting>
  <conditionalFormatting sqref="C900:E913">
    <cfRule type="cellIs" dxfId="191" priority="244" stopIfTrue="1" operator="lessThan">
      <formula>0</formula>
    </cfRule>
    <cfRule type="cellIs" dxfId="190" priority="243" stopIfTrue="1" operator="equal">
      <formula>""</formula>
    </cfRule>
    <cfRule type="expression" dxfId="189" priority="245" stopIfTrue="1">
      <formula>ISTEXT(C900)</formula>
    </cfRule>
  </conditionalFormatting>
  <conditionalFormatting sqref="C934:E947">
    <cfRule type="expression" dxfId="188" priority="239" stopIfTrue="1">
      <formula>ISTEXT(C934)</formula>
    </cfRule>
    <cfRule type="cellIs" dxfId="187" priority="237" stopIfTrue="1" operator="equal">
      <formula>""</formula>
    </cfRule>
    <cfRule type="cellIs" dxfId="186" priority="238" stopIfTrue="1" operator="lessThan">
      <formula>0</formula>
    </cfRule>
  </conditionalFormatting>
  <conditionalFormatting sqref="C968:E981">
    <cfRule type="cellIs" dxfId="185" priority="232" stopIfTrue="1" operator="lessThan">
      <formula>0</formula>
    </cfRule>
    <cfRule type="cellIs" dxfId="184" priority="231" stopIfTrue="1" operator="equal">
      <formula>""</formula>
    </cfRule>
    <cfRule type="expression" dxfId="183" priority="233" stopIfTrue="1">
      <formula>ISTEXT(C968)</formula>
    </cfRule>
  </conditionalFormatting>
  <conditionalFormatting sqref="C1002:E1015">
    <cfRule type="expression" dxfId="182" priority="227" stopIfTrue="1">
      <formula>ISTEXT(C1002)</formula>
    </cfRule>
    <cfRule type="cellIs" dxfId="181" priority="226" stopIfTrue="1" operator="lessThan">
      <formula>0</formula>
    </cfRule>
    <cfRule type="cellIs" dxfId="180" priority="225" stopIfTrue="1" operator="equal">
      <formula>""</formula>
    </cfRule>
  </conditionalFormatting>
  <conditionalFormatting sqref="C1036:E1049">
    <cfRule type="cellIs" dxfId="179" priority="219" stopIfTrue="1" operator="equal">
      <formula>""</formula>
    </cfRule>
    <cfRule type="expression" dxfId="178" priority="221" stopIfTrue="1">
      <formula>ISTEXT(C1036)</formula>
    </cfRule>
    <cfRule type="cellIs" dxfId="177" priority="220" stopIfTrue="1" operator="lessThan">
      <formula>0</formula>
    </cfRule>
  </conditionalFormatting>
  <conditionalFormatting sqref="F15:I15">
    <cfRule type="expression" dxfId="176" priority="3" stopIfTrue="1">
      <formula>ISTEXT(F15)</formula>
    </cfRule>
    <cfRule type="cellIs" dxfId="175" priority="1" stopIfTrue="1" operator="equal">
      <formula>""</formula>
    </cfRule>
    <cfRule type="cellIs" dxfId="174" priority="2" stopIfTrue="1" operator="lessThan">
      <formula>0</formula>
    </cfRule>
  </conditionalFormatting>
  <conditionalFormatting sqref="F49:I49 F83:I83 F117:I117 F151:I151 F185:I185 F219:I219 F253:I253 F287:I287 F321:I321 F355:I355 F389:I389 F423:I423 F457:I457 F491:I491 F525:I525 F559:I559 F593:I593 F627:I627 F661:I661 F695:I695 F729:I729 F763:I763 F797:I797 F831:I831 F865:I865 F899:I899 F933:I933 F967:I967 F1001:I1001 F1035:I1035">
    <cfRule type="expression" dxfId="173" priority="470" stopIfTrue="1">
      <formula>ISTEXT(F49)</formula>
    </cfRule>
    <cfRule type="cellIs" dxfId="172" priority="469" stopIfTrue="1" operator="lessThan">
      <formula>0</formula>
    </cfRule>
    <cfRule type="cellIs" dxfId="171" priority="468" stopIfTrue="1" operator="equal">
      <formula>""</formula>
    </cfRule>
  </conditionalFormatting>
  <conditionalFormatting sqref="I5">
    <cfRule type="cellIs" dxfId="170" priority="128" stopIfTrue="1" operator="notEqual">
      <formula>$I$6</formula>
    </cfRule>
  </conditionalFormatting>
  <conditionalFormatting sqref="I40">
    <cfRule type="expression" dxfId="169" priority="218" stopIfTrue="1">
      <formula>I41-I40&lt;&gt;0</formula>
    </cfRule>
  </conditionalFormatting>
  <conditionalFormatting sqref="I41">
    <cfRule type="cellIs" dxfId="168" priority="94" stopIfTrue="1" operator="lessThan">
      <formula>0</formula>
    </cfRule>
  </conditionalFormatting>
  <conditionalFormatting sqref="I74">
    <cfRule type="expression" dxfId="167" priority="215" stopIfTrue="1">
      <formula>I75-I74&lt;&gt;0</formula>
    </cfRule>
  </conditionalFormatting>
  <conditionalFormatting sqref="I75">
    <cfRule type="cellIs" dxfId="166" priority="92" stopIfTrue="1" operator="lessThan">
      <formula>0</formula>
    </cfRule>
  </conditionalFormatting>
  <conditionalFormatting sqref="I108">
    <cfRule type="expression" dxfId="165" priority="212" stopIfTrue="1">
      <formula>I109-I108&lt;&gt;0</formula>
    </cfRule>
  </conditionalFormatting>
  <conditionalFormatting sqref="I109">
    <cfRule type="cellIs" dxfId="164" priority="90" stopIfTrue="1" operator="lessThan">
      <formula>0</formula>
    </cfRule>
  </conditionalFormatting>
  <conditionalFormatting sqref="I142">
    <cfRule type="expression" dxfId="163" priority="209" stopIfTrue="1">
      <formula>I143-I142&lt;&gt;0</formula>
    </cfRule>
  </conditionalFormatting>
  <conditionalFormatting sqref="I143">
    <cfRule type="cellIs" dxfId="162" priority="88" stopIfTrue="1" operator="lessThan">
      <formula>0</formula>
    </cfRule>
  </conditionalFormatting>
  <conditionalFormatting sqref="I176">
    <cfRule type="expression" dxfId="161" priority="206" stopIfTrue="1">
      <formula>I177-I176&lt;&gt;0</formula>
    </cfRule>
  </conditionalFormatting>
  <conditionalFormatting sqref="I177">
    <cfRule type="cellIs" dxfId="160" priority="86" stopIfTrue="1" operator="lessThan">
      <formula>0</formula>
    </cfRule>
  </conditionalFormatting>
  <conditionalFormatting sqref="I210">
    <cfRule type="expression" dxfId="159" priority="203" stopIfTrue="1">
      <formula>I211-I210&lt;&gt;0</formula>
    </cfRule>
  </conditionalFormatting>
  <conditionalFormatting sqref="I211">
    <cfRule type="cellIs" dxfId="158" priority="84" stopIfTrue="1" operator="lessThan">
      <formula>0</formula>
    </cfRule>
  </conditionalFormatting>
  <conditionalFormatting sqref="I244">
    <cfRule type="expression" dxfId="157" priority="200" stopIfTrue="1">
      <formula>I245-I244&lt;&gt;0</formula>
    </cfRule>
  </conditionalFormatting>
  <conditionalFormatting sqref="I245">
    <cfRule type="cellIs" dxfId="156" priority="82" stopIfTrue="1" operator="lessThan">
      <formula>0</formula>
    </cfRule>
  </conditionalFormatting>
  <conditionalFormatting sqref="I278">
    <cfRule type="expression" dxfId="155" priority="197" stopIfTrue="1">
      <formula>I279-I278&lt;&gt;0</formula>
    </cfRule>
  </conditionalFormatting>
  <conditionalFormatting sqref="I279">
    <cfRule type="cellIs" dxfId="154" priority="80" stopIfTrue="1" operator="lessThan">
      <formula>0</formula>
    </cfRule>
  </conditionalFormatting>
  <conditionalFormatting sqref="I312">
    <cfRule type="expression" dxfId="153" priority="194" stopIfTrue="1">
      <formula>I313-I312&lt;&gt;0</formula>
    </cfRule>
  </conditionalFormatting>
  <conditionalFormatting sqref="I313">
    <cfRule type="cellIs" dxfId="152" priority="78" stopIfTrue="1" operator="lessThan">
      <formula>0</formula>
    </cfRule>
  </conditionalFormatting>
  <conditionalFormatting sqref="I346">
    <cfRule type="expression" dxfId="151" priority="191" stopIfTrue="1">
      <formula>I347-I346&lt;&gt;0</formula>
    </cfRule>
  </conditionalFormatting>
  <conditionalFormatting sqref="I347">
    <cfRule type="cellIs" dxfId="150" priority="76" stopIfTrue="1" operator="lessThan">
      <formula>0</formula>
    </cfRule>
  </conditionalFormatting>
  <conditionalFormatting sqref="I380">
    <cfRule type="expression" dxfId="149" priority="188" stopIfTrue="1">
      <formula>I381-I380&lt;&gt;0</formula>
    </cfRule>
  </conditionalFormatting>
  <conditionalFormatting sqref="I381">
    <cfRule type="cellIs" dxfId="148" priority="74" stopIfTrue="1" operator="lessThan">
      <formula>0</formula>
    </cfRule>
  </conditionalFormatting>
  <conditionalFormatting sqref="I414">
    <cfRule type="expression" dxfId="147" priority="185" stopIfTrue="1">
      <formula>I415-I414&lt;&gt;0</formula>
    </cfRule>
  </conditionalFormatting>
  <conditionalFormatting sqref="I415">
    <cfRule type="cellIs" dxfId="146" priority="72" stopIfTrue="1" operator="lessThan">
      <formula>0</formula>
    </cfRule>
  </conditionalFormatting>
  <conditionalFormatting sqref="I448">
    <cfRule type="expression" dxfId="145" priority="182" stopIfTrue="1">
      <formula>I449-I448&lt;&gt;0</formula>
    </cfRule>
  </conditionalFormatting>
  <conditionalFormatting sqref="I449">
    <cfRule type="cellIs" dxfId="144" priority="70" stopIfTrue="1" operator="lessThan">
      <formula>0</formula>
    </cfRule>
  </conditionalFormatting>
  <conditionalFormatting sqref="I482">
    <cfRule type="expression" dxfId="143" priority="179" stopIfTrue="1">
      <formula>I483-I482&lt;&gt;0</formula>
    </cfRule>
  </conditionalFormatting>
  <conditionalFormatting sqref="I483">
    <cfRule type="cellIs" dxfId="142" priority="68" stopIfTrue="1" operator="lessThan">
      <formula>0</formula>
    </cfRule>
  </conditionalFormatting>
  <conditionalFormatting sqref="I516">
    <cfRule type="expression" dxfId="141" priority="176" stopIfTrue="1">
      <formula>I517-I516&lt;&gt;0</formula>
    </cfRule>
  </conditionalFormatting>
  <conditionalFormatting sqref="I517">
    <cfRule type="cellIs" dxfId="140" priority="66" stopIfTrue="1" operator="lessThan">
      <formula>0</formula>
    </cfRule>
  </conditionalFormatting>
  <conditionalFormatting sqref="I550">
    <cfRule type="expression" dxfId="139" priority="173" stopIfTrue="1">
      <formula>I551-I550&lt;&gt;0</formula>
    </cfRule>
  </conditionalFormatting>
  <conditionalFormatting sqref="I551">
    <cfRule type="cellIs" dxfId="138" priority="64" stopIfTrue="1" operator="lessThan">
      <formula>0</formula>
    </cfRule>
  </conditionalFormatting>
  <conditionalFormatting sqref="I584">
    <cfRule type="expression" dxfId="137" priority="170" stopIfTrue="1">
      <formula>I585-I584&lt;&gt;0</formula>
    </cfRule>
  </conditionalFormatting>
  <conditionalFormatting sqref="I585">
    <cfRule type="cellIs" dxfId="136" priority="62" stopIfTrue="1" operator="lessThan">
      <formula>0</formula>
    </cfRule>
  </conditionalFormatting>
  <conditionalFormatting sqref="I618">
    <cfRule type="expression" dxfId="135" priority="167" stopIfTrue="1">
      <formula>I619-I618&lt;&gt;0</formula>
    </cfRule>
  </conditionalFormatting>
  <conditionalFormatting sqref="I619">
    <cfRule type="cellIs" dxfId="134" priority="60" stopIfTrue="1" operator="lessThan">
      <formula>0</formula>
    </cfRule>
  </conditionalFormatting>
  <conditionalFormatting sqref="I652">
    <cfRule type="expression" dxfId="133" priority="164" stopIfTrue="1">
      <formula>I653-I652&lt;&gt;0</formula>
    </cfRule>
  </conditionalFormatting>
  <conditionalFormatting sqref="I653">
    <cfRule type="cellIs" dxfId="132" priority="58" stopIfTrue="1" operator="lessThan">
      <formula>0</formula>
    </cfRule>
  </conditionalFormatting>
  <conditionalFormatting sqref="I686">
    <cfRule type="expression" dxfId="131" priority="161" stopIfTrue="1">
      <formula>I687-I686&lt;&gt;0</formula>
    </cfRule>
  </conditionalFormatting>
  <conditionalFormatting sqref="I687">
    <cfRule type="cellIs" dxfId="130" priority="56" stopIfTrue="1" operator="lessThan">
      <formula>0</formula>
    </cfRule>
  </conditionalFormatting>
  <conditionalFormatting sqref="I720">
    <cfRule type="expression" dxfId="129" priority="158" stopIfTrue="1">
      <formula>I721-I720&lt;&gt;0</formula>
    </cfRule>
  </conditionalFormatting>
  <conditionalFormatting sqref="I721">
    <cfRule type="cellIs" dxfId="128" priority="54" stopIfTrue="1" operator="lessThan">
      <formula>0</formula>
    </cfRule>
  </conditionalFormatting>
  <conditionalFormatting sqref="I754">
    <cfRule type="expression" dxfId="127" priority="155" stopIfTrue="1">
      <formula>I755-I754&lt;&gt;0</formula>
    </cfRule>
  </conditionalFormatting>
  <conditionalFormatting sqref="I755">
    <cfRule type="cellIs" dxfId="126" priority="52" stopIfTrue="1" operator="lessThan">
      <formula>0</formula>
    </cfRule>
  </conditionalFormatting>
  <conditionalFormatting sqref="I788">
    <cfRule type="expression" dxfId="125" priority="152" stopIfTrue="1">
      <formula>I789-I788&lt;&gt;0</formula>
    </cfRule>
  </conditionalFormatting>
  <conditionalFormatting sqref="I789">
    <cfRule type="cellIs" dxfId="124" priority="50" stopIfTrue="1" operator="lessThan">
      <formula>0</formula>
    </cfRule>
  </conditionalFormatting>
  <conditionalFormatting sqref="I822">
    <cfRule type="expression" dxfId="123" priority="149" stopIfTrue="1">
      <formula>I823-I822&lt;&gt;0</formula>
    </cfRule>
  </conditionalFormatting>
  <conditionalFormatting sqref="I823">
    <cfRule type="cellIs" dxfId="122" priority="48" stopIfTrue="1" operator="lessThan">
      <formula>0</formula>
    </cfRule>
  </conditionalFormatting>
  <conditionalFormatting sqref="I856">
    <cfRule type="expression" dxfId="121" priority="146" stopIfTrue="1">
      <formula>I857-I856&lt;&gt;0</formula>
    </cfRule>
  </conditionalFormatting>
  <conditionalFormatting sqref="I857">
    <cfRule type="cellIs" dxfId="120" priority="46" stopIfTrue="1" operator="lessThan">
      <formula>0</formula>
    </cfRule>
  </conditionalFormatting>
  <conditionalFormatting sqref="I890">
    <cfRule type="expression" dxfId="119" priority="143" stopIfTrue="1">
      <formula>I891-I890&lt;&gt;0</formula>
    </cfRule>
  </conditionalFormatting>
  <conditionalFormatting sqref="I891">
    <cfRule type="cellIs" dxfId="118" priority="44" stopIfTrue="1" operator="lessThan">
      <formula>0</formula>
    </cfRule>
  </conditionalFormatting>
  <conditionalFormatting sqref="I924">
    <cfRule type="expression" dxfId="117" priority="140" stopIfTrue="1">
      <formula>I925-I924&lt;&gt;0</formula>
    </cfRule>
  </conditionalFormatting>
  <conditionalFormatting sqref="I925">
    <cfRule type="cellIs" dxfId="116" priority="42" stopIfTrue="1" operator="lessThan">
      <formula>0</formula>
    </cfRule>
  </conditionalFormatting>
  <conditionalFormatting sqref="I958">
    <cfRule type="expression" dxfId="115" priority="137" stopIfTrue="1">
      <formula>I959-I958&lt;&gt;0</formula>
    </cfRule>
  </conditionalFormatting>
  <conditionalFormatting sqref="I959">
    <cfRule type="cellIs" dxfId="114" priority="40" stopIfTrue="1" operator="lessThan">
      <formula>0</formula>
    </cfRule>
  </conditionalFormatting>
  <conditionalFormatting sqref="I992">
    <cfRule type="expression" dxfId="113" priority="134" stopIfTrue="1">
      <formula>I993-I992&lt;&gt;0</formula>
    </cfRule>
  </conditionalFormatting>
  <conditionalFormatting sqref="I993">
    <cfRule type="cellIs" dxfId="112" priority="38" stopIfTrue="1" operator="lessThan">
      <formula>0</formula>
    </cfRule>
  </conditionalFormatting>
  <conditionalFormatting sqref="I1026">
    <cfRule type="expression" dxfId="111" priority="131" stopIfTrue="1">
      <formula>I1027-I1026&lt;&gt;0</formula>
    </cfRule>
  </conditionalFormatting>
  <conditionalFormatting sqref="I1027">
    <cfRule type="cellIs" dxfId="110" priority="36" stopIfTrue="1" operator="lessThan">
      <formula>0</formula>
    </cfRule>
  </conditionalFormatting>
  <conditionalFormatting sqref="J41">
    <cfRule type="expression" dxfId="109" priority="93">
      <formula>I41=""</formula>
    </cfRule>
  </conditionalFormatting>
  <conditionalFormatting sqref="J43">
    <cfRule type="cellIs" dxfId="108" priority="216" stopIfTrue="1" operator="notEqual">
      <formula>0</formula>
    </cfRule>
    <cfRule type="cellIs" dxfId="107" priority="217" stopIfTrue="1" operator="equal">
      <formula>0</formula>
    </cfRule>
  </conditionalFormatting>
  <conditionalFormatting sqref="J75">
    <cfRule type="expression" dxfId="106" priority="91">
      <formula>I75=""</formula>
    </cfRule>
  </conditionalFormatting>
  <conditionalFormatting sqref="J77">
    <cfRule type="cellIs" dxfId="105" priority="214" stopIfTrue="1" operator="equal">
      <formula>0</formula>
    </cfRule>
    <cfRule type="cellIs" dxfId="104" priority="213" stopIfTrue="1" operator="notEqual">
      <formula>0</formula>
    </cfRule>
  </conditionalFormatting>
  <conditionalFormatting sqref="J109">
    <cfRule type="expression" dxfId="103" priority="89">
      <formula>I109=""</formula>
    </cfRule>
  </conditionalFormatting>
  <conditionalFormatting sqref="J111">
    <cfRule type="cellIs" dxfId="102" priority="211" stopIfTrue="1" operator="equal">
      <formula>0</formula>
    </cfRule>
    <cfRule type="cellIs" dxfId="101" priority="210" stopIfTrue="1" operator="notEqual">
      <formula>0</formula>
    </cfRule>
  </conditionalFormatting>
  <conditionalFormatting sqref="J143">
    <cfRule type="expression" dxfId="100" priority="87">
      <formula>I143=""</formula>
    </cfRule>
  </conditionalFormatting>
  <conditionalFormatting sqref="J145">
    <cfRule type="cellIs" dxfId="99" priority="207" stopIfTrue="1" operator="notEqual">
      <formula>0</formula>
    </cfRule>
    <cfRule type="cellIs" dxfId="98" priority="208" stopIfTrue="1" operator="equal">
      <formula>0</formula>
    </cfRule>
  </conditionalFormatting>
  <conditionalFormatting sqref="J177">
    <cfRule type="expression" dxfId="97" priority="85">
      <formula>I177=""</formula>
    </cfRule>
  </conditionalFormatting>
  <conditionalFormatting sqref="J179">
    <cfRule type="cellIs" dxfId="96" priority="204" stopIfTrue="1" operator="notEqual">
      <formula>0</formula>
    </cfRule>
    <cfRule type="cellIs" dxfId="95" priority="205" stopIfTrue="1" operator="equal">
      <formula>0</formula>
    </cfRule>
  </conditionalFormatting>
  <conditionalFormatting sqref="J211">
    <cfRule type="expression" dxfId="94" priority="83">
      <formula>I211=""</formula>
    </cfRule>
  </conditionalFormatting>
  <conditionalFormatting sqref="J213">
    <cfRule type="cellIs" dxfId="93" priority="201" stopIfTrue="1" operator="notEqual">
      <formula>0</formula>
    </cfRule>
    <cfRule type="cellIs" dxfId="92" priority="202" stopIfTrue="1" operator="equal">
      <formula>0</formula>
    </cfRule>
  </conditionalFormatting>
  <conditionalFormatting sqref="J245">
    <cfRule type="expression" dxfId="91" priority="81">
      <formula>I245=""</formula>
    </cfRule>
  </conditionalFormatting>
  <conditionalFormatting sqref="J247">
    <cfRule type="cellIs" dxfId="90" priority="198" stopIfTrue="1" operator="notEqual">
      <formula>0</formula>
    </cfRule>
    <cfRule type="cellIs" dxfId="89" priority="199" stopIfTrue="1" operator="equal">
      <formula>0</formula>
    </cfRule>
  </conditionalFormatting>
  <conditionalFormatting sqref="J279">
    <cfRule type="expression" dxfId="88" priority="79">
      <formula>I279=""</formula>
    </cfRule>
  </conditionalFormatting>
  <conditionalFormatting sqref="J281">
    <cfRule type="cellIs" dxfId="87" priority="196" stopIfTrue="1" operator="equal">
      <formula>0</formula>
    </cfRule>
    <cfRule type="cellIs" dxfId="86" priority="195" stopIfTrue="1" operator="notEqual">
      <formula>0</formula>
    </cfRule>
  </conditionalFormatting>
  <conditionalFormatting sqref="J313">
    <cfRule type="expression" dxfId="85" priority="77">
      <formula>I313=""</formula>
    </cfRule>
  </conditionalFormatting>
  <conditionalFormatting sqref="J315">
    <cfRule type="cellIs" dxfId="84" priority="192" stopIfTrue="1" operator="notEqual">
      <formula>0</formula>
    </cfRule>
    <cfRule type="cellIs" dxfId="83" priority="193" stopIfTrue="1" operator="equal">
      <formula>0</formula>
    </cfRule>
  </conditionalFormatting>
  <conditionalFormatting sqref="J347">
    <cfRule type="expression" dxfId="82" priority="75">
      <formula>I347=""</formula>
    </cfRule>
  </conditionalFormatting>
  <conditionalFormatting sqref="J349">
    <cfRule type="cellIs" dxfId="81" priority="190" stopIfTrue="1" operator="equal">
      <formula>0</formula>
    </cfRule>
    <cfRule type="cellIs" dxfId="80" priority="189" stopIfTrue="1" operator="notEqual">
      <formula>0</formula>
    </cfRule>
  </conditionalFormatting>
  <conditionalFormatting sqref="J381">
    <cfRule type="expression" dxfId="79" priority="73">
      <formula>I381=""</formula>
    </cfRule>
  </conditionalFormatting>
  <conditionalFormatting sqref="J383">
    <cfRule type="cellIs" dxfId="78" priority="187" stopIfTrue="1" operator="equal">
      <formula>0</formula>
    </cfRule>
    <cfRule type="cellIs" dxfId="77" priority="186" stopIfTrue="1" operator="notEqual">
      <formula>0</formula>
    </cfRule>
  </conditionalFormatting>
  <conditionalFormatting sqref="J415">
    <cfRule type="expression" dxfId="76" priority="71">
      <formula>I415=""</formula>
    </cfRule>
  </conditionalFormatting>
  <conditionalFormatting sqref="J417">
    <cfRule type="cellIs" dxfId="75" priority="183" stopIfTrue="1" operator="notEqual">
      <formula>0</formula>
    </cfRule>
    <cfRule type="cellIs" dxfId="74" priority="184" stopIfTrue="1" operator="equal">
      <formula>0</formula>
    </cfRule>
  </conditionalFormatting>
  <conditionalFormatting sqref="J449">
    <cfRule type="expression" dxfId="73" priority="69">
      <formula>I449=""</formula>
    </cfRule>
  </conditionalFormatting>
  <conditionalFormatting sqref="J451">
    <cfRule type="cellIs" dxfId="72" priority="181" stopIfTrue="1" operator="equal">
      <formula>0</formula>
    </cfRule>
    <cfRule type="cellIs" dxfId="71" priority="180" stopIfTrue="1" operator="notEqual">
      <formula>0</formula>
    </cfRule>
  </conditionalFormatting>
  <conditionalFormatting sqref="J483">
    <cfRule type="expression" dxfId="70" priority="67">
      <formula>I483=""</formula>
    </cfRule>
  </conditionalFormatting>
  <conditionalFormatting sqref="J485">
    <cfRule type="cellIs" dxfId="69" priority="177" stopIfTrue="1" operator="notEqual">
      <formula>0</formula>
    </cfRule>
    <cfRule type="cellIs" dxfId="68" priority="178" stopIfTrue="1" operator="equal">
      <formula>0</formula>
    </cfRule>
  </conditionalFormatting>
  <conditionalFormatting sqref="J517">
    <cfRule type="expression" dxfId="67" priority="65">
      <formula>I517=""</formula>
    </cfRule>
  </conditionalFormatting>
  <conditionalFormatting sqref="J519">
    <cfRule type="cellIs" dxfId="66" priority="175" stopIfTrue="1" operator="equal">
      <formula>0</formula>
    </cfRule>
    <cfRule type="cellIs" dxfId="65" priority="174" stopIfTrue="1" operator="notEqual">
      <formula>0</formula>
    </cfRule>
  </conditionalFormatting>
  <conditionalFormatting sqref="J551">
    <cfRule type="expression" dxfId="64" priority="63">
      <formula>I551=""</formula>
    </cfRule>
  </conditionalFormatting>
  <conditionalFormatting sqref="J553">
    <cfRule type="cellIs" dxfId="63" priority="172" stopIfTrue="1" operator="equal">
      <formula>0</formula>
    </cfRule>
    <cfRule type="cellIs" dxfId="62" priority="171" stopIfTrue="1" operator="notEqual">
      <formula>0</formula>
    </cfRule>
  </conditionalFormatting>
  <conditionalFormatting sqref="J585">
    <cfRule type="expression" dxfId="61" priority="61">
      <formula>I585=""</formula>
    </cfRule>
  </conditionalFormatting>
  <conditionalFormatting sqref="J587">
    <cfRule type="cellIs" dxfId="60" priority="169" stopIfTrue="1" operator="equal">
      <formula>0</formula>
    </cfRule>
    <cfRule type="cellIs" dxfId="59" priority="168" stopIfTrue="1" operator="notEqual">
      <formula>0</formula>
    </cfRule>
  </conditionalFormatting>
  <conditionalFormatting sqref="J619">
    <cfRule type="expression" dxfId="58" priority="59">
      <formula>I619=""</formula>
    </cfRule>
  </conditionalFormatting>
  <conditionalFormatting sqref="J621">
    <cfRule type="cellIs" dxfId="57" priority="166" stopIfTrue="1" operator="equal">
      <formula>0</formula>
    </cfRule>
    <cfRule type="cellIs" dxfId="56" priority="165" stopIfTrue="1" operator="notEqual">
      <formula>0</formula>
    </cfRule>
  </conditionalFormatting>
  <conditionalFormatting sqref="J653">
    <cfRule type="expression" dxfId="55" priority="57">
      <formula>I653=""</formula>
    </cfRule>
  </conditionalFormatting>
  <conditionalFormatting sqref="J655">
    <cfRule type="cellIs" dxfId="54" priority="163" stopIfTrue="1" operator="equal">
      <formula>0</formula>
    </cfRule>
    <cfRule type="cellIs" dxfId="53" priority="162" stopIfTrue="1" operator="notEqual">
      <formula>0</formula>
    </cfRule>
  </conditionalFormatting>
  <conditionalFormatting sqref="J687">
    <cfRule type="expression" dxfId="52" priority="55">
      <formula>I687=""</formula>
    </cfRule>
  </conditionalFormatting>
  <conditionalFormatting sqref="J689">
    <cfRule type="cellIs" dxfId="51" priority="160" stopIfTrue="1" operator="equal">
      <formula>0</formula>
    </cfRule>
    <cfRule type="cellIs" dxfId="50" priority="159" stopIfTrue="1" operator="notEqual">
      <formula>0</formula>
    </cfRule>
  </conditionalFormatting>
  <conditionalFormatting sqref="J721">
    <cfRule type="expression" dxfId="49" priority="53">
      <formula>I721=""</formula>
    </cfRule>
  </conditionalFormatting>
  <conditionalFormatting sqref="J723">
    <cfRule type="cellIs" dxfId="48" priority="157" stopIfTrue="1" operator="equal">
      <formula>0</formula>
    </cfRule>
    <cfRule type="cellIs" dxfId="47" priority="156" stopIfTrue="1" operator="notEqual">
      <formula>0</formula>
    </cfRule>
  </conditionalFormatting>
  <conditionalFormatting sqref="J755">
    <cfRule type="expression" dxfId="46" priority="51">
      <formula>I755=""</formula>
    </cfRule>
  </conditionalFormatting>
  <conditionalFormatting sqref="J757">
    <cfRule type="cellIs" dxfId="45" priority="154" stopIfTrue="1" operator="equal">
      <formula>0</formula>
    </cfRule>
    <cfRule type="cellIs" dxfId="44" priority="153" stopIfTrue="1" operator="notEqual">
      <formula>0</formula>
    </cfRule>
  </conditionalFormatting>
  <conditionalFormatting sqref="J789">
    <cfRule type="expression" dxfId="43" priority="49">
      <formula>I789=""</formula>
    </cfRule>
  </conditionalFormatting>
  <conditionalFormatting sqref="J791">
    <cfRule type="cellIs" dxfId="42" priority="151" stopIfTrue="1" operator="equal">
      <formula>0</formula>
    </cfRule>
    <cfRule type="cellIs" dxfId="41" priority="150" stopIfTrue="1" operator="notEqual">
      <formula>0</formula>
    </cfRule>
  </conditionalFormatting>
  <conditionalFormatting sqref="J823">
    <cfRule type="expression" dxfId="40" priority="47">
      <formula>I823=""</formula>
    </cfRule>
  </conditionalFormatting>
  <conditionalFormatting sqref="J825">
    <cfRule type="cellIs" dxfId="39" priority="148" stopIfTrue="1" operator="equal">
      <formula>0</formula>
    </cfRule>
    <cfRule type="cellIs" dxfId="38" priority="147" stopIfTrue="1" operator="notEqual">
      <formula>0</formula>
    </cfRule>
  </conditionalFormatting>
  <conditionalFormatting sqref="J857">
    <cfRule type="expression" dxfId="37" priority="45">
      <formula>I857=""</formula>
    </cfRule>
  </conditionalFormatting>
  <conditionalFormatting sqref="J859">
    <cfRule type="cellIs" dxfId="36" priority="145" stopIfTrue="1" operator="equal">
      <formula>0</formula>
    </cfRule>
    <cfRule type="cellIs" dxfId="35" priority="144" stopIfTrue="1" operator="notEqual">
      <formula>0</formula>
    </cfRule>
  </conditionalFormatting>
  <conditionalFormatting sqref="J891">
    <cfRule type="expression" dxfId="34" priority="43">
      <formula>I891=""</formula>
    </cfRule>
  </conditionalFormatting>
  <conditionalFormatting sqref="J893">
    <cfRule type="cellIs" dxfId="33" priority="141" stopIfTrue="1" operator="notEqual">
      <formula>0</formula>
    </cfRule>
    <cfRule type="cellIs" dxfId="32" priority="142" stopIfTrue="1" operator="equal">
      <formula>0</formula>
    </cfRule>
  </conditionalFormatting>
  <conditionalFormatting sqref="J925">
    <cfRule type="expression" dxfId="31" priority="41">
      <formula>I925=""</formula>
    </cfRule>
  </conditionalFormatting>
  <conditionalFormatting sqref="J927">
    <cfRule type="cellIs" dxfId="30" priority="138" stopIfTrue="1" operator="notEqual">
      <formula>0</formula>
    </cfRule>
    <cfRule type="cellIs" dxfId="29" priority="139" stopIfTrue="1" operator="equal">
      <formula>0</formula>
    </cfRule>
  </conditionalFormatting>
  <conditionalFormatting sqref="J959">
    <cfRule type="expression" dxfId="28" priority="39">
      <formula>I959=""</formula>
    </cfRule>
  </conditionalFormatting>
  <conditionalFormatting sqref="J961">
    <cfRule type="cellIs" dxfId="27" priority="136" stopIfTrue="1" operator="equal">
      <formula>0</formula>
    </cfRule>
    <cfRule type="cellIs" dxfId="26" priority="135" stopIfTrue="1" operator="notEqual">
      <formula>0</formula>
    </cfRule>
  </conditionalFormatting>
  <conditionalFormatting sqref="J993">
    <cfRule type="expression" dxfId="25" priority="37">
      <formula>I993=""</formula>
    </cfRule>
  </conditionalFormatting>
  <conditionalFormatting sqref="J995">
    <cfRule type="cellIs" dxfId="24" priority="133" stopIfTrue="1" operator="equal">
      <formula>0</formula>
    </cfRule>
    <cfRule type="cellIs" dxfId="23" priority="132" stopIfTrue="1" operator="notEqual">
      <formula>0</formula>
    </cfRule>
  </conditionalFormatting>
  <conditionalFormatting sqref="J1027">
    <cfRule type="expression" dxfId="22" priority="35">
      <formula>I1027=""</formula>
    </cfRule>
  </conditionalFormatting>
  <conditionalFormatting sqref="J1029">
    <cfRule type="cellIs" dxfId="21" priority="129" stopIfTrue="1" operator="notEqual">
      <formula>0</formula>
    </cfRule>
    <cfRule type="cellIs" dxfId="20" priority="130" stopIfTrue="1" operator="equal">
      <formula>0</formula>
    </cfRule>
  </conditionalFormatting>
  <dataValidations count="18">
    <dataValidation type="list" allowBlank="1" showInputMessage="1" showErrorMessage="1" sqref="A29" xr:uid="{00000000-0002-0000-0600-000000000000}">
      <formula1>$L$29:$M$29</formula1>
    </dataValidation>
    <dataValidation type="list" allowBlank="1" showInputMessage="1" showErrorMessage="1" sqref="A28" xr:uid="{00000000-0002-0000-0600-000001000000}">
      <formula1>$L$28:$M$28</formula1>
    </dataValidation>
    <dataValidation type="list" allowBlank="1" showInputMessage="1" showErrorMessage="1" sqref="A27" xr:uid="{00000000-0002-0000-0600-000002000000}">
      <formula1>$L$27:$M$27</formula1>
    </dataValidation>
    <dataValidation type="list" allowBlank="1" showInputMessage="1" showErrorMessage="1" sqref="A26" xr:uid="{00000000-0002-0000-0600-000003000000}">
      <formula1>$L$26:$M$26</formula1>
    </dataValidation>
    <dataValidation type="list" allowBlank="1" showInputMessage="1" showErrorMessage="1" sqref="A25" xr:uid="{00000000-0002-0000-0600-000004000000}">
      <formula1>$L$25:$M$25</formula1>
    </dataValidation>
    <dataValidation type="list" allowBlank="1" showInputMessage="1" showErrorMessage="1" sqref="A24" xr:uid="{00000000-0002-0000-0600-000005000000}">
      <formula1>$L$24:$M$24</formula1>
    </dataValidation>
    <dataValidation type="list" allowBlank="1" showInputMessage="1" showErrorMessage="1" sqref="A23" xr:uid="{00000000-0002-0000-0600-000006000000}">
      <formula1>$L$23:$M$23</formula1>
    </dataValidation>
    <dataValidation type="list" allowBlank="1" showInputMessage="1" showErrorMessage="1" sqref="A22" xr:uid="{00000000-0002-0000-0600-000007000000}">
      <formula1>$L$22:$M$22</formula1>
    </dataValidation>
    <dataValidation type="list" allowBlank="1" showInputMessage="1" showErrorMessage="1" sqref="A21" xr:uid="{00000000-0002-0000-0600-000008000000}">
      <formula1>$L$21:$M$21</formula1>
    </dataValidation>
    <dataValidation type="list" allowBlank="1" showInputMessage="1" showErrorMessage="1" sqref="A20" xr:uid="{00000000-0002-0000-0600-000009000000}">
      <formula1>$L$20:$M$20</formula1>
    </dataValidation>
    <dataValidation type="list" allowBlank="1" showInputMessage="1" showErrorMessage="1" sqref="A19" xr:uid="{00000000-0002-0000-0600-00000A000000}">
      <formula1>$L$19:$M$19</formula1>
    </dataValidation>
    <dataValidation type="list" allowBlank="1" showInputMessage="1" showErrorMessage="1" sqref="A18" xr:uid="{00000000-0002-0000-0600-00000B000000}">
      <formula1>$L$18:$M$18</formula1>
    </dataValidation>
    <dataValidation type="list" allowBlank="1" showInputMessage="1" showErrorMessage="1" sqref="A17" xr:uid="{00000000-0002-0000-0600-00000C000000}">
      <formula1>$L$17:$M$17</formula1>
    </dataValidation>
    <dataValidation type="list" allowBlank="1" showInputMessage="1" showErrorMessage="1" sqref="A16" xr:uid="{00000000-0002-0000-0600-00000D000000}">
      <formula1>$L$16:$M$16</formula1>
    </dataValidation>
    <dataValidation type="list" allowBlank="1" showInputMessage="1" showErrorMessage="1" sqref="I14" xr:uid="{00000000-0002-0000-0600-00000E000000}">
      <formula1>$O$15</formula1>
    </dataValidation>
    <dataValidation type="list" allowBlank="1" showInputMessage="1" showErrorMessage="1" sqref="H14" xr:uid="{00000000-0002-0000-0600-00000F000000}">
      <formula1>$N$15</formula1>
    </dataValidation>
    <dataValidation type="list" allowBlank="1" showInputMessage="1" showErrorMessage="1" sqref="G14" xr:uid="{00000000-0002-0000-0600-000010000000}">
      <formula1>$M$15</formula1>
    </dataValidation>
    <dataValidation type="list" allowBlank="1" showInputMessage="1" showErrorMessage="1" sqref="F14" xr:uid="{00000000-0002-0000-0600-000011000000}">
      <formula1>$L$15</formula1>
    </dataValidation>
  </dataValidations>
  <pageMargins left="0.74803149606299213" right="0.47244094488188981" top="0.98425196850393704" bottom="0.98425196850393704" header="0.51181102362204722" footer="0.51181102362204722"/>
  <pageSetup paperSize="9" orientation="landscape" horizontalDpi="4294967293" r:id="rId1"/>
  <headerFooter alignWithMargins="0">
    <oddFooter>&amp;L&amp;"Arial,Cursief"&amp;8© Wesselektro advies Houten&amp;C&amp;"Arial,Cursief"&amp;8Specificatie: &amp;A
Pagina &amp;P&amp;R&amp;"Arial,Cursief"&amp;8&amp;F</oddFooter>
  </headerFooter>
  <rowBreaks count="30" manualBreakCount="30">
    <brk id="34" max="16383" man="1"/>
    <brk id="68" max="16383" man="1"/>
    <brk id="102" max="16383" man="1"/>
    <brk id="136" max="16383" man="1"/>
    <brk id="170" max="16383" man="1"/>
    <brk id="204" max="16383" man="1"/>
    <brk id="238" max="16383" man="1"/>
    <brk id="272" max="16383" man="1"/>
    <brk id="306" max="16383" man="1"/>
    <brk id="340" max="16383" man="1"/>
    <brk id="374" max="16383" man="1"/>
    <brk id="408" max="16383" man="1"/>
    <brk id="442" max="16383" man="1"/>
    <brk id="476" max="16383" man="1"/>
    <brk id="510" max="16383" man="1"/>
    <brk id="544" max="16383" man="1"/>
    <brk id="578" max="16383" man="1"/>
    <brk id="612" max="16383" man="1"/>
    <brk id="646" max="16383" man="1"/>
    <brk id="680" max="16383" man="1"/>
    <brk id="714" max="16383" man="1"/>
    <brk id="748" max="16383" man="1"/>
    <brk id="782" max="16383" man="1"/>
    <brk id="816" max="16383" man="1"/>
    <brk id="850" max="16383" man="1"/>
    <brk id="884" max="16383" man="1"/>
    <brk id="918" max="16383" man="1"/>
    <brk id="952" max="16383" man="1"/>
    <brk id="986" max="16383" man="1"/>
    <brk id="1020"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80"/>
  <sheetViews>
    <sheetView workbookViewId="0">
      <pane ySplit="16" topLeftCell="A17" activePane="bottomLeft" state="frozen"/>
      <selection pane="bottomLeft" activeCell="D17" sqref="D17"/>
    </sheetView>
  </sheetViews>
  <sheetFormatPr defaultRowHeight="11.25"/>
  <cols>
    <col min="1" max="1" width="16.42578125" style="173" customWidth="1"/>
    <col min="2" max="2" width="18.5703125" style="173" customWidth="1"/>
    <col min="3" max="3" width="5.5703125" style="173" customWidth="1"/>
    <col min="4" max="4" width="12.140625" style="173" customWidth="1"/>
    <col min="5" max="5" width="5.42578125" style="173" customWidth="1"/>
    <col min="6" max="6" width="5.28515625" style="173" customWidth="1"/>
    <col min="7" max="8" width="6.85546875" style="173" customWidth="1"/>
    <col min="9" max="9" width="7.140625" style="173" customWidth="1"/>
    <col min="10" max="10" width="10.7109375" style="173" customWidth="1"/>
    <col min="11" max="11" width="9.140625" style="173"/>
    <col min="12" max="25" width="9.140625" style="173" customWidth="1"/>
    <col min="26" max="16384" width="9.140625" style="173"/>
  </cols>
  <sheetData>
    <row r="1" spans="1:25" s="268" customFormat="1" ht="15.75">
      <c r="A1" s="270" t="str">
        <f>'Aanneemsom-W'!A1</f>
        <v>W-installatie</v>
      </c>
      <c r="B1" s="270" t="str">
        <f>'Aanneemsom-W'!B1</f>
        <v>Inschrijfbiljet onderhoud</v>
      </c>
      <c r="C1" s="269"/>
      <c r="D1" s="269"/>
      <c r="E1" s="269"/>
      <c r="F1" s="269"/>
      <c r="G1" s="269"/>
      <c r="H1" s="269"/>
      <c r="I1" s="269"/>
      <c r="L1" s="172"/>
      <c r="M1" s="172"/>
      <c r="N1" s="172"/>
      <c r="O1" s="172"/>
      <c r="P1" s="172"/>
      <c r="Q1" s="172"/>
      <c r="R1" s="172"/>
      <c r="S1" s="172"/>
      <c r="T1" s="172"/>
      <c r="U1" s="172"/>
      <c r="V1" s="172"/>
      <c r="W1" s="172"/>
      <c r="X1" s="172"/>
      <c r="Y1" s="172"/>
    </row>
    <row r="2" spans="1:25" ht="11.25" customHeight="1">
      <c r="A2" s="174" t="str">
        <f>'Aanneemsom-W'!A2</f>
        <v>Perceel:</v>
      </c>
      <c r="B2" s="267" t="str">
        <f>Leeswijzer!B2</f>
        <v>W1</v>
      </c>
      <c r="C2" s="172"/>
      <c r="D2" s="172"/>
      <c r="E2" s="172"/>
      <c r="F2" s="172"/>
      <c r="G2" s="172"/>
      <c r="H2" s="198" t="str">
        <f>'Aanneemsom-W'!F2</f>
        <v>Documentnummer:</v>
      </c>
      <c r="I2" s="271" t="str">
        <f>Leeswijzer!G2</f>
        <v>xxx-GC1-IBW W1C1</v>
      </c>
    </row>
    <row r="3" spans="1:25" ht="11.25" customHeight="1">
      <c r="A3" s="174" t="str">
        <f>'Aanneemsom-W'!A3</f>
        <v>Opdrachtgever:</v>
      </c>
      <c r="B3" s="259" t="str">
        <f>Leeswijzer!B3</f>
        <v>Solido</v>
      </c>
      <c r="C3" s="172"/>
      <c r="D3" s="172"/>
      <c r="E3" s="172"/>
      <c r="F3" s="172"/>
      <c r="G3" s="172"/>
      <c r="H3" s="198" t="str">
        <f>'Aanneemsom-W'!F3</f>
        <v>Bestek:</v>
      </c>
      <c r="I3" s="271" t="str">
        <f>Leeswijzer!G3</f>
        <v>2506-FB-OHCAEW</v>
      </c>
    </row>
    <row r="4" spans="1:25" ht="11.25" customHeight="1">
      <c r="A4" s="174" t="str">
        <f>'Aanneemsom-W'!A4</f>
        <v>Betreft:</v>
      </c>
      <c r="B4" s="259" t="str">
        <f>Leeswijzer!B4</f>
        <v>Onderhoudscontract W-installatie</v>
      </c>
      <c r="C4" s="172"/>
      <c r="D4" s="172"/>
      <c r="E4" s="172"/>
      <c r="F4" s="172"/>
      <c r="G4" s="172"/>
      <c r="H4" s="198" t="s">
        <v>65</v>
      </c>
      <c r="I4" s="291">
        <f>'Aanneemsom-W'!E39</f>
        <v>0</v>
      </c>
      <c r="J4" s="291"/>
      <c r="K4" s="221"/>
      <c r="L4" s="221"/>
    </row>
    <row r="5" spans="1:25" ht="11.25" customHeight="1">
      <c r="A5" s="174" t="str">
        <f>'Aanneemsom-W'!A5</f>
        <v>Blad:</v>
      </c>
      <c r="B5" s="272" t="s">
        <v>257</v>
      </c>
      <c r="C5" s="172"/>
      <c r="D5" s="172"/>
      <c r="E5" s="172"/>
      <c r="F5" s="273"/>
      <c r="G5" s="266" t="s">
        <v>207</v>
      </c>
      <c r="H5" s="265" t="s">
        <v>249</v>
      </c>
      <c r="I5" s="274"/>
      <c r="J5" s="264"/>
      <c r="K5" s="263"/>
    </row>
    <row r="6" spans="1:25" ht="11.25" customHeight="1">
      <c r="A6" s="262" t="s">
        <v>33</v>
      </c>
      <c r="B6" s="275">
        <f>'Aanneemsom-W'!B8</f>
        <v>0</v>
      </c>
      <c r="C6" s="172"/>
      <c r="D6" s="172"/>
      <c r="E6" s="172"/>
      <c r="F6" s="276"/>
      <c r="G6" s="277" t="s">
        <v>4</v>
      </c>
      <c r="H6" s="261" t="s">
        <v>252</v>
      </c>
      <c r="I6" s="277"/>
      <c r="J6" s="260"/>
      <c r="M6" s="175"/>
    </row>
    <row r="7" spans="1:25" ht="11.25" customHeight="1">
      <c r="A7" s="174"/>
      <c r="B7" s="172"/>
      <c r="C7" s="172"/>
      <c r="D7" s="172"/>
      <c r="E7" s="172"/>
      <c r="F7" s="172"/>
      <c r="G7" s="172"/>
    </row>
    <row r="8" spans="1:25" ht="11.25" customHeight="1">
      <c r="A8" s="259" t="s">
        <v>211</v>
      </c>
      <c r="B8" s="172"/>
      <c r="C8" s="172"/>
      <c r="D8" s="172"/>
      <c r="E8" s="172"/>
      <c r="F8" s="172"/>
      <c r="G8" s="172"/>
    </row>
    <row r="9" spans="1:25" ht="11.25" customHeight="1">
      <c r="A9" s="172" t="s">
        <v>206</v>
      </c>
      <c r="B9" s="180"/>
      <c r="C9" s="181"/>
      <c r="D9" s="181"/>
      <c r="E9" s="181"/>
      <c r="F9" s="181"/>
      <c r="G9" s="181"/>
      <c r="I9" s="175"/>
    </row>
    <row r="10" spans="1:25" ht="11.25" customHeight="1">
      <c r="A10" s="172" t="s">
        <v>210</v>
      </c>
      <c r="B10" s="180"/>
      <c r="C10" s="181"/>
      <c r="D10" s="181"/>
      <c r="E10" s="181"/>
      <c r="F10" s="181"/>
      <c r="G10" s="181"/>
      <c r="H10" s="181"/>
      <c r="I10" s="172"/>
    </row>
    <row r="11" spans="1:25" ht="11.25" customHeight="1">
      <c r="A11" s="172"/>
      <c r="B11" s="180"/>
      <c r="C11" s="181"/>
      <c r="D11" s="181"/>
      <c r="E11" s="181"/>
      <c r="F11" s="181"/>
      <c r="G11" s="181"/>
      <c r="H11" s="181"/>
      <c r="I11" s="172"/>
    </row>
    <row r="12" spans="1:25" ht="11.25" customHeight="1">
      <c r="A12" s="179" t="s">
        <v>208</v>
      </c>
      <c r="B12" s="180"/>
      <c r="C12" s="181"/>
      <c r="D12" s="181"/>
      <c r="E12" s="181"/>
      <c r="F12" s="181"/>
      <c r="G12" s="181"/>
      <c r="H12" s="181"/>
      <c r="I12" s="172"/>
    </row>
    <row r="13" spans="1:25" ht="11.25" customHeight="1">
      <c r="A13" s="172" t="s">
        <v>205</v>
      </c>
      <c r="B13" s="180"/>
      <c r="C13" s="181"/>
      <c r="D13" s="181"/>
      <c r="E13" s="181"/>
      <c r="F13" s="181"/>
      <c r="G13" s="181"/>
      <c r="H13" s="181"/>
      <c r="I13" s="172"/>
    </row>
    <row r="14" spans="1:25" ht="11.25" customHeight="1">
      <c r="A14" s="257" t="s">
        <v>164</v>
      </c>
      <c r="B14" s="258" t="s">
        <v>204</v>
      </c>
      <c r="C14" s="233" t="s">
        <v>203</v>
      </c>
      <c r="D14" s="256" t="s">
        <v>202</v>
      </c>
      <c r="E14" s="296" t="s">
        <v>201</v>
      </c>
      <c r="F14" s="297"/>
      <c r="G14" s="296" t="s">
        <v>200</v>
      </c>
      <c r="H14" s="298"/>
      <c r="I14" s="257" t="s">
        <v>199</v>
      </c>
      <c r="J14" s="256" t="s">
        <v>27</v>
      </c>
    </row>
    <row r="15" spans="1:25" ht="11.25" customHeight="1">
      <c r="A15" s="255"/>
      <c r="B15" s="279" t="s">
        <v>232</v>
      </c>
      <c r="C15" s="254"/>
      <c r="D15" s="250" t="s">
        <v>198</v>
      </c>
      <c r="E15" s="294" t="s">
        <v>197</v>
      </c>
      <c r="F15" s="295"/>
      <c r="G15" s="253"/>
      <c r="H15" s="252" t="s">
        <v>195</v>
      </c>
      <c r="I15" s="251" t="s">
        <v>196</v>
      </c>
      <c r="J15" s="250" t="s">
        <v>195</v>
      </c>
    </row>
    <row r="16" spans="1:25">
      <c r="A16" s="249"/>
      <c r="B16" s="248"/>
      <c r="C16" s="246"/>
      <c r="D16" s="246"/>
      <c r="E16" s="247" t="s">
        <v>258</v>
      </c>
      <c r="F16" s="247" t="s">
        <v>194</v>
      </c>
      <c r="G16" s="247" t="s">
        <v>258</v>
      </c>
      <c r="H16" s="247" t="s">
        <v>194</v>
      </c>
      <c r="I16" s="246" t="s">
        <v>258</v>
      </c>
      <c r="J16" s="246"/>
    </row>
    <row r="17" spans="1:10" ht="11.25" customHeight="1">
      <c r="A17" s="245" t="s">
        <v>221</v>
      </c>
      <c r="B17" s="244" t="s">
        <v>262</v>
      </c>
      <c r="C17" s="244">
        <v>4</v>
      </c>
      <c r="D17" s="183"/>
      <c r="E17" s="243"/>
      <c r="F17" s="242" t="str">
        <f t="shared" ref="F17:F58" si="0">IF(E17="","",1-E17)</f>
        <v/>
      </c>
      <c r="G17" s="186" t="str">
        <f>IF(E17="","",'Tarieven-W'!G16)</f>
        <v/>
      </c>
      <c r="H17" s="184"/>
      <c r="I17" s="241" t="str">
        <f>IF(E17="","",'Tarieven-W'!F16)</f>
        <v/>
      </c>
      <c r="J17" s="187" t="str">
        <f t="shared" ref="J17:J58" si="1">IF(E17="","",(C17*E17*G17)+((C17*F17*H17)*(1+I17)))</f>
        <v/>
      </c>
    </row>
    <row r="18" spans="1:10" ht="11.25" customHeight="1">
      <c r="A18" s="245" t="s">
        <v>221</v>
      </c>
      <c r="B18" s="244" t="s">
        <v>263</v>
      </c>
      <c r="C18" s="244">
        <v>12</v>
      </c>
      <c r="D18" s="183"/>
      <c r="E18" s="243"/>
      <c r="F18" s="242" t="str">
        <f t="shared" si="0"/>
        <v/>
      </c>
      <c r="G18" s="186" t="str">
        <f t="shared" ref="G18:G58" si="2">IF(A18="","",$G$17)</f>
        <v/>
      </c>
      <c r="H18" s="184"/>
      <c r="I18" s="241" t="str">
        <f t="shared" ref="I18:I58" si="3">IF(A18="","",$I$17)</f>
        <v/>
      </c>
      <c r="J18" s="187" t="str">
        <f t="shared" si="1"/>
        <v/>
      </c>
    </row>
    <row r="19" spans="1:10" ht="11.25" customHeight="1">
      <c r="A19" s="245" t="s">
        <v>221</v>
      </c>
      <c r="B19" s="244" t="s">
        <v>264</v>
      </c>
      <c r="C19" s="244">
        <v>16</v>
      </c>
      <c r="D19" s="183"/>
      <c r="E19" s="243"/>
      <c r="F19" s="242" t="str">
        <f t="shared" si="0"/>
        <v/>
      </c>
      <c r="G19" s="186" t="str">
        <f t="shared" si="2"/>
        <v/>
      </c>
      <c r="H19" s="184"/>
      <c r="I19" s="241" t="str">
        <f t="shared" si="3"/>
        <v/>
      </c>
      <c r="J19" s="187" t="str">
        <f t="shared" si="1"/>
        <v/>
      </c>
    </row>
    <row r="20" spans="1:10" ht="11.25" customHeight="1">
      <c r="A20" s="245" t="s">
        <v>221</v>
      </c>
      <c r="B20" s="244" t="s">
        <v>265</v>
      </c>
      <c r="C20" s="244">
        <v>4</v>
      </c>
      <c r="D20" s="183"/>
      <c r="E20" s="243"/>
      <c r="F20" s="242" t="str">
        <f t="shared" si="0"/>
        <v/>
      </c>
      <c r="G20" s="186" t="str">
        <f t="shared" si="2"/>
        <v/>
      </c>
      <c r="H20" s="184"/>
      <c r="I20" s="241" t="str">
        <f t="shared" si="3"/>
        <v/>
      </c>
      <c r="J20" s="187" t="str">
        <f t="shared" si="1"/>
        <v/>
      </c>
    </row>
    <row r="21" spans="1:10" ht="11.25" customHeight="1">
      <c r="A21" s="245" t="s">
        <v>223</v>
      </c>
      <c r="B21" s="244" t="s">
        <v>266</v>
      </c>
      <c r="C21" s="244">
        <v>2</v>
      </c>
      <c r="D21" s="183"/>
      <c r="E21" s="243"/>
      <c r="F21" s="242" t="str">
        <f t="shared" si="0"/>
        <v/>
      </c>
      <c r="G21" s="186" t="str">
        <f t="shared" si="2"/>
        <v/>
      </c>
      <c r="H21" s="184"/>
      <c r="I21" s="241" t="str">
        <f t="shared" si="3"/>
        <v/>
      </c>
      <c r="J21" s="187" t="str">
        <f t="shared" si="1"/>
        <v/>
      </c>
    </row>
    <row r="22" spans="1:10" ht="11.25" customHeight="1">
      <c r="A22" s="245" t="s">
        <v>226</v>
      </c>
      <c r="B22" s="244" t="s">
        <v>267</v>
      </c>
      <c r="C22" s="244">
        <v>4</v>
      </c>
      <c r="D22" s="183"/>
      <c r="E22" s="243"/>
      <c r="F22" s="242" t="str">
        <f t="shared" si="0"/>
        <v/>
      </c>
      <c r="G22" s="186" t="str">
        <f t="shared" si="2"/>
        <v/>
      </c>
      <c r="H22" s="184"/>
      <c r="I22" s="241" t="str">
        <f t="shared" si="3"/>
        <v/>
      </c>
      <c r="J22" s="187" t="str">
        <f t="shared" si="1"/>
        <v/>
      </c>
    </row>
    <row r="23" spans="1:10" ht="11.25" customHeight="1">
      <c r="A23" s="245" t="s">
        <v>226</v>
      </c>
      <c r="B23" s="244" t="s">
        <v>268</v>
      </c>
      <c r="C23" s="244">
        <v>1</v>
      </c>
      <c r="D23" s="183"/>
      <c r="E23" s="243"/>
      <c r="F23" s="242" t="str">
        <f t="shared" si="0"/>
        <v/>
      </c>
      <c r="G23" s="186" t="str">
        <f t="shared" si="2"/>
        <v/>
      </c>
      <c r="H23" s="184"/>
      <c r="I23" s="241" t="str">
        <f t="shared" si="3"/>
        <v/>
      </c>
      <c r="J23" s="187" t="str">
        <f t="shared" si="1"/>
        <v/>
      </c>
    </row>
    <row r="24" spans="1:10" ht="11.25" customHeight="1">
      <c r="A24" s="245"/>
      <c r="B24" s="244"/>
      <c r="C24" s="244"/>
      <c r="D24" s="183"/>
      <c r="E24" s="243"/>
      <c r="F24" s="242" t="str">
        <f t="shared" si="0"/>
        <v/>
      </c>
      <c r="G24" s="186" t="str">
        <f t="shared" si="2"/>
        <v/>
      </c>
      <c r="H24" s="184"/>
      <c r="I24" s="241" t="str">
        <f t="shared" si="3"/>
        <v/>
      </c>
      <c r="J24" s="187" t="str">
        <f t="shared" si="1"/>
        <v/>
      </c>
    </row>
    <row r="25" spans="1:10" ht="11.25" customHeight="1">
      <c r="A25" s="245"/>
      <c r="B25" s="244"/>
      <c r="C25" s="244"/>
      <c r="D25" s="183"/>
      <c r="E25" s="243"/>
      <c r="F25" s="242" t="str">
        <f t="shared" si="0"/>
        <v/>
      </c>
      <c r="G25" s="186" t="str">
        <f t="shared" si="2"/>
        <v/>
      </c>
      <c r="H25" s="184"/>
      <c r="I25" s="241" t="str">
        <f t="shared" si="3"/>
        <v/>
      </c>
      <c r="J25" s="187" t="str">
        <f t="shared" si="1"/>
        <v/>
      </c>
    </row>
    <row r="26" spans="1:10" ht="11.25" customHeight="1">
      <c r="A26" s="245"/>
      <c r="B26" s="244"/>
      <c r="C26" s="244"/>
      <c r="D26" s="183"/>
      <c r="E26" s="243"/>
      <c r="F26" s="242" t="str">
        <f t="shared" si="0"/>
        <v/>
      </c>
      <c r="G26" s="186" t="str">
        <f t="shared" si="2"/>
        <v/>
      </c>
      <c r="H26" s="184"/>
      <c r="I26" s="241" t="str">
        <f t="shared" si="3"/>
        <v/>
      </c>
      <c r="J26" s="187" t="str">
        <f t="shared" si="1"/>
        <v/>
      </c>
    </row>
    <row r="27" spans="1:10" ht="11.25" customHeight="1">
      <c r="A27" s="245"/>
      <c r="B27" s="244"/>
      <c r="C27" s="244"/>
      <c r="D27" s="183"/>
      <c r="E27" s="243"/>
      <c r="F27" s="242" t="str">
        <f t="shared" si="0"/>
        <v/>
      </c>
      <c r="G27" s="186" t="str">
        <f t="shared" si="2"/>
        <v/>
      </c>
      <c r="H27" s="184"/>
      <c r="I27" s="241" t="str">
        <f t="shared" si="3"/>
        <v/>
      </c>
      <c r="J27" s="187" t="str">
        <f t="shared" si="1"/>
        <v/>
      </c>
    </row>
    <row r="28" spans="1:10" ht="11.25" customHeight="1">
      <c r="A28" s="245"/>
      <c r="B28" s="244"/>
      <c r="C28" s="244"/>
      <c r="D28" s="183"/>
      <c r="E28" s="243"/>
      <c r="F28" s="242" t="str">
        <f t="shared" si="0"/>
        <v/>
      </c>
      <c r="G28" s="186" t="str">
        <f t="shared" si="2"/>
        <v/>
      </c>
      <c r="H28" s="184"/>
      <c r="I28" s="241" t="str">
        <f t="shared" si="3"/>
        <v/>
      </c>
      <c r="J28" s="187" t="str">
        <f t="shared" si="1"/>
        <v/>
      </c>
    </row>
    <row r="29" spans="1:10" ht="11.25" customHeight="1">
      <c r="A29" s="245"/>
      <c r="B29" s="244"/>
      <c r="C29" s="244"/>
      <c r="D29" s="183"/>
      <c r="E29" s="243"/>
      <c r="F29" s="242" t="str">
        <f t="shared" si="0"/>
        <v/>
      </c>
      <c r="G29" s="186" t="str">
        <f t="shared" si="2"/>
        <v/>
      </c>
      <c r="H29" s="184"/>
      <c r="I29" s="241" t="str">
        <f t="shared" si="3"/>
        <v/>
      </c>
      <c r="J29" s="187" t="str">
        <f t="shared" si="1"/>
        <v/>
      </c>
    </row>
    <row r="30" spans="1:10" ht="11.25" customHeight="1">
      <c r="A30" s="245"/>
      <c r="B30" s="244"/>
      <c r="C30" s="244"/>
      <c r="D30" s="183"/>
      <c r="E30" s="243"/>
      <c r="F30" s="242" t="str">
        <f t="shared" si="0"/>
        <v/>
      </c>
      <c r="G30" s="186" t="str">
        <f t="shared" si="2"/>
        <v/>
      </c>
      <c r="H30" s="184"/>
      <c r="I30" s="241" t="str">
        <f t="shared" si="3"/>
        <v/>
      </c>
      <c r="J30" s="187" t="str">
        <f t="shared" si="1"/>
        <v/>
      </c>
    </row>
    <row r="31" spans="1:10" ht="11.25" customHeight="1">
      <c r="A31" s="245"/>
      <c r="B31" s="244"/>
      <c r="C31" s="244"/>
      <c r="D31" s="183"/>
      <c r="E31" s="243"/>
      <c r="F31" s="242" t="str">
        <f t="shared" si="0"/>
        <v/>
      </c>
      <c r="G31" s="186" t="str">
        <f t="shared" si="2"/>
        <v/>
      </c>
      <c r="H31" s="184"/>
      <c r="I31" s="241" t="str">
        <f t="shared" si="3"/>
        <v/>
      </c>
      <c r="J31" s="187" t="str">
        <f t="shared" si="1"/>
        <v/>
      </c>
    </row>
    <row r="32" spans="1:10" ht="11.25" customHeight="1">
      <c r="A32" s="245"/>
      <c r="B32" s="244"/>
      <c r="C32" s="244"/>
      <c r="D32" s="183"/>
      <c r="E32" s="243"/>
      <c r="F32" s="242" t="str">
        <f t="shared" si="0"/>
        <v/>
      </c>
      <c r="G32" s="186" t="str">
        <f t="shared" si="2"/>
        <v/>
      </c>
      <c r="H32" s="184"/>
      <c r="I32" s="241" t="str">
        <f t="shared" si="3"/>
        <v/>
      </c>
      <c r="J32" s="187" t="str">
        <f t="shared" si="1"/>
        <v/>
      </c>
    </row>
    <row r="33" spans="1:10" ht="11.25" customHeight="1">
      <c r="A33" s="245"/>
      <c r="B33" s="244"/>
      <c r="C33" s="244"/>
      <c r="D33" s="183"/>
      <c r="E33" s="243"/>
      <c r="F33" s="242" t="str">
        <f t="shared" si="0"/>
        <v/>
      </c>
      <c r="G33" s="186" t="str">
        <f t="shared" si="2"/>
        <v/>
      </c>
      <c r="H33" s="184"/>
      <c r="I33" s="241" t="str">
        <f t="shared" si="3"/>
        <v/>
      </c>
      <c r="J33" s="187" t="str">
        <f t="shared" si="1"/>
        <v/>
      </c>
    </row>
    <row r="34" spans="1:10" ht="11.25" customHeight="1">
      <c r="A34" s="245"/>
      <c r="B34" s="244"/>
      <c r="C34" s="244"/>
      <c r="D34" s="183"/>
      <c r="E34" s="243"/>
      <c r="F34" s="242" t="str">
        <f t="shared" si="0"/>
        <v/>
      </c>
      <c r="G34" s="186" t="str">
        <f t="shared" si="2"/>
        <v/>
      </c>
      <c r="H34" s="184"/>
      <c r="I34" s="241" t="str">
        <f t="shared" si="3"/>
        <v/>
      </c>
      <c r="J34" s="187" t="str">
        <f t="shared" si="1"/>
        <v/>
      </c>
    </row>
    <row r="35" spans="1:10" ht="11.25" customHeight="1">
      <c r="A35" s="245"/>
      <c r="B35" s="244"/>
      <c r="C35" s="244"/>
      <c r="D35" s="183"/>
      <c r="E35" s="243"/>
      <c r="F35" s="242" t="str">
        <f t="shared" si="0"/>
        <v/>
      </c>
      <c r="G35" s="186" t="str">
        <f t="shared" si="2"/>
        <v/>
      </c>
      <c r="H35" s="184"/>
      <c r="I35" s="241" t="str">
        <f t="shared" si="3"/>
        <v/>
      </c>
      <c r="J35" s="187" t="str">
        <f t="shared" si="1"/>
        <v/>
      </c>
    </row>
    <row r="36" spans="1:10" ht="11.25" customHeight="1">
      <c r="A36" s="245"/>
      <c r="B36" s="244"/>
      <c r="C36" s="244"/>
      <c r="D36" s="183"/>
      <c r="E36" s="243"/>
      <c r="F36" s="242" t="str">
        <f t="shared" si="0"/>
        <v/>
      </c>
      <c r="G36" s="186" t="str">
        <f t="shared" si="2"/>
        <v/>
      </c>
      <c r="H36" s="184"/>
      <c r="I36" s="241" t="str">
        <f t="shared" si="3"/>
        <v/>
      </c>
      <c r="J36" s="187" t="str">
        <f t="shared" si="1"/>
        <v/>
      </c>
    </row>
    <row r="37" spans="1:10" ht="11.25" customHeight="1">
      <c r="A37" s="245"/>
      <c r="B37" s="244"/>
      <c r="C37" s="244"/>
      <c r="D37" s="183"/>
      <c r="E37" s="243"/>
      <c r="F37" s="242" t="str">
        <f t="shared" si="0"/>
        <v/>
      </c>
      <c r="G37" s="186" t="str">
        <f t="shared" si="2"/>
        <v/>
      </c>
      <c r="H37" s="184"/>
      <c r="I37" s="241" t="str">
        <f t="shared" si="3"/>
        <v/>
      </c>
      <c r="J37" s="187" t="str">
        <f t="shared" si="1"/>
        <v/>
      </c>
    </row>
    <row r="38" spans="1:10" ht="11.25" customHeight="1">
      <c r="A38" s="245"/>
      <c r="B38" s="244"/>
      <c r="C38" s="244"/>
      <c r="D38" s="183"/>
      <c r="E38" s="243"/>
      <c r="F38" s="242" t="str">
        <f t="shared" si="0"/>
        <v/>
      </c>
      <c r="G38" s="186" t="str">
        <f t="shared" si="2"/>
        <v/>
      </c>
      <c r="H38" s="184"/>
      <c r="I38" s="241" t="str">
        <f t="shared" si="3"/>
        <v/>
      </c>
      <c r="J38" s="187" t="str">
        <f t="shared" si="1"/>
        <v/>
      </c>
    </row>
    <row r="39" spans="1:10" ht="11.25" customHeight="1">
      <c r="A39" s="245"/>
      <c r="B39" s="244"/>
      <c r="C39" s="244"/>
      <c r="D39" s="183"/>
      <c r="E39" s="243"/>
      <c r="F39" s="242" t="str">
        <f t="shared" si="0"/>
        <v/>
      </c>
      <c r="G39" s="186" t="str">
        <f t="shared" si="2"/>
        <v/>
      </c>
      <c r="H39" s="184"/>
      <c r="I39" s="241" t="str">
        <f t="shared" si="3"/>
        <v/>
      </c>
      <c r="J39" s="187" t="str">
        <f t="shared" si="1"/>
        <v/>
      </c>
    </row>
    <row r="40" spans="1:10" ht="11.25" customHeight="1">
      <c r="A40" s="245"/>
      <c r="B40" s="244"/>
      <c r="C40" s="244"/>
      <c r="D40" s="183"/>
      <c r="E40" s="243"/>
      <c r="F40" s="242" t="str">
        <f t="shared" si="0"/>
        <v/>
      </c>
      <c r="G40" s="186" t="str">
        <f t="shared" si="2"/>
        <v/>
      </c>
      <c r="H40" s="184"/>
      <c r="I40" s="241" t="str">
        <f t="shared" si="3"/>
        <v/>
      </c>
      <c r="J40" s="187" t="str">
        <f t="shared" si="1"/>
        <v/>
      </c>
    </row>
    <row r="41" spans="1:10" ht="11.25" customHeight="1">
      <c r="A41" s="245"/>
      <c r="B41" s="244"/>
      <c r="C41" s="244"/>
      <c r="D41" s="183"/>
      <c r="E41" s="243"/>
      <c r="F41" s="242" t="str">
        <f t="shared" si="0"/>
        <v/>
      </c>
      <c r="G41" s="186" t="str">
        <f t="shared" si="2"/>
        <v/>
      </c>
      <c r="H41" s="184"/>
      <c r="I41" s="241" t="str">
        <f t="shared" si="3"/>
        <v/>
      </c>
      <c r="J41" s="187" t="str">
        <f t="shared" si="1"/>
        <v/>
      </c>
    </row>
    <row r="42" spans="1:10" ht="11.25" customHeight="1">
      <c r="A42" s="245"/>
      <c r="B42" s="244"/>
      <c r="C42" s="244"/>
      <c r="D42" s="183"/>
      <c r="E42" s="243"/>
      <c r="F42" s="242" t="str">
        <f t="shared" si="0"/>
        <v/>
      </c>
      <c r="G42" s="186" t="str">
        <f t="shared" si="2"/>
        <v/>
      </c>
      <c r="H42" s="184"/>
      <c r="I42" s="241" t="str">
        <f t="shared" si="3"/>
        <v/>
      </c>
      <c r="J42" s="187" t="str">
        <f t="shared" si="1"/>
        <v/>
      </c>
    </row>
    <row r="43" spans="1:10" ht="11.25" customHeight="1">
      <c r="A43" s="245"/>
      <c r="B43" s="244"/>
      <c r="C43" s="244"/>
      <c r="D43" s="183"/>
      <c r="E43" s="243"/>
      <c r="F43" s="242" t="str">
        <f t="shared" si="0"/>
        <v/>
      </c>
      <c r="G43" s="186" t="str">
        <f t="shared" si="2"/>
        <v/>
      </c>
      <c r="H43" s="184"/>
      <c r="I43" s="241" t="str">
        <f t="shared" si="3"/>
        <v/>
      </c>
      <c r="J43" s="187" t="str">
        <f t="shared" si="1"/>
        <v/>
      </c>
    </row>
    <row r="44" spans="1:10" ht="11.25" customHeight="1">
      <c r="A44" s="245"/>
      <c r="B44" s="244"/>
      <c r="C44" s="244"/>
      <c r="D44" s="183"/>
      <c r="E44" s="243"/>
      <c r="F44" s="242" t="str">
        <f t="shared" si="0"/>
        <v/>
      </c>
      <c r="G44" s="186" t="str">
        <f t="shared" si="2"/>
        <v/>
      </c>
      <c r="H44" s="184"/>
      <c r="I44" s="241" t="str">
        <f t="shared" si="3"/>
        <v/>
      </c>
      <c r="J44" s="187" t="str">
        <f t="shared" si="1"/>
        <v/>
      </c>
    </row>
    <row r="45" spans="1:10" ht="11.25" customHeight="1">
      <c r="A45" s="245"/>
      <c r="B45" s="244"/>
      <c r="C45" s="244"/>
      <c r="D45" s="183"/>
      <c r="E45" s="243"/>
      <c r="F45" s="242" t="str">
        <f t="shared" si="0"/>
        <v/>
      </c>
      <c r="G45" s="186" t="str">
        <f t="shared" si="2"/>
        <v/>
      </c>
      <c r="H45" s="184"/>
      <c r="I45" s="241" t="str">
        <f t="shared" si="3"/>
        <v/>
      </c>
      <c r="J45" s="187" t="str">
        <f t="shared" si="1"/>
        <v/>
      </c>
    </row>
    <row r="46" spans="1:10" ht="11.25" customHeight="1">
      <c r="A46" s="245"/>
      <c r="B46" s="244"/>
      <c r="C46" s="244"/>
      <c r="D46" s="183"/>
      <c r="E46" s="243"/>
      <c r="F46" s="242" t="str">
        <f t="shared" si="0"/>
        <v/>
      </c>
      <c r="G46" s="186" t="str">
        <f t="shared" si="2"/>
        <v/>
      </c>
      <c r="H46" s="184"/>
      <c r="I46" s="241" t="str">
        <f t="shared" si="3"/>
        <v/>
      </c>
      <c r="J46" s="187" t="str">
        <f t="shared" si="1"/>
        <v/>
      </c>
    </row>
    <row r="47" spans="1:10" ht="11.25" customHeight="1">
      <c r="A47" s="245"/>
      <c r="B47" s="244"/>
      <c r="C47" s="244"/>
      <c r="D47" s="183"/>
      <c r="E47" s="243"/>
      <c r="F47" s="242" t="str">
        <f t="shared" si="0"/>
        <v/>
      </c>
      <c r="G47" s="186" t="str">
        <f t="shared" si="2"/>
        <v/>
      </c>
      <c r="H47" s="184"/>
      <c r="I47" s="241" t="str">
        <f t="shared" si="3"/>
        <v/>
      </c>
      <c r="J47" s="187" t="str">
        <f t="shared" si="1"/>
        <v/>
      </c>
    </row>
    <row r="48" spans="1:10" ht="11.25" customHeight="1">
      <c r="A48" s="245"/>
      <c r="B48" s="244"/>
      <c r="C48" s="244"/>
      <c r="D48" s="183"/>
      <c r="E48" s="243"/>
      <c r="F48" s="242" t="str">
        <f t="shared" si="0"/>
        <v/>
      </c>
      <c r="G48" s="186" t="str">
        <f t="shared" si="2"/>
        <v/>
      </c>
      <c r="H48" s="184"/>
      <c r="I48" s="241" t="str">
        <f t="shared" si="3"/>
        <v/>
      </c>
      <c r="J48" s="187" t="str">
        <f t="shared" si="1"/>
        <v/>
      </c>
    </row>
    <row r="49" spans="1:10" ht="11.25" customHeight="1">
      <c r="A49" s="245"/>
      <c r="B49" s="244"/>
      <c r="C49" s="244"/>
      <c r="D49" s="183"/>
      <c r="E49" s="243"/>
      <c r="F49" s="242" t="str">
        <f t="shared" si="0"/>
        <v/>
      </c>
      <c r="G49" s="186" t="str">
        <f t="shared" si="2"/>
        <v/>
      </c>
      <c r="H49" s="184"/>
      <c r="I49" s="241" t="str">
        <f t="shared" si="3"/>
        <v/>
      </c>
      <c r="J49" s="187" t="str">
        <f t="shared" si="1"/>
        <v/>
      </c>
    </row>
    <row r="50" spans="1:10" ht="11.25" customHeight="1">
      <c r="A50" s="245"/>
      <c r="B50" s="244"/>
      <c r="C50" s="244"/>
      <c r="D50" s="183"/>
      <c r="E50" s="243"/>
      <c r="F50" s="242" t="str">
        <f t="shared" si="0"/>
        <v/>
      </c>
      <c r="G50" s="186" t="str">
        <f t="shared" si="2"/>
        <v/>
      </c>
      <c r="H50" s="184"/>
      <c r="I50" s="241" t="str">
        <f t="shared" si="3"/>
        <v/>
      </c>
      <c r="J50" s="187" t="str">
        <f t="shared" si="1"/>
        <v/>
      </c>
    </row>
    <row r="51" spans="1:10" ht="11.25" customHeight="1">
      <c r="A51" s="245"/>
      <c r="B51" s="244"/>
      <c r="C51" s="244"/>
      <c r="D51" s="183"/>
      <c r="E51" s="243"/>
      <c r="F51" s="242" t="str">
        <f t="shared" si="0"/>
        <v/>
      </c>
      <c r="G51" s="186" t="str">
        <f t="shared" si="2"/>
        <v/>
      </c>
      <c r="H51" s="184"/>
      <c r="I51" s="241" t="str">
        <f t="shared" si="3"/>
        <v/>
      </c>
      <c r="J51" s="187" t="str">
        <f t="shared" si="1"/>
        <v/>
      </c>
    </row>
    <row r="52" spans="1:10" ht="11.25" customHeight="1">
      <c r="A52" s="245"/>
      <c r="B52" s="244"/>
      <c r="C52" s="244"/>
      <c r="D52" s="183"/>
      <c r="E52" s="243"/>
      <c r="F52" s="242" t="str">
        <f t="shared" si="0"/>
        <v/>
      </c>
      <c r="G52" s="186" t="str">
        <f t="shared" si="2"/>
        <v/>
      </c>
      <c r="H52" s="184"/>
      <c r="I52" s="241" t="str">
        <f t="shared" si="3"/>
        <v/>
      </c>
      <c r="J52" s="187" t="str">
        <f t="shared" si="1"/>
        <v/>
      </c>
    </row>
    <row r="53" spans="1:10" ht="11.25" customHeight="1">
      <c r="A53" s="245"/>
      <c r="B53" s="244"/>
      <c r="C53" s="244"/>
      <c r="D53" s="183"/>
      <c r="E53" s="243"/>
      <c r="F53" s="242" t="str">
        <f t="shared" si="0"/>
        <v/>
      </c>
      <c r="G53" s="186" t="str">
        <f t="shared" si="2"/>
        <v/>
      </c>
      <c r="H53" s="184"/>
      <c r="I53" s="241" t="str">
        <f t="shared" si="3"/>
        <v/>
      </c>
      <c r="J53" s="187" t="str">
        <f t="shared" si="1"/>
        <v/>
      </c>
    </row>
    <row r="54" spans="1:10" ht="11.25" customHeight="1">
      <c r="A54" s="245"/>
      <c r="B54" s="244"/>
      <c r="C54" s="244"/>
      <c r="D54" s="183"/>
      <c r="E54" s="243"/>
      <c r="F54" s="242" t="str">
        <f t="shared" si="0"/>
        <v/>
      </c>
      <c r="G54" s="186" t="str">
        <f t="shared" si="2"/>
        <v/>
      </c>
      <c r="H54" s="184"/>
      <c r="I54" s="241" t="str">
        <f t="shared" si="3"/>
        <v/>
      </c>
      <c r="J54" s="187" t="str">
        <f t="shared" si="1"/>
        <v/>
      </c>
    </row>
    <row r="55" spans="1:10" ht="11.25" customHeight="1">
      <c r="A55" s="245"/>
      <c r="B55" s="244"/>
      <c r="C55" s="244"/>
      <c r="D55" s="183"/>
      <c r="E55" s="243"/>
      <c r="F55" s="242" t="str">
        <f t="shared" si="0"/>
        <v/>
      </c>
      <c r="G55" s="186" t="str">
        <f t="shared" si="2"/>
        <v/>
      </c>
      <c r="H55" s="184"/>
      <c r="I55" s="241" t="str">
        <f t="shared" si="3"/>
        <v/>
      </c>
      <c r="J55" s="187" t="str">
        <f t="shared" si="1"/>
        <v/>
      </c>
    </row>
    <row r="56" spans="1:10" ht="11.25" customHeight="1">
      <c r="A56" s="245"/>
      <c r="B56" s="244"/>
      <c r="C56" s="244"/>
      <c r="D56" s="183"/>
      <c r="E56" s="243"/>
      <c r="F56" s="242" t="str">
        <f t="shared" si="0"/>
        <v/>
      </c>
      <c r="G56" s="186" t="str">
        <f t="shared" si="2"/>
        <v/>
      </c>
      <c r="H56" s="184"/>
      <c r="I56" s="241" t="str">
        <f t="shared" si="3"/>
        <v/>
      </c>
      <c r="J56" s="187" t="str">
        <f t="shared" si="1"/>
        <v/>
      </c>
    </row>
    <row r="57" spans="1:10" ht="11.25" customHeight="1">
      <c r="A57" s="245"/>
      <c r="B57" s="244"/>
      <c r="C57" s="244"/>
      <c r="D57" s="183"/>
      <c r="E57" s="243"/>
      <c r="F57" s="242" t="str">
        <f t="shared" si="0"/>
        <v/>
      </c>
      <c r="G57" s="186" t="str">
        <f t="shared" si="2"/>
        <v/>
      </c>
      <c r="H57" s="184"/>
      <c r="I57" s="241" t="str">
        <f t="shared" si="3"/>
        <v/>
      </c>
      <c r="J57" s="187" t="str">
        <f t="shared" si="1"/>
        <v/>
      </c>
    </row>
    <row r="58" spans="1:10" ht="11.25" customHeight="1">
      <c r="A58" s="245"/>
      <c r="B58" s="244"/>
      <c r="C58" s="244"/>
      <c r="D58" s="183"/>
      <c r="E58" s="243"/>
      <c r="F58" s="242" t="str">
        <f t="shared" si="0"/>
        <v/>
      </c>
      <c r="G58" s="186" t="str">
        <f t="shared" si="2"/>
        <v/>
      </c>
      <c r="H58" s="184"/>
      <c r="I58" s="241" t="str">
        <f t="shared" si="3"/>
        <v/>
      </c>
      <c r="J58" s="187" t="str">
        <f t="shared" si="1"/>
        <v/>
      </c>
    </row>
    <row r="59" spans="1:10">
      <c r="A59" s="238"/>
      <c r="B59" s="238"/>
      <c r="C59" s="238"/>
      <c r="D59" s="238"/>
      <c r="E59" s="240" t="s">
        <v>231</v>
      </c>
      <c r="F59" s="239" t="str">
        <f>H5</f>
        <v>CBS-weg 2</v>
      </c>
      <c r="G59" s="238"/>
      <c r="H59" s="238"/>
      <c r="I59" s="238"/>
      <c r="J59" s="237">
        <f>SUM(J17:J58)</f>
        <v>0</v>
      </c>
    </row>
    <row r="60" spans="1:10">
      <c r="E60" s="176"/>
      <c r="F60" s="285"/>
      <c r="I60" s="178" t="s">
        <v>260</v>
      </c>
      <c r="J60" s="286">
        <f>'Aanneemsom-W'!G23</f>
        <v>0</v>
      </c>
    </row>
    <row r="61" spans="1:10">
      <c r="E61" s="176"/>
      <c r="F61" s="285"/>
      <c r="I61" s="178" t="s">
        <v>261</v>
      </c>
      <c r="J61" s="287">
        <f>J59+J60</f>
        <v>0</v>
      </c>
    </row>
    <row r="62" spans="1:10" ht="11.25" customHeight="1">
      <c r="A62" s="194"/>
    </row>
    <row r="63" spans="1:10" ht="11.25" customHeight="1">
      <c r="A63" s="194" t="s">
        <v>193</v>
      </c>
    </row>
    <row r="64" spans="1:10" ht="11.25" customHeight="1">
      <c r="A64" s="194" t="s">
        <v>259</v>
      </c>
      <c r="B64" s="172"/>
      <c r="C64" s="172"/>
      <c r="D64" s="172"/>
      <c r="E64" s="172"/>
      <c r="F64" s="172"/>
      <c r="G64" s="172"/>
      <c r="H64" s="172"/>
    </row>
    <row r="65" spans="1:9" ht="11.25" customHeight="1">
      <c r="A65" s="194" t="s">
        <v>209</v>
      </c>
      <c r="B65" s="172"/>
      <c r="C65" s="172"/>
      <c r="D65" s="172"/>
      <c r="E65" s="172"/>
      <c r="F65" s="172"/>
      <c r="G65" s="172"/>
      <c r="H65" s="172"/>
    </row>
    <row r="66" spans="1:9" ht="11.25" customHeight="1">
      <c r="B66" s="172"/>
      <c r="C66" s="172"/>
      <c r="D66" s="172"/>
      <c r="E66" s="172"/>
      <c r="F66" s="172"/>
      <c r="G66" s="172"/>
      <c r="I66" s="178" t="s">
        <v>145</v>
      </c>
    </row>
    <row r="67" spans="1:9" ht="11.25" customHeight="1">
      <c r="B67" s="172"/>
      <c r="C67" s="172"/>
      <c r="D67" s="172"/>
      <c r="E67" s="172"/>
      <c r="F67" s="172"/>
      <c r="G67" s="172"/>
      <c r="I67" s="196"/>
    </row>
    <row r="68" spans="1:9" ht="11.25" customHeight="1"/>
    <row r="69" spans="1:9" ht="11.25" customHeight="1"/>
    <row r="70" spans="1:9" ht="11.25" customHeight="1"/>
    <row r="71" spans="1:9" ht="11.25" customHeight="1"/>
    <row r="72" spans="1:9" ht="11.25" customHeight="1"/>
    <row r="73" spans="1:9" ht="11.25" customHeight="1"/>
    <row r="74" spans="1:9" ht="11.25" customHeight="1"/>
    <row r="75" spans="1:9" ht="11.25" customHeight="1"/>
    <row r="76" spans="1:9" ht="11.25" customHeight="1"/>
    <row r="77" spans="1:9" ht="11.25" customHeight="1"/>
    <row r="78" spans="1:9" ht="11.25" customHeight="1"/>
    <row r="79" spans="1:9" ht="11.25" customHeight="1"/>
    <row r="80" spans="1:9" ht="11.25" customHeight="1"/>
  </sheetData>
  <sheetProtection algorithmName="SHA-512" hashValue="JyqimUfzVq6wjD/uIzJaLzGq0JaXTwgUuuRwDHG0H7ruTI6dMT2kAWz3GRluuAJMdANW4GyWt7kB3yPaE/HbEA==" saltValue="TMIR+TY+Im48OR8In+eujA==" spinCount="100000" sheet="1" objects="1" scenarios="1" selectLockedCells="1"/>
  <mergeCells count="4">
    <mergeCell ref="E15:F15"/>
    <mergeCell ref="E14:F14"/>
    <mergeCell ref="G14:H14"/>
    <mergeCell ref="I4:J4"/>
  </mergeCells>
  <conditionalFormatting sqref="B6">
    <cfRule type="cellIs" dxfId="19" priority="6" operator="equal">
      <formula>""</formula>
    </cfRule>
  </conditionalFormatting>
  <conditionalFormatting sqref="B17:B58">
    <cfRule type="expression" dxfId="18" priority="14">
      <formula>ISTEXT(A17)</formula>
    </cfRule>
  </conditionalFormatting>
  <conditionalFormatting sqref="B17:C58">
    <cfRule type="cellIs" dxfId="17" priority="13" operator="greaterThan">
      <formula>0</formula>
    </cfRule>
  </conditionalFormatting>
  <conditionalFormatting sqref="C17:C58">
    <cfRule type="expression" dxfId="16" priority="16">
      <formula>ISTEXT(A17)</formula>
    </cfRule>
  </conditionalFormatting>
  <conditionalFormatting sqref="D17:D58">
    <cfRule type="expression" dxfId="15" priority="3">
      <formula>ISTEXT(D17)</formula>
    </cfRule>
    <cfRule type="expression" dxfId="14" priority="4">
      <formula>ISTEXT(A17)</formula>
    </cfRule>
  </conditionalFormatting>
  <conditionalFormatting sqref="E17:E58">
    <cfRule type="cellIs" dxfId="13" priority="9" operator="lessThan">
      <formula>0</formula>
    </cfRule>
    <cfRule type="expression" dxfId="12" priority="21">
      <formula>ISNUMBER(E17)</formula>
    </cfRule>
    <cfRule type="expression" dxfId="11" priority="22">
      <formula>ISTEXT(A17)</formula>
    </cfRule>
  </conditionalFormatting>
  <conditionalFormatting sqref="G17">
    <cfRule type="expression" dxfId="10" priority="8">
      <formula>ISTEXT(G17)</formula>
    </cfRule>
    <cfRule type="cellIs" dxfId="9" priority="18" operator="greaterThan">
      <formula>0</formula>
    </cfRule>
    <cfRule type="expression" dxfId="8" priority="20">
      <formula>ISTEXT(A17)</formula>
    </cfRule>
  </conditionalFormatting>
  <conditionalFormatting sqref="H17:H58">
    <cfRule type="expression" dxfId="7" priority="2">
      <formula>ISTEXT(H17)</formula>
    </cfRule>
    <cfRule type="expression" dxfId="6" priority="23">
      <formula>E17=1</formula>
    </cfRule>
    <cfRule type="cellIs" dxfId="5" priority="24" operator="greaterThan">
      <formula>0</formula>
    </cfRule>
    <cfRule type="expression" dxfId="4" priority="25">
      <formula>ISTEXT(A17)</formula>
    </cfRule>
  </conditionalFormatting>
  <conditionalFormatting sqref="I4">
    <cfRule type="cellIs" dxfId="3" priority="5" operator="equal">
      <formula>""</formula>
    </cfRule>
  </conditionalFormatting>
  <conditionalFormatting sqref="I17">
    <cfRule type="expression" dxfId="2" priority="7">
      <formula>ISTEXT(I17)</formula>
    </cfRule>
    <cfRule type="cellIs" dxfId="1" priority="17" operator="greaterThan">
      <formula>0</formula>
    </cfRule>
    <cfRule type="expression" dxfId="0" priority="19">
      <formula>ISTEXT(A17)</formula>
    </cfRule>
  </conditionalFormatting>
  <pageMargins left="0.70866141732283472" right="0.23622047244094491" top="0.74803149606299213" bottom="0.59055118110236227" header="0.31496062992125984" footer="0.23622047244094491"/>
  <pageSetup paperSize="9" orientation="portrait" horizontalDpi="4294967293" r:id="rId1"/>
  <headerFooter>
    <oddFooter>&amp;L&amp;"Arial,Cursief"&amp;8© Wesselektro advies Houten&amp;C&amp;"Arial,Cursief"&amp;8&amp;A&amp;R&amp;"Arial,Cursief"&amp;8&amp;F</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Leeswijzer!$K$1:$K$14</xm:f>
          </x14:formula1>
          <xm:sqref>A17:A58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Leeswijzer</vt:lpstr>
      <vt:lpstr>Aanneemsom-W</vt:lpstr>
      <vt:lpstr>Tarieven-W</vt:lpstr>
      <vt:lpstr>Tarieven-WOa</vt:lpstr>
      <vt:lpstr>Raming-WInsp</vt:lpstr>
      <vt:lpstr>Cluster 1</vt:lpstr>
      <vt:lpstr>Cluster 2</vt:lpstr>
      <vt:lpstr>FBCO-W (Lc)</vt:lpstr>
      <vt:lpstr>'Tarieven-W'!Afdrukbereik</vt:lpstr>
    </vt:vector>
  </TitlesOfParts>
  <Company>Wesselektro advies Houten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Inschrijfbiljet-OHCW2</dc:title>
  <dc:subject>Onderhoudscontracten</dc:subject>
  <dc:creator>Wessels, GMM</dc:creator>
  <dc:description>Dit document is auteursrechtelijk beschermd.</dc:description>
  <cp:lastModifiedBy>Wessels, GMM</cp:lastModifiedBy>
  <cp:revision>1</cp:revision>
  <cp:lastPrinted>2025-06-20T12:48:49Z</cp:lastPrinted>
  <dcterms:created xsi:type="dcterms:W3CDTF">2010-11-25T08:39:54Z</dcterms:created>
  <dcterms:modified xsi:type="dcterms:W3CDTF">2025-09-08T15:29:33Z</dcterms:modified>
</cp:coreProperties>
</file>