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Wesselektro-werk\Gemeente Heerlen\Solido OHC datacenters\Bestek\"/>
    </mc:Choice>
  </mc:AlternateContent>
  <xr:revisionPtr revIDLastSave="0" documentId="13_ncr:1_{7382E9C0-6353-404D-AFDA-E5F9A2665EE4}" xr6:coauthVersionLast="47" xr6:coauthVersionMax="47" xr10:uidLastSave="{00000000-0000-0000-0000-000000000000}"/>
  <bookViews>
    <workbookView xWindow="-120" yWindow="-120" windowWidth="29040" windowHeight="15720" tabRatio="626" xr2:uid="{00000000-000D-0000-FFFF-FFFF00000000}"/>
  </bookViews>
  <sheets>
    <sheet name="Leeswijzer" sheetId="13" r:id="rId1"/>
    <sheet name="Aanneemsom-E" sheetId="1" r:id="rId2"/>
    <sheet name="Tarieven-E" sheetId="3" r:id="rId3"/>
    <sheet name="Tarieven-EOa" sheetId="14" r:id="rId4"/>
    <sheet name="Raming-EInsp" sheetId="15" r:id="rId5"/>
    <sheet name="Cluster 1" sheetId="2" r:id="rId6"/>
    <sheet name="Cluster 2" sheetId="4" state="hidden" r:id="rId7"/>
    <sheet name="FBCO-E (Lc)" sheetId="16" r:id="rId8"/>
  </sheets>
  <definedNames>
    <definedName name="_xlnm.Print_Area" localSheetId="2">'Tarieven-E'!$A$1:$G$64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1" l="1"/>
  <c r="E31" i="1"/>
  <c r="B16" i="1"/>
  <c r="G3" i="1" l="1"/>
  <c r="G2" i="1"/>
  <c r="B3" i="1"/>
  <c r="B4" i="1"/>
  <c r="B2" i="1"/>
  <c r="G53" i="1" l="1"/>
  <c r="L24" i="4" l="1"/>
  <c r="L23" i="4"/>
  <c r="L22" i="4"/>
  <c r="L21" i="4"/>
  <c r="L20" i="4"/>
  <c r="L19" i="4"/>
  <c r="L18" i="4"/>
  <c r="L17" i="4"/>
  <c r="L16" i="4"/>
  <c r="L24" i="2"/>
  <c r="L23" i="2"/>
  <c r="L22" i="2"/>
  <c r="L21" i="2"/>
  <c r="L20" i="2"/>
  <c r="L19" i="2"/>
  <c r="L18" i="2"/>
  <c r="L17" i="2"/>
  <c r="L16" i="2"/>
  <c r="I17" i="16" l="1"/>
  <c r="G17" i="16"/>
  <c r="I4" i="16" l="1"/>
  <c r="I3" i="16"/>
  <c r="H3" i="16"/>
  <c r="I2" i="16"/>
  <c r="H2" i="16"/>
  <c r="B1" i="16"/>
  <c r="B6" i="16"/>
  <c r="B4" i="16"/>
  <c r="B3" i="16"/>
  <c r="A5" i="16"/>
  <c r="A3" i="16"/>
  <c r="A4" i="16"/>
  <c r="A2" i="16"/>
  <c r="A1" i="16"/>
  <c r="F17" i="16"/>
  <c r="J17" i="16" s="1"/>
  <c r="F18" i="16"/>
  <c r="G18" i="16"/>
  <c r="I18" i="16"/>
  <c r="J18" i="16"/>
  <c r="F19" i="16"/>
  <c r="G19" i="16"/>
  <c r="I19" i="16"/>
  <c r="J19" i="16"/>
  <c r="F20" i="16"/>
  <c r="G20" i="16"/>
  <c r="I20" i="16"/>
  <c r="J20" i="16"/>
  <c r="F21" i="16"/>
  <c r="G21" i="16"/>
  <c r="I21" i="16"/>
  <c r="J21" i="16"/>
  <c r="F22" i="16"/>
  <c r="G22" i="16"/>
  <c r="I22" i="16"/>
  <c r="J22" i="16"/>
  <c r="F23" i="16"/>
  <c r="G23" i="16"/>
  <c r="I23" i="16"/>
  <c r="J23" i="16"/>
  <c r="F24" i="16"/>
  <c r="G24" i="16"/>
  <c r="I24" i="16"/>
  <c r="J24" i="16"/>
  <c r="F25" i="16"/>
  <c r="G25" i="16"/>
  <c r="I25" i="16"/>
  <c r="J25" i="16"/>
  <c r="F26" i="16"/>
  <c r="G26" i="16"/>
  <c r="I26" i="16"/>
  <c r="J26" i="16"/>
  <c r="F27" i="16"/>
  <c r="G27" i="16"/>
  <c r="I27" i="16"/>
  <c r="J27" i="16"/>
  <c r="F28" i="16"/>
  <c r="G28" i="16"/>
  <c r="I28" i="16"/>
  <c r="J28" i="16"/>
  <c r="F29" i="16"/>
  <c r="G29" i="16"/>
  <c r="I29" i="16"/>
  <c r="J29" i="16"/>
  <c r="F30" i="16"/>
  <c r="G30" i="16"/>
  <c r="I30" i="16"/>
  <c r="J30" i="16"/>
  <c r="F31" i="16"/>
  <c r="G31" i="16"/>
  <c r="I31" i="16"/>
  <c r="J31" i="16"/>
  <c r="F32" i="16"/>
  <c r="G32" i="16"/>
  <c r="I32" i="16"/>
  <c r="J32" i="16"/>
  <c r="F33" i="16"/>
  <c r="G33" i="16"/>
  <c r="I33" i="16"/>
  <c r="J33" i="16"/>
  <c r="F34" i="16"/>
  <c r="G34" i="16"/>
  <c r="I34" i="16"/>
  <c r="J34" i="16"/>
  <c r="F35" i="16"/>
  <c r="G35" i="16"/>
  <c r="I35" i="16"/>
  <c r="J35" i="16"/>
  <c r="F36" i="16"/>
  <c r="G36" i="16"/>
  <c r="I36" i="16"/>
  <c r="J36" i="16"/>
  <c r="F37" i="16"/>
  <c r="G37" i="16"/>
  <c r="I37" i="16"/>
  <c r="J37" i="16"/>
  <c r="F38" i="16"/>
  <c r="G38" i="16"/>
  <c r="I38" i="16"/>
  <c r="J38" i="16"/>
  <c r="F39" i="16"/>
  <c r="G39" i="16"/>
  <c r="I39" i="16"/>
  <c r="J39" i="16"/>
  <c r="F40" i="16"/>
  <c r="G40" i="16"/>
  <c r="I40" i="16"/>
  <c r="J40" i="16"/>
  <c r="F41" i="16"/>
  <c r="G41" i="16"/>
  <c r="I41" i="16"/>
  <c r="J41" i="16"/>
  <c r="F42" i="16"/>
  <c r="G42" i="16"/>
  <c r="I42" i="16"/>
  <c r="J42" i="16"/>
  <c r="F43" i="16"/>
  <c r="G43" i="16"/>
  <c r="I43" i="16"/>
  <c r="J43" i="16"/>
  <c r="F44" i="16"/>
  <c r="G44" i="16"/>
  <c r="I44" i="16"/>
  <c r="J44" i="16"/>
  <c r="F45" i="16"/>
  <c r="G45" i="16"/>
  <c r="I45" i="16"/>
  <c r="J45" i="16"/>
  <c r="F46" i="16"/>
  <c r="G46" i="16"/>
  <c r="I46" i="16"/>
  <c r="J46" i="16"/>
  <c r="F47" i="16"/>
  <c r="G47" i="16"/>
  <c r="I47" i="16"/>
  <c r="J47" i="16"/>
  <c r="F48" i="16"/>
  <c r="G48" i="16"/>
  <c r="I48" i="16"/>
  <c r="J48" i="16"/>
  <c r="F49" i="16"/>
  <c r="G49" i="16"/>
  <c r="I49" i="16"/>
  <c r="J49" i="16"/>
  <c r="F50" i="16"/>
  <c r="G50" i="16"/>
  <c r="I50" i="16"/>
  <c r="J50" i="16"/>
  <c r="F51" i="16"/>
  <c r="G51" i="16"/>
  <c r="I51" i="16"/>
  <c r="J51" i="16"/>
  <c r="F52" i="16"/>
  <c r="G52" i="16"/>
  <c r="I52" i="16"/>
  <c r="J52" i="16"/>
  <c r="F53" i="16"/>
  <c r="G53" i="16"/>
  <c r="I53" i="16"/>
  <c r="J53" i="16"/>
  <c r="F54" i="16"/>
  <c r="G54" i="16"/>
  <c r="I54" i="16"/>
  <c r="J54" i="16"/>
  <c r="F55" i="16"/>
  <c r="G55" i="16"/>
  <c r="I55" i="16"/>
  <c r="J55" i="16"/>
  <c r="F56" i="16"/>
  <c r="G56" i="16"/>
  <c r="I56" i="16"/>
  <c r="J56" i="16"/>
  <c r="F57" i="16"/>
  <c r="G57" i="16"/>
  <c r="I57" i="16"/>
  <c r="J57" i="16"/>
  <c r="F58" i="16"/>
  <c r="G58" i="16"/>
  <c r="I58" i="16"/>
  <c r="J58" i="16"/>
  <c r="F59" i="16"/>
  <c r="J59" i="16" l="1"/>
  <c r="I18" i="3"/>
  <c r="I35" i="2" l="1"/>
  <c r="H25" i="1" l="1"/>
  <c r="G26" i="15" l="1"/>
  <c r="G27" i="15"/>
  <c r="G28" i="15"/>
  <c r="G29" i="15"/>
  <c r="G30" i="15"/>
  <c r="G31" i="15"/>
  <c r="G32" i="15"/>
  <c r="G33" i="15"/>
  <c r="G34" i="15"/>
  <c r="G35" i="15"/>
  <c r="G36" i="15"/>
  <c r="G37" i="15"/>
  <c r="G38" i="15"/>
  <c r="G39" i="15"/>
  <c r="G40" i="15"/>
  <c r="G41" i="15"/>
  <c r="G42" i="15"/>
  <c r="G43" i="15"/>
  <c r="G44" i="15"/>
  <c r="G45" i="15"/>
  <c r="G46" i="15"/>
  <c r="G47" i="15"/>
  <c r="G48" i="15"/>
  <c r="G49" i="15"/>
  <c r="G50" i="15"/>
  <c r="G51" i="15"/>
  <c r="G52" i="15"/>
  <c r="G53" i="15"/>
  <c r="G54" i="15"/>
  <c r="G55" i="15"/>
  <c r="G56" i="15"/>
  <c r="G57" i="15"/>
  <c r="G58" i="15"/>
  <c r="G59" i="15"/>
  <c r="G60" i="15"/>
  <c r="K50" i="14"/>
  <c r="L50" i="14"/>
  <c r="K49" i="14" l="1"/>
  <c r="L49" i="14"/>
  <c r="K56" i="14"/>
  <c r="L56" i="14"/>
  <c r="K55" i="14"/>
  <c r="L55" i="14"/>
  <c r="K57" i="14"/>
  <c r="L57" i="14"/>
  <c r="K58" i="14"/>
  <c r="L58" i="14"/>
  <c r="I4" i="14" l="1"/>
  <c r="K19" i="14" l="1"/>
  <c r="L19" i="14"/>
  <c r="K20" i="14"/>
  <c r="L20" i="14"/>
  <c r="K21" i="14"/>
  <c r="L21" i="14"/>
  <c r="K22" i="14"/>
  <c r="L22" i="14"/>
  <c r="K23" i="14"/>
  <c r="L23" i="14"/>
  <c r="K24" i="14"/>
  <c r="L24" i="14"/>
  <c r="K25" i="14"/>
  <c r="L25" i="14"/>
  <c r="K26" i="14"/>
  <c r="L26" i="14"/>
  <c r="K27" i="14"/>
  <c r="L27" i="14"/>
  <c r="K28" i="14"/>
  <c r="L28" i="14"/>
  <c r="K29" i="14"/>
  <c r="L29" i="14"/>
  <c r="K30" i="14"/>
  <c r="L30" i="14"/>
  <c r="K31" i="14"/>
  <c r="L31" i="14"/>
  <c r="K32" i="14"/>
  <c r="L32" i="14"/>
  <c r="K33" i="14"/>
  <c r="L33" i="14"/>
  <c r="K34" i="14"/>
  <c r="L34" i="14"/>
  <c r="K35" i="14"/>
  <c r="L35" i="14"/>
  <c r="K36" i="14"/>
  <c r="L36" i="14"/>
  <c r="K37" i="14"/>
  <c r="L37" i="14"/>
  <c r="K38" i="14"/>
  <c r="L38" i="14"/>
  <c r="K39" i="14"/>
  <c r="L39" i="14"/>
  <c r="K40" i="14"/>
  <c r="L40" i="14"/>
  <c r="K41" i="14"/>
  <c r="L41" i="14"/>
  <c r="K42" i="14"/>
  <c r="L42" i="14"/>
  <c r="K43" i="14"/>
  <c r="L43" i="14"/>
  <c r="K44" i="14"/>
  <c r="L44" i="14"/>
  <c r="K45" i="14"/>
  <c r="L45" i="14"/>
  <c r="K46" i="14"/>
  <c r="L46" i="14"/>
  <c r="K47" i="14"/>
  <c r="L47" i="14"/>
  <c r="K48" i="14"/>
  <c r="L48" i="14"/>
  <c r="K51" i="14"/>
  <c r="L51" i="14"/>
  <c r="K52" i="14"/>
  <c r="L52" i="14"/>
  <c r="K53" i="14"/>
  <c r="L53" i="14"/>
  <c r="K54" i="14"/>
  <c r="L54" i="14"/>
  <c r="K59" i="14"/>
  <c r="L59" i="14"/>
  <c r="K60" i="14"/>
  <c r="L60" i="14"/>
  <c r="L18" i="14"/>
  <c r="K18" i="14"/>
  <c r="G14" i="15" l="1"/>
  <c r="G15" i="15"/>
  <c r="G16" i="15"/>
  <c r="G17" i="15"/>
  <c r="G18" i="15"/>
  <c r="G19" i="15"/>
  <c r="G20" i="15"/>
  <c r="G21" i="15"/>
  <c r="G22" i="15"/>
  <c r="G23" i="15"/>
  <c r="G24" i="15"/>
  <c r="G25" i="15"/>
  <c r="G61" i="15"/>
  <c r="G62" i="15"/>
  <c r="G63" i="15"/>
  <c r="G13" i="15"/>
  <c r="F4" i="15"/>
  <c r="B7" i="15"/>
  <c r="F3" i="15"/>
  <c r="E3" i="15"/>
  <c r="F2" i="15"/>
  <c r="E2" i="15"/>
  <c r="A5" i="15"/>
  <c r="B4" i="15"/>
  <c r="A4" i="15"/>
  <c r="F5" i="15"/>
  <c r="E5" i="15"/>
  <c r="B3" i="15"/>
  <c r="A3" i="15"/>
  <c r="A2" i="15"/>
  <c r="B1" i="15"/>
  <c r="A1" i="15"/>
  <c r="D15" i="14"/>
  <c r="G17" i="14"/>
  <c r="F17" i="14"/>
  <c r="B7" i="14" l="1"/>
  <c r="I3" i="14"/>
  <c r="H3" i="14"/>
  <c r="I2" i="14"/>
  <c r="H2" i="14"/>
  <c r="A5" i="14"/>
  <c r="B4" i="14"/>
  <c r="A4" i="14"/>
  <c r="I5" i="14"/>
  <c r="H5" i="14"/>
  <c r="B3" i="14"/>
  <c r="A3" i="14"/>
  <c r="A2" i="14"/>
  <c r="B1" i="14"/>
  <c r="A1" i="14"/>
  <c r="G4" i="3" l="1"/>
  <c r="I873" i="4" l="1"/>
  <c r="I872" i="4"/>
  <c r="I873" i="2"/>
  <c r="I872" i="2"/>
  <c r="I844" i="4"/>
  <c r="I843" i="4"/>
  <c r="I844" i="2"/>
  <c r="I843" i="2"/>
  <c r="I815" i="4"/>
  <c r="I814" i="4"/>
  <c r="I815" i="2"/>
  <c r="I814" i="2"/>
  <c r="I786" i="4"/>
  <c r="I785" i="4"/>
  <c r="I786" i="2"/>
  <c r="I785" i="2"/>
  <c r="I757" i="4"/>
  <c r="I756" i="4"/>
  <c r="I757" i="2"/>
  <c r="I756" i="2"/>
  <c r="I728" i="4"/>
  <c r="I727" i="4"/>
  <c r="I728" i="2"/>
  <c r="I727" i="2"/>
  <c r="I699" i="4"/>
  <c r="I698" i="4"/>
  <c r="I699" i="2"/>
  <c r="I698" i="2"/>
  <c r="I670" i="4"/>
  <c r="I669" i="4"/>
  <c r="I670" i="2"/>
  <c r="I669" i="2"/>
  <c r="I641" i="4"/>
  <c r="I640" i="4"/>
  <c r="I641" i="2"/>
  <c r="I640" i="2"/>
  <c r="I612" i="4"/>
  <c r="I611" i="4"/>
  <c r="I612" i="2"/>
  <c r="I611" i="2"/>
  <c r="I583" i="4"/>
  <c r="I582" i="4"/>
  <c r="I583" i="2"/>
  <c r="I582" i="2"/>
  <c r="I554" i="4"/>
  <c r="I553" i="4"/>
  <c r="I554" i="2"/>
  <c r="I553" i="2"/>
  <c r="I525" i="4"/>
  <c r="I524" i="4"/>
  <c r="I525" i="2"/>
  <c r="I524" i="2"/>
  <c r="I496" i="4"/>
  <c r="I495" i="4"/>
  <c r="I496" i="2"/>
  <c r="I495" i="2"/>
  <c r="I467" i="4"/>
  <c r="I466" i="4"/>
  <c r="I467" i="2"/>
  <c r="I466" i="2"/>
  <c r="I438" i="4"/>
  <c r="I437" i="4"/>
  <c r="I438" i="2"/>
  <c r="I437" i="2"/>
  <c r="I409" i="4"/>
  <c r="I408" i="4"/>
  <c r="I409" i="2"/>
  <c r="I408" i="2"/>
  <c r="I380" i="4"/>
  <c r="I379" i="4"/>
  <c r="I380" i="2"/>
  <c r="I379" i="2"/>
  <c r="I351" i="4"/>
  <c r="I350" i="4"/>
  <c r="I351" i="2"/>
  <c r="I350" i="2"/>
  <c r="I322" i="4"/>
  <c r="I321" i="4"/>
  <c r="I322" i="2"/>
  <c r="I321" i="2"/>
  <c r="I293" i="4"/>
  <c r="I292" i="4"/>
  <c r="I293" i="2"/>
  <c r="I292" i="2"/>
  <c r="I264" i="4"/>
  <c r="I263" i="4"/>
  <c r="I264" i="2"/>
  <c r="I263" i="2"/>
  <c r="I235" i="4"/>
  <c r="I234" i="4"/>
  <c r="I235" i="2"/>
  <c r="I234" i="2"/>
  <c r="I206" i="4"/>
  <c r="I205" i="4"/>
  <c r="I206" i="2"/>
  <c r="I205" i="2"/>
  <c r="I177" i="4"/>
  <c r="I176" i="4"/>
  <c r="I177" i="2"/>
  <c r="I176" i="2"/>
  <c r="I148" i="4"/>
  <c r="I147" i="4"/>
  <c r="I148" i="2"/>
  <c r="I147" i="2"/>
  <c r="I119" i="4"/>
  <c r="I118" i="4"/>
  <c r="I119" i="2"/>
  <c r="I118" i="2"/>
  <c r="I90" i="4"/>
  <c r="I89" i="4"/>
  <c r="I90" i="2"/>
  <c r="I89" i="2"/>
  <c r="I61" i="4"/>
  <c r="I60" i="4"/>
  <c r="I61" i="2"/>
  <c r="I60" i="2"/>
  <c r="I32" i="4"/>
  <c r="I31" i="4"/>
  <c r="I32" i="2"/>
  <c r="I31" i="2"/>
  <c r="I3" i="4"/>
  <c r="I3" i="2"/>
  <c r="I2" i="4"/>
  <c r="I2" i="2"/>
  <c r="F3" i="3"/>
  <c r="F2" i="3"/>
  <c r="I33" i="3" l="1"/>
  <c r="I17" i="3"/>
  <c r="A4" i="3" l="1"/>
  <c r="A4" i="13"/>
  <c r="A51" i="4" l="1"/>
  <c r="B30" i="4"/>
  <c r="B32" i="4"/>
  <c r="B33" i="4"/>
  <c r="B34" i="4"/>
  <c r="B38" i="4"/>
  <c r="K37" i="1" l="1"/>
  <c r="F5" i="4" l="1"/>
  <c r="E5" i="4"/>
  <c r="F5" i="2"/>
  <c r="E5" i="2"/>
  <c r="J13" i="4" l="1"/>
  <c r="J13" i="2"/>
  <c r="F48" i="3" l="1"/>
  <c r="F44" i="3"/>
  <c r="F40" i="3"/>
  <c r="F36" i="3"/>
  <c r="F33" i="3" l="1"/>
  <c r="F49" i="3" l="1"/>
  <c r="F45" i="3"/>
  <c r="F37" i="3"/>
  <c r="F41" i="3"/>
  <c r="A22" i="1"/>
  <c r="A21" i="1"/>
  <c r="J3" i="3" l="1"/>
  <c r="I3" i="3"/>
  <c r="G5" i="3"/>
  <c r="F5" i="3"/>
  <c r="J882" i="4"/>
  <c r="J882" i="2"/>
  <c r="J853" i="4"/>
  <c r="J853" i="2"/>
  <c r="J824" i="4"/>
  <c r="J824" i="2"/>
  <c r="J795" i="4"/>
  <c r="J795" i="2"/>
  <c r="J766" i="4"/>
  <c r="J766" i="2"/>
  <c r="J737" i="4"/>
  <c r="J737" i="2"/>
  <c r="J708" i="4"/>
  <c r="J708" i="2"/>
  <c r="J679" i="4"/>
  <c r="J679" i="2"/>
  <c r="J650" i="4"/>
  <c r="J650" i="2"/>
  <c r="J621" i="4"/>
  <c r="J621" i="2"/>
  <c r="J592" i="4"/>
  <c r="J592" i="2"/>
  <c r="J563" i="4"/>
  <c r="J563" i="2"/>
  <c r="J534" i="4"/>
  <c r="J534" i="2"/>
  <c r="J505" i="4"/>
  <c r="J505" i="2"/>
  <c r="J476" i="4"/>
  <c r="J476" i="2"/>
  <c r="J447" i="4"/>
  <c r="J447" i="2"/>
  <c r="J418" i="4"/>
  <c r="J418" i="2"/>
  <c r="J389" i="4"/>
  <c r="J389" i="2"/>
  <c r="J360" i="4"/>
  <c r="J360" i="2"/>
  <c r="J331" i="4"/>
  <c r="J331" i="2"/>
  <c r="J302" i="4"/>
  <c r="J302" i="2"/>
  <c r="J273" i="4"/>
  <c r="J273" i="2"/>
  <c r="J244" i="4"/>
  <c r="J244" i="2"/>
  <c r="J215" i="4"/>
  <c r="J215" i="2"/>
  <c r="J186" i="4"/>
  <c r="J186" i="2"/>
  <c r="J157" i="4"/>
  <c r="J157" i="2"/>
  <c r="J128" i="4"/>
  <c r="J128" i="2"/>
  <c r="J99" i="4"/>
  <c r="J99" i="2"/>
  <c r="J70" i="4"/>
  <c r="J70" i="2"/>
  <c r="J41" i="4"/>
  <c r="J41" i="2"/>
  <c r="K21" i="3"/>
  <c r="K20" i="3"/>
  <c r="K31" i="1"/>
  <c r="J31" i="1"/>
  <c r="N894" i="4"/>
  <c r="M894" i="4"/>
  <c r="L894" i="4"/>
  <c r="P894" i="4" s="1"/>
  <c r="N893" i="4"/>
  <c r="M893" i="4"/>
  <c r="L893" i="4"/>
  <c r="N892" i="4"/>
  <c r="M892" i="4"/>
  <c r="L892" i="4"/>
  <c r="N891" i="4"/>
  <c r="M891" i="4"/>
  <c r="P891" i="4" s="1"/>
  <c r="L891" i="4"/>
  <c r="N890" i="4"/>
  <c r="M890" i="4"/>
  <c r="L890" i="4"/>
  <c r="N889" i="4"/>
  <c r="M889" i="4"/>
  <c r="L889" i="4"/>
  <c r="P889" i="4" s="1"/>
  <c r="N888" i="4"/>
  <c r="P888" i="4" s="1"/>
  <c r="M888" i="4"/>
  <c r="L888" i="4"/>
  <c r="N887" i="4"/>
  <c r="M887" i="4"/>
  <c r="L887" i="4"/>
  <c r="N886" i="4"/>
  <c r="M886" i="4"/>
  <c r="L886" i="4"/>
  <c r="P886" i="4" s="1"/>
  <c r="N894" i="2"/>
  <c r="M894" i="2"/>
  <c r="L894" i="2"/>
  <c r="N893" i="2"/>
  <c r="M893" i="2"/>
  <c r="L893" i="2"/>
  <c r="N892" i="2"/>
  <c r="M892" i="2"/>
  <c r="P892" i="2" s="1"/>
  <c r="L892" i="2"/>
  <c r="N891" i="2"/>
  <c r="M891" i="2"/>
  <c r="L891" i="2"/>
  <c r="P891" i="2" s="1"/>
  <c r="N890" i="2"/>
  <c r="M890" i="2"/>
  <c r="L890" i="2"/>
  <c r="P890" i="2" s="1"/>
  <c r="N889" i="2"/>
  <c r="P889" i="2" s="1"/>
  <c r="M889" i="2"/>
  <c r="L889" i="2"/>
  <c r="N888" i="2"/>
  <c r="M888" i="2"/>
  <c r="L888" i="2"/>
  <c r="P888" i="2" s="1"/>
  <c r="N887" i="2"/>
  <c r="M887" i="2"/>
  <c r="L887" i="2"/>
  <c r="P887" i="2" s="1"/>
  <c r="N886" i="2"/>
  <c r="M886" i="2"/>
  <c r="L886" i="2"/>
  <c r="P886" i="2" s="1"/>
  <c r="N865" i="4"/>
  <c r="M865" i="4"/>
  <c r="L865" i="4"/>
  <c r="P865" i="4" s="1"/>
  <c r="N864" i="4"/>
  <c r="M864" i="4"/>
  <c r="P864" i="4" s="1"/>
  <c r="L864" i="4"/>
  <c r="N863" i="4"/>
  <c r="M863" i="4"/>
  <c r="L863" i="4"/>
  <c r="N862" i="4"/>
  <c r="M862" i="4"/>
  <c r="L862" i="4"/>
  <c r="P862" i="4" s="1"/>
  <c r="N861" i="4"/>
  <c r="P861" i="4" s="1"/>
  <c r="M861" i="4"/>
  <c r="L861" i="4"/>
  <c r="N860" i="4"/>
  <c r="M860" i="4"/>
  <c r="L860" i="4"/>
  <c r="N859" i="4"/>
  <c r="M859" i="4"/>
  <c r="L859" i="4"/>
  <c r="P859" i="4" s="1"/>
  <c r="N858" i="4"/>
  <c r="M858" i="4"/>
  <c r="L858" i="4"/>
  <c r="N857" i="4"/>
  <c r="M857" i="4"/>
  <c r="L857" i="4"/>
  <c r="N865" i="2"/>
  <c r="M865" i="2"/>
  <c r="P865" i="2" s="1"/>
  <c r="L865" i="2"/>
  <c r="N864" i="2"/>
  <c r="M864" i="2"/>
  <c r="L864" i="2"/>
  <c r="P864" i="2" s="1"/>
  <c r="N863" i="2"/>
  <c r="M863" i="2"/>
  <c r="L863" i="2"/>
  <c r="N862" i="2"/>
  <c r="P862" i="2" s="1"/>
  <c r="M862" i="2"/>
  <c r="L862" i="2"/>
  <c r="N861" i="2"/>
  <c r="M861" i="2"/>
  <c r="P861" i="2" s="1"/>
  <c r="L861" i="2"/>
  <c r="N860" i="2"/>
  <c r="M860" i="2"/>
  <c r="L860" i="2"/>
  <c r="P860" i="2" s="1"/>
  <c r="N859" i="2"/>
  <c r="M859" i="2"/>
  <c r="L859" i="2"/>
  <c r="P859" i="2" s="1"/>
  <c r="N858" i="2"/>
  <c r="M858" i="2"/>
  <c r="L858" i="2"/>
  <c r="N857" i="2"/>
  <c r="M857" i="2"/>
  <c r="L857" i="2"/>
  <c r="N836" i="4"/>
  <c r="M836" i="4"/>
  <c r="L836" i="4"/>
  <c r="N835" i="4"/>
  <c r="M835" i="4"/>
  <c r="L835" i="4"/>
  <c r="N834" i="4"/>
  <c r="P834" i="4" s="1"/>
  <c r="M834" i="4"/>
  <c r="L834" i="4"/>
  <c r="N833" i="4"/>
  <c r="M833" i="4"/>
  <c r="L833" i="4"/>
  <c r="N832" i="4"/>
  <c r="M832" i="4"/>
  <c r="L832" i="4"/>
  <c r="P832" i="4" s="1"/>
  <c r="N831" i="4"/>
  <c r="M831" i="4"/>
  <c r="L831" i="4"/>
  <c r="N830" i="4"/>
  <c r="M830" i="4"/>
  <c r="L830" i="4"/>
  <c r="P830" i="4" s="1"/>
  <c r="N829" i="4"/>
  <c r="M829" i="4"/>
  <c r="P829" i="4" s="1"/>
  <c r="L829" i="4"/>
  <c r="N828" i="4"/>
  <c r="M828" i="4"/>
  <c r="L828" i="4"/>
  <c r="N836" i="2"/>
  <c r="M836" i="2"/>
  <c r="L836" i="2"/>
  <c r="N835" i="2"/>
  <c r="P835" i="2" s="1"/>
  <c r="M835" i="2"/>
  <c r="L835" i="2"/>
  <c r="N834" i="2"/>
  <c r="M834" i="2"/>
  <c r="L834" i="2"/>
  <c r="N833" i="2"/>
  <c r="M833" i="2"/>
  <c r="L833" i="2"/>
  <c r="P833" i="2" s="1"/>
  <c r="N832" i="2"/>
  <c r="M832" i="2"/>
  <c r="L832" i="2"/>
  <c r="P832" i="2" s="1"/>
  <c r="N831" i="2"/>
  <c r="M831" i="2"/>
  <c r="L831" i="2"/>
  <c r="N830" i="2"/>
  <c r="M830" i="2"/>
  <c r="P830" i="2" s="1"/>
  <c r="L830" i="2"/>
  <c r="N829" i="2"/>
  <c r="M829" i="2"/>
  <c r="L829" i="2"/>
  <c r="N828" i="2"/>
  <c r="M828" i="2"/>
  <c r="L828" i="2"/>
  <c r="P828" i="2" s="1"/>
  <c r="N807" i="4"/>
  <c r="P807" i="4" s="1"/>
  <c r="M807" i="4"/>
  <c r="L807" i="4"/>
  <c r="N806" i="4"/>
  <c r="M806" i="4"/>
  <c r="L806" i="4"/>
  <c r="N805" i="4"/>
  <c r="M805" i="4"/>
  <c r="L805" i="4"/>
  <c r="P805" i="4" s="1"/>
  <c r="N804" i="4"/>
  <c r="M804" i="4"/>
  <c r="L804" i="4"/>
  <c r="N803" i="4"/>
  <c r="M803" i="4"/>
  <c r="L803" i="4"/>
  <c r="P803" i="4" s="1"/>
  <c r="N802" i="4"/>
  <c r="M802" i="4"/>
  <c r="P802" i="4" s="1"/>
  <c r="L802" i="4"/>
  <c r="N801" i="4"/>
  <c r="M801" i="4"/>
  <c r="L801" i="4"/>
  <c r="N800" i="4"/>
  <c r="M800" i="4"/>
  <c r="L800" i="4"/>
  <c r="P800" i="4" s="1"/>
  <c r="N799" i="4"/>
  <c r="P799" i="4" s="1"/>
  <c r="M799" i="4"/>
  <c r="L799" i="4"/>
  <c r="N807" i="2"/>
  <c r="M807" i="2"/>
  <c r="L807" i="2"/>
  <c r="N806" i="2"/>
  <c r="M806" i="2"/>
  <c r="L806" i="2"/>
  <c r="P806" i="2" s="1"/>
  <c r="N805" i="2"/>
  <c r="M805" i="2"/>
  <c r="L805" i="2"/>
  <c r="P805" i="2" s="1"/>
  <c r="N804" i="2"/>
  <c r="M804" i="2"/>
  <c r="L804" i="2"/>
  <c r="N803" i="2"/>
  <c r="M803" i="2"/>
  <c r="P803" i="2" s="1"/>
  <c r="L803" i="2"/>
  <c r="N802" i="2"/>
  <c r="M802" i="2"/>
  <c r="L802" i="2"/>
  <c r="N801" i="2"/>
  <c r="M801" i="2"/>
  <c r="L801" i="2"/>
  <c r="P801" i="2" s="1"/>
  <c r="N800" i="2"/>
  <c r="P800" i="2" s="1"/>
  <c r="M800" i="2"/>
  <c r="L800" i="2"/>
  <c r="N799" i="2"/>
  <c r="M799" i="2"/>
  <c r="L799" i="2"/>
  <c r="P799" i="2" s="1"/>
  <c r="N778" i="4"/>
  <c r="M778" i="4"/>
  <c r="L778" i="4"/>
  <c r="P778" i="4" s="1"/>
  <c r="N777" i="4"/>
  <c r="M777" i="4"/>
  <c r="L777" i="4"/>
  <c r="N776" i="4"/>
  <c r="M776" i="4"/>
  <c r="L776" i="4"/>
  <c r="N775" i="4"/>
  <c r="M775" i="4"/>
  <c r="L775" i="4"/>
  <c r="N774" i="4"/>
  <c r="M774" i="4"/>
  <c r="L774" i="4"/>
  <c r="N773" i="4"/>
  <c r="M773" i="4"/>
  <c r="L773" i="4"/>
  <c r="P773" i="4" s="1"/>
  <c r="N772" i="4"/>
  <c r="P772" i="4" s="1"/>
  <c r="M772" i="4"/>
  <c r="L772" i="4"/>
  <c r="N771" i="4"/>
  <c r="M771" i="4"/>
  <c r="L771" i="4"/>
  <c r="N770" i="4"/>
  <c r="M770" i="4"/>
  <c r="L770" i="4"/>
  <c r="P770" i="4" s="1"/>
  <c r="N778" i="2"/>
  <c r="M778" i="2"/>
  <c r="L778" i="2"/>
  <c r="N777" i="2"/>
  <c r="M777" i="2"/>
  <c r="L777" i="2"/>
  <c r="N776" i="2"/>
  <c r="M776" i="2"/>
  <c r="P776" i="2" s="1"/>
  <c r="L776" i="2"/>
  <c r="N775" i="2"/>
  <c r="M775" i="2"/>
  <c r="L775" i="2"/>
  <c r="P775" i="2" s="1"/>
  <c r="N774" i="2"/>
  <c r="M774" i="2"/>
  <c r="L774" i="2"/>
  <c r="P774" i="2" s="1"/>
  <c r="N773" i="2"/>
  <c r="P773" i="2" s="1"/>
  <c r="M773" i="2"/>
  <c r="L773" i="2"/>
  <c r="N772" i="2"/>
  <c r="M772" i="2"/>
  <c r="L772" i="2"/>
  <c r="N771" i="2"/>
  <c r="M771" i="2"/>
  <c r="L771" i="2"/>
  <c r="P771" i="2" s="1"/>
  <c r="N770" i="2"/>
  <c r="M770" i="2"/>
  <c r="L770" i="2"/>
  <c r="N749" i="4"/>
  <c r="M749" i="4"/>
  <c r="L749" i="4"/>
  <c r="N748" i="4"/>
  <c r="M748" i="4"/>
  <c r="P748" i="4" s="1"/>
  <c r="L748" i="4"/>
  <c r="N747" i="4"/>
  <c r="M747" i="4"/>
  <c r="L747" i="4"/>
  <c r="N746" i="4"/>
  <c r="M746" i="4"/>
  <c r="L746" i="4"/>
  <c r="P746" i="4" s="1"/>
  <c r="N745" i="4"/>
  <c r="P745" i="4" s="1"/>
  <c r="M745" i="4"/>
  <c r="L745" i="4"/>
  <c r="N744" i="4"/>
  <c r="M744" i="4"/>
  <c r="L744" i="4"/>
  <c r="N743" i="4"/>
  <c r="M743" i="4"/>
  <c r="L743" i="4"/>
  <c r="P743" i="4" s="1"/>
  <c r="N742" i="4"/>
  <c r="M742" i="4"/>
  <c r="L742" i="4"/>
  <c r="N741" i="4"/>
  <c r="M741" i="4"/>
  <c r="L741" i="4"/>
  <c r="P741" i="4" s="1"/>
  <c r="N749" i="2"/>
  <c r="M749" i="2"/>
  <c r="P749" i="2" s="1"/>
  <c r="L749" i="2"/>
  <c r="N748" i="2"/>
  <c r="M748" i="2"/>
  <c r="L748" i="2"/>
  <c r="P748" i="2" s="1"/>
  <c r="N747" i="2"/>
  <c r="M747" i="2"/>
  <c r="L747" i="2"/>
  <c r="N746" i="2"/>
  <c r="P746" i="2" s="1"/>
  <c r="M746" i="2"/>
  <c r="L746" i="2"/>
  <c r="N745" i="2"/>
  <c r="M745" i="2"/>
  <c r="P745" i="2" s="1"/>
  <c r="L745" i="2"/>
  <c r="N744" i="2"/>
  <c r="M744" i="2"/>
  <c r="L744" i="2"/>
  <c r="P744" i="2" s="1"/>
  <c r="N743" i="2"/>
  <c r="M743" i="2"/>
  <c r="L743" i="2"/>
  <c r="P743" i="2" s="1"/>
  <c r="N742" i="2"/>
  <c r="M742" i="2"/>
  <c r="L742" i="2"/>
  <c r="N741" i="2"/>
  <c r="M741" i="2"/>
  <c r="L741" i="2"/>
  <c r="N720" i="4"/>
  <c r="M720" i="4"/>
  <c r="L720" i="4"/>
  <c r="N719" i="4"/>
  <c r="M719" i="4"/>
  <c r="L719" i="4"/>
  <c r="P719" i="4" s="1"/>
  <c r="N718" i="4"/>
  <c r="P718" i="4" s="1"/>
  <c r="M718" i="4"/>
  <c r="L718" i="4"/>
  <c r="N717" i="4"/>
  <c r="M717" i="4"/>
  <c r="L717" i="4"/>
  <c r="N716" i="4"/>
  <c r="M716" i="4"/>
  <c r="L716" i="4"/>
  <c r="P716" i="4" s="1"/>
  <c r="N715" i="4"/>
  <c r="M715" i="4"/>
  <c r="L715" i="4"/>
  <c r="N714" i="4"/>
  <c r="M714" i="4"/>
  <c r="L714" i="4"/>
  <c r="P714" i="4" s="1"/>
  <c r="N713" i="4"/>
  <c r="M713" i="4"/>
  <c r="P713" i="4" s="1"/>
  <c r="L713" i="4"/>
  <c r="N712" i="4"/>
  <c r="M712" i="4"/>
  <c r="L712" i="4"/>
  <c r="N720" i="2"/>
  <c r="M720" i="2"/>
  <c r="L720" i="2"/>
  <c r="N719" i="2"/>
  <c r="P719" i="2" s="1"/>
  <c r="M719" i="2"/>
  <c r="L719" i="2"/>
  <c r="N718" i="2"/>
  <c r="M718" i="2"/>
  <c r="L718" i="2"/>
  <c r="N717" i="2"/>
  <c r="M717" i="2"/>
  <c r="L717" i="2"/>
  <c r="P717" i="2" s="1"/>
  <c r="N716" i="2"/>
  <c r="M716" i="2"/>
  <c r="L716" i="2"/>
  <c r="P716" i="2" s="1"/>
  <c r="N715" i="2"/>
  <c r="M715" i="2"/>
  <c r="L715" i="2"/>
  <c r="N714" i="2"/>
  <c r="M714" i="2"/>
  <c r="P714" i="2" s="1"/>
  <c r="L714" i="2"/>
  <c r="N713" i="2"/>
  <c r="M713" i="2"/>
  <c r="L713" i="2"/>
  <c r="N712" i="2"/>
  <c r="M712" i="2"/>
  <c r="L712" i="2"/>
  <c r="P712" i="2" s="1"/>
  <c r="N691" i="4"/>
  <c r="M691" i="4"/>
  <c r="L691" i="4"/>
  <c r="N690" i="4"/>
  <c r="M690" i="4"/>
  <c r="L690" i="4"/>
  <c r="N689" i="4"/>
  <c r="M689" i="4"/>
  <c r="L689" i="4"/>
  <c r="P689" i="4" s="1"/>
  <c r="N688" i="4"/>
  <c r="M688" i="4"/>
  <c r="L688" i="4"/>
  <c r="N687" i="4"/>
  <c r="M687" i="4"/>
  <c r="L687" i="4"/>
  <c r="P687" i="4" s="1"/>
  <c r="N686" i="4"/>
  <c r="M686" i="4"/>
  <c r="P686" i="4" s="1"/>
  <c r="L686" i="4"/>
  <c r="N685" i="4"/>
  <c r="M685" i="4"/>
  <c r="L685" i="4"/>
  <c r="N684" i="4"/>
  <c r="M684" i="4"/>
  <c r="L684" i="4"/>
  <c r="P684" i="4" s="1"/>
  <c r="N683" i="4"/>
  <c r="P683" i="4" s="1"/>
  <c r="M683" i="4"/>
  <c r="L683" i="4"/>
  <c r="N691" i="2"/>
  <c r="M691" i="2"/>
  <c r="L691" i="2"/>
  <c r="P691" i="2" s="1"/>
  <c r="N690" i="2"/>
  <c r="M690" i="2"/>
  <c r="L690" i="2"/>
  <c r="P690" i="2" s="1"/>
  <c r="N689" i="2"/>
  <c r="M689" i="2"/>
  <c r="L689" i="2"/>
  <c r="P689" i="2" s="1"/>
  <c r="N688" i="2"/>
  <c r="M688" i="2"/>
  <c r="L688" i="2"/>
  <c r="N687" i="2"/>
  <c r="M687" i="2"/>
  <c r="P687" i="2" s="1"/>
  <c r="L687" i="2"/>
  <c r="N686" i="2"/>
  <c r="M686" i="2"/>
  <c r="L686" i="2"/>
  <c r="N685" i="2"/>
  <c r="M685" i="2"/>
  <c r="L685" i="2"/>
  <c r="P685" i="2" s="1"/>
  <c r="N684" i="2"/>
  <c r="P684" i="2" s="1"/>
  <c r="M684" i="2"/>
  <c r="L684" i="2"/>
  <c r="N683" i="2"/>
  <c r="M683" i="2"/>
  <c r="L683" i="2"/>
  <c r="N662" i="4"/>
  <c r="M662" i="4"/>
  <c r="L662" i="4"/>
  <c r="P662" i="4" s="1"/>
  <c r="N661" i="4"/>
  <c r="M661" i="4"/>
  <c r="L661" i="4"/>
  <c r="N660" i="4"/>
  <c r="M660" i="4"/>
  <c r="L660" i="4"/>
  <c r="P660" i="4" s="1"/>
  <c r="N659" i="4"/>
  <c r="M659" i="4"/>
  <c r="P659" i="4" s="1"/>
  <c r="L659" i="4"/>
  <c r="N658" i="4"/>
  <c r="M658" i="4"/>
  <c r="L658" i="4"/>
  <c r="N657" i="4"/>
  <c r="M657" i="4"/>
  <c r="L657" i="4"/>
  <c r="P657" i="4" s="1"/>
  <c r="N656" i="4"/>
  <c r="P656" i="4" s="1"/>
  <c r="M656" i="4"/>
  <c r="L656" i="4"/>
  <c r="N655" i="4"/>
  <c r="M655" i="4"/>
  <c r="L655" i="4"/>
  <c r="N654" i="4"/>
  <c r="M654" i="4"/>
  <c r="L654" i="4"/>
  <c r="P654" i="4" s="1"/>
  <c r="N662" i="2"/>
  <c r="M662" i="2"/>
  <c r="L662" i="2"/>
  <c r="P662" i="2" s="1"/>
  <c r="N661" i="2"/>
  <c r="M661" i="2"/>
  <c r="L661" i="2"/>
  <c r="N660" i="2"/>
  <c r="M660" i="2"/>
  <c r="P660" i="2" s="1"/>
  <c r="L660" i="2"/>
  <c r="N659" i="2"/>
  <c r="M659" i="2"/>
  <c r="L659" i="2"/>
  <c r="N658" i="2"/>
  <c r="M658" i="2"/>
  <c r="L658" i="2"/>
  <c r="P658" i="2" s="1"/>
  <c r="N657" i="2"/>
  <c r="P657" i="2" s="1"/>
  <c r="M657" i="2"/>
  <c r="L657" i="2"/>
  <c r="N656" i="2"/>
  <c r="M656" i="2"/>
  <c r="L656" i="2"/>
  <c r="N655" i="2"/>
  <c r="M655" i="2"/>
  <c r="L655" i="2"/>
  <c r="P655" i="2" s="1"/>
  <c r="N654" i="2"/>
  <c r="M654" i="2"/>
  <c r="L654" i="2"/>
  <c r="P654" i="2" s="1"/>
  <c r="N633" i="4"/>
  <c r="M633" i="4"/>
  <c r="L633" i="4"/>
  <c r="N632" i="4"/>
  <c r="M632" i="4"/>
  <c r="P632" i="4" s="1"/>
  <c r="L632" i="4"/>
  <c r="N631" i="4"/>
  <c r="M631" i="4"/>
  <c r="P631" i="4" s="1"/>
  <c r="L631" i="4"/>
  <c r="N630" i="4"/>
  <c r="M630" i="4"/>
  <c r="L630" i="4"/>
  <c r="P630" i="4" s="1"/>
  <c r="N629" i="4"/>
  <c r="P629" i="4" s="1"/>
  <c r="M629" i="4"/>
  <c r="L629" i="4"/>
  <c r="N628" i="4"/>
  <c r="M628" i="4"/>
  <c r="L628" i="4"/>
  <c r="N627" i="4"/>
  <c r="M627" i="4"/>
  <c r="L627" i="4"/>
  <c r="P627" i="4" s="1"/>
  <c r="N626" i="4"/>
  <c r="M626" i="4"/>
  <c r="L626" i="4"/>
  <c r="N625" i="4"/>
  <c r="M625" i="4"/>
  <c r="L625" i="4"/>
  <c r="N633" i="2"/>
  <c r="M633" i="2"/>
  <c r="P633" i="2" s="1"/>
  <c r="L633" i="2"/>
  <c r="N632" i="2"/>
  <c r="M632" i="2"/>
  <c r="L632" i="2"/>
  <c r="N631" i="2"/>
  <c r="M631" i="2"/>
  <c r="L631" i="2"/>
  <c r="N630" i="2"/>
  <c r="P630" i="2" s="1"/>
  <c r="M630" i="2"/>
  <c r="L630" i="2"/>
  <c r="N629" i="2"/>
  <c r="M629" i="2"/>
  <c r="P629" i="2" s="1"/>
  <c r="L629" i="2"/>
  <c r="N628" i="2"/>
  <c r="M628" i="2"/>
  <c r="L628" i="2"/>
  <c r="P628" i="2" s="1"/>
  <c r="N627" i="2"/>
  <c r="M627" i="2"/>
  <c r="L627" i="2"/>
  <c r="P627" i="2" s="1"/>
  <c r="N626" i="2"/>
  <c r="M626" i="2"/>
  <c r="L626" i="2"/>
  <c r="N625" i="2"/>
  <c r="M625" i="2"/>
  <c r="L625" i="2"/>
  <c r="N604" i="4"/>
  <c r="M604" i="4"/>
  <c r="P604" i="4" s="1"/>
  <c r="L604" i="4"/>
  <c r="N603" i="4"/>
  <c r="M603" i="4"/>
  <c r="L603" i="4"/>
  <c r="N602" i="4"/>
  <c r="P602" i="4" s="1"/>
  <c r="M602" i="4"/>
  <c r="L602" i="4"/>
  <c r="N601" i="4"/>
  <c r="M601" i="4"/>
  <c r="L601" i="4"/>
  <c r="N600" i="4"/>
  <c r="M600" i="4"/>
  <c r="L600" i="4"/>
  <c r="P600" i="4" s="1"/>
  <c r="N599" i="4"/>
  <c r="M599" i="4"/>
  <c r="L599" i="4"/>
  <c r="P599" i="4" s="1"/>
  <c r="N598" i="4"/>
  <c r="M598" i="4"/>
  <c r="L598" i="4"/>
  <c r="P598" i="4" s="1"/>
  <c r="N597" i="4"/>
  <c r="M597" i="4"/>
  <c r="P597" i="4" s="1"/>
  <c r="L597" i="4"/>
  <c r="N596" i="4"/>
  <c r="M596" i="4"/>
  <c r="P596" i="4" s="1"/>
  <c r="L596" i="4"/>
  <c r="N604" i="2"/>
  <c r="M604" i="2"/>
  <c r="L604" i="2"/>
  <c r="N603" i="2"/>
  <c r="P603" i="2" s="1"/>
  <c r="M603" i="2"/>
  <c r="L603" i="2"/>
  <c r="N602" i="2"/>
  <c r="M602" i="2"/>
  <c r="L602" i="2"/>
  <c r="N601" i="2"/>
  <c r="M601" i="2"/>
  <c r="L601" i="2"/>
  <c r="P601" i="2" s="1"/>
  <c r="N600" i="2"/>
  <c r="M600" i="2"/>
  <c r="L600" i="2"/>
  <c r="P600" i="2" s="1"/>
  <c r="N599" i="2"/>
  <c r="M599" i="2"/>
  <c r="L599" i="2"/>
  <c r="N598" i="2"/>
  <c r="M598" i="2"/>
  <c r="P598" i="2" s="1"/>
  <c r="L598" i="2"/>
  <c r="N597" i="2"/>
  <c r="M597" i="2"/>
  <c r="L597" i="2"/>
  <c r="N596" i="2"/>
  <c r="M596" i="2"/>
  <c r="L596" i="2"/>
  <c r="P596" i="2" s="1"/>
  <c r="N575" i="4"/>
  <c r="P575" i="4" s="1"/>
  <c r="M575" i="4"/>
  <c r="L575" i="4"/>
  <c r="N574" i="4"/>
  <c r="P574" i="4" s="1"/>
  <c r="M574" i="4"/>
  <c r="L574" i="4"/>
  <c r="N573" i="4"/>
  <c r="M573" i="4"/>
  <c r="L573" i="4"/>
  <c r="P573" i="4" s="1"/>
  <c r="N572" i="4"/>
  <c r="M572" i="4"/>
  <c r="L572" i="4"/>
  <c r="N571" i="4"/>
  <c r="M571" i="4"/>
  <c r="L571" i="4"/>
  <c r="P571" i="4" s="1"/>
  <c r="N570" i="4"/>
  <c r="M570" i="4"/>
  <c r="P570" i="4" s="1"/>
  <c r="L570" i="4"/>
  <c r="N569" i="4"/>
  <c r="M569" i="4"/>
  <c r="L569" i="4"/>
  <c r="N568" i="4"/>
  <c r="M568" i="4"/>
  <c r="L568" i="4"/>
  <c r="N567" i="4"/>
  <c r="M567" i="4"/>
  <c r="L567" i="4"/>
  <c r="N575" i="2"/>
  <c r="M575" i="2"/>
  <c r="L575" i="2"/>
  <c r="N574" i="2"/>
  <c r="M574" i="2"/>
  <c r="L574" i="2"/>
  <c r="P574" i="2" s="1"/>
  <c r="N573" i="2"/>
  <c r="M573" i="2"/>
  <c r="L573" i="2"/>
  <c r="P573" i="2" s="1"/>
  <c r="N572" i="2"/>
  <c r="M572" i="2"/>
  <c r="L572" i="2"/>
  <c r="N571" i="2"/>
  <c r="M571" i="2"/>
  <c r="P571" i="2" s="1"/>
  <c r="L571" i="2"/>
  <c r="N570" i="2"/>
  <c r="M570" i="2"/>
  <c r="L570" i="2"/>
  <c r="N569" i="2"/>
  <c r="M569" i="2"/>
  <c r="L569" i="2"/>
  <c r="P569" i="2" s="1"/>
  <c r="N568" i="2"/>
  <c r="P568" i="2" s="1"/>
  <c r="M568" i="2"/>
  <c r="L568" i="2"/>
  <c r="N567" i="2"/>
  <c r="M567" i="2"/>
  <c r="L567" i="2"/>
  <c r="N546" i="4"/>
  <c r="M546" i="4"/>
  <c r="L546" i="4"/>
  <c r="P546" i="4" s="1"/>
  <c r="N545" i="4"/>
  <c r="M545" i="4"/>
  <c r="L545" i="4"/>
  <c r="N544" i="4"/>
  <c r="M544" i="4"/>
  <c r="L544" i="4"/>
  <c r="N543" i="4"/>
  <c r="M543" i="4"/>
  <c r="P543" i="4" s="1"/>
  <c r="L543" i="4"/>
  <c r="N542" i="4"/>
  <c r="M542" i="4"/>
  <c r="L542" i="4"/>
  <c r="N541" i="4"/>
  <c r="M541" i="4"/>
  <c r="L541" i="4"/>
  <c r="P541" i="4" s="1"/>
  <c r="N540" i="4"/>
  <c r="P540" i="4" s="1"/>
  <c r="M540" i="4"/>
  <c r="L540" i="4"/>
  <c r="N539" i="4"/>
  <c r="M539" i="4"/>
  <c r="L539" i="4"/>
  <c r="N538" i="4"/>
  <c r="M538" i="4"/>
  <c r="L538" i="4"/>
  <c r="P538" i="4" s="1"/>
  <c r="N546" i="2"/>
  <c r="M546" i="2"/>
  <c r="L546" i="2"/>
  <c r="P546" i="2" s="1"/>
  <c r="N545" i="2"/>
  <c r="M545" i="2"/>
  <c r="L545" i="2"/>
  <c r="N544" i="2"/>
  <c r="M544" i="2"/>
  <c r="P544" i="2" s="1"/>
  <c r="L544" i="2"/>
  <c r="N543" i="2"/>
  <c r="M543" i="2"/>
  <c r="L543" i="2"/>
  <c r="N542" i="2"/>
  <c r="M542" i="2"/>
  <c r="L542" i="2"/>
  <c r="P542" i="2" s="1"/>
  <c r="N541" i="2"/>
  <c r="P541" i="2" s="1"/>
  <c r="M541" i="2"/>
  <c r="L541" i="2"/>
  <c r="N540" i="2"/>
  <c r="M540" i="2"/>
  <c r="L540" i="2"/>
  <c r="N539" i="2"/>
  <c r="M539" i="2"/>
  <c r="L539" i="2"/>
  <c r="N538" i="2"/>
  <c r="M538" i="2"/>
  <c r="L538" i="2"/>
  <c r="P538" i="2" s="1"/>
  <c r="N517" i="4"/>
  <c r="M517" i="4"/>
  <c r="L517" i="4"/>
  <c r="P517" i="4" s="1"/>
  <c r="N516" i="4"/>
  <c r="M516" i="4"/>
  <c r="P516" i="4" s="1"/>
  <c r="L516" i="4"/>
  <c r="N515" i="4"/>
  <c r="M515" i="4"/>
  <c r="P515" i="4" s="1"/>
  <c r="L515" i="4"/>
  <c r="N514" i="4"/>
  <c r="M514" i="4"/>
  <c r="L514" i="4"/>
  <c r="P514" i="4" s="1"/>
  <c r="N513" i="4"/>
  <c r="P513" i="4" s="1"/>
  <c r="M513" i="4"/>
  <c r="L513" i="4"/>
  <c r="N512" i="4"/>
  <c r="M512" i="4"/>
  <c r="L512" i="4"/>
  <c r="N511" i="4"/>
  <c r="M511" i="4"/>
  <c r="L511" i="4"/>
  <c r="P511" i="4" s="1"/>
  <c r="N510" i="4"/>
  <c r="M510" i="4"/>
  <c r="L510" i="4"/>
  <c r="N509" i="4"/>
  <c r="M509" i="4"/>
  <c r="L509" i="4"/>
  <c r="N517" i="2"/>
  <c r="M517" i="2"/>
  <c r="P517" i="2" s="1"/>
  <c r="L517" i="2"/>
  <c r="N516" i="2"/>
  <c r="M516" i="2"/>
  <c r="L516" i="2"/>
  <c r="P516" i="2" s="1"/>
  <c r="N515" i="2"/>
  <c r="M515" i="2"/>
  <c r="L515" i="2"/>
  <c r="N514" i="2"/>
  <c r="P514" i="2" s="1"/>
  <c r="M514" i="2"/>
  <c r="L514" i="2"/>
  <c r="N513" i="2"/>
  <c r="M513" i="2"/>
  <c r="L513" i="2"/>
  <c r="N512" i="2"/>
  <c r="M512" i="2"/>
  <c r="L512" i="2"/>
  <c r="P512" i="2" s="1"/>
  <c r="N511" i="2"/>
  <c r="M511" i="2"/>
  <c r="L511" i="2"/>
  <c r="P511" i="2" s="1"/>
  <c r="N510" i="2"/>
  <c r="M510" i="2"/>
  <c r="L510" i="2"/>
  <c r="N509" i="2"/>
  <c r="M509" i="2"/>
  <c r="L509" i="2"/>
  <c r="N488" i="4"/>
  <c r="M488" i="4"/>
  <c r="P488" i="4" s="1"/>
  <c r="L488" i="4"/>
  <c r="N487" i="4"/>
  <c r="M487" i="4"/>
  <c r="L487" i="4"/>
  <c r="N486" i="4"/>
  <c r="M486" i="4"/>
  <c r="L486" i="4"/>
  <c r="N485" i="4"/>
  <c r="M485" i="4"/>
  <c r="L485" i="4"/>
  <c r="N484" i="4"/>
  <c r="M484" i="4"/>
  <c r="L484" i="4"/>
  <c r="P484" i="4" s="1"/>
  <c r="N483" i="4"/>
  <c r="M483" i="4"/>
  <c r="L483" i="4"/>
  <c r="P483" i="4" s="1"/>
  <c r="N482" i="4"/>
  <c r="M482" i="4"/>
  <c r="L482" i="4"/>
  <c r="P482" i="4" s="1"/>
  <c r="N481" i="4"/>
  <c r="M481" i="4"/>
  <c r="P481" i="4" s="1"/>
  <c r="L481" i="4"/>
  <c r="N480" i="4"/>
  <c r="M480" i="4"/>
  <c r="P480" i="4" s="1"/>
  <c r="L480" i="4"/>
  <c r="N488" i="2"/>
  <c r="M488" i="2"/>
  <c r="L488" i="2"/>
  <c r="N487" i="2"/>
  <c r="P487" i="2" s="1"/>
  <c r="M487" i="2"/>
  <c r="L487" i="2"/>
  <c r="N486" i="2"/>
  <c r="M486" i="2"/>
  <c r="L486" i="2"/>
  <c r="N485" i="2"/>
  <c r="M485" i="2"/>
  <c r="L485" i="2"/>
  <c r="P485" i="2" s="1"/>
  <c r="N484" i="2"/>
  <c r="M484" i="2"/>
  <c r="L484" i="2"/>
  <c r="P484" i="2" s="1"/>
  <c r="N483" i="2"/>
  <c r="M483" i="2"/>
  <c r="L483" i="2"/>
  <c r="N482" i="2"/>
  <c r="M482" i="2"/>
  <c r="P482" i="2" s="1"/>
  <c r="L482" i="2"/>
  <c r="N481" i="2"/>
  <c r="M481" i="2"/>
  <c r="P481" i="2" s="1"/>
  <c r="L481" i="2"/>
  <c r="N480" i="2"/>
  <c r="M480" i="2"/>
  <c r="L480" i="2"/>
  <c r="P480" i="2" s="1"/>
  <c r="N459" i="4"/>
  <c r="P459" i="4" s="1"/>
  <c r="M459" i="4"/>
  <c r="L459" i="4"/>
  <c r="N458" i="4"/>
  <c r="P458" i="4" s="1"/>
  <c r="M458" i="4"/>
  <c r="L458" i="4"/>
  <c r="N457" i="4"/>
  <c r="M457" i="4"/>
  <c r="L457" i="4"/>
  <c r="P457" i="4" s="1"/>
  <c r="N456" i="4"/>
  <c r="M456" i="4"/>
  <c r="L456" i="4"/>
  <c r="N455" i="4"/>
  <c r="M455" i="4"/>
  <c r="L455" i="4"/>
  <c r="P455" i="4" s="1"/>
  <c r="N454" i="4"/>
  <c r="M454" i="4"/>
  <c r="P454" i="4" s="1"/>
  <c r="L454" i="4"/>
  <c r="N453" i="4"/>
  <c r="M453" i="4"/>
  <c r="L453" i="4"/>
  <c r="N452" i="4"/>
  <c r="M452" i="4"/>
  <c r="L452" i="4"/>
  <c r="P452" i="4" s="1"/>
  <c r="N451" i="4"/>
  <c r="P451" i="4" s="1"/>
  <c r="M451" i="4"/>
  <c r="L451" i="4"/>
  <c r="N459" i="2"/>
  <c r="M459" i="2"/>
  <c r="L459" i="2"/>
  <c r="N458" i="2"/>
  <c r="M458" i="2"/>
  <c r="L458" i="2"/>
  <c r="P458" i="2" s="1"/>
  <c r="N457" i="2"/>
  <c r="M457" i="2"/>
  <c r="L457" i="2"/>
  <c r="P457" i="2" s="1"/>
  <c r="N456" i="2"/>
  <c r="M456" i="2"/>
  <c r="L456" i="2"/>
  <c r="N455" i="2"/>
  <c r="M455" i="2"/>
  <c r="P455" i="2" s="1"/>
  <c r="L455" i="2"/>
  <c r="N454" i="2"/>
  <c r="M454" i="2"/>
  <c r="L454" i="2"/>
  <c r="N453" i="2"/>
  <c r="M453" i="2"/>
  <c r="L453" i="2"/>
  <c r="P453" i="2" s="1"/>
  <c r="N452" i="2"/>
  <c r="P452" i="2" s="1"/>
  <c r="M452" i="2"/>
  <c r="L452" i="2"/>
  <c r="N451" i="2"/>
  <c r="M451" i="2"/>
  <c r="L451" i="2"/>
  <c r="N430" i="4"/>
  <c r="M430" i="4"/>
  <c r="L430" i="4"/>
  <c r="P430" i="4" s="1"/>
  <c r="N429" i="4"/>
  <c r="M429" i="4"/>
  <c r="L429" i="4"/>
  <c r="N428" i="4"/>
  <c r="M428" i="4"/>
  <c r="L428" i="4"/>
  <c r="N427" i="4"/>
  <c r="M427" i="4"/>
  <c r="L427" i="4"/>
  <c r="N426" i="4"/>
  <c r="M426" i="4"/>
  <c r="L426" i="4"/>
  <c r="N425" i="4"/>
  <c r="M425" i="4"/>
  <c r="L425" i="4"/>
  <c r="P425" i="4" s="1"/>
  <c r="N424" i="4"/>
  <c r="P424" i="4" s="1"/>
  <c r="M424" i="4"/>
  <c r="L424" i="4"/>
  <c r="N423" i="4"/>
  <c r="M423" i="4"/>
  <c r="L423" i="4"/>
  <c r="N422" i="4"/>
  <c r="M422" i="4"/>
  <c r="L422" i="4"/>
  <c r="P422" i="4" s="1"/>
  <c r="N430" i="2"/>
  <c r="M430" i="2"/>
  <c r="L430" i="2"/>
  <c r="P430" i="2" s="1"/>
  <c r="N429" i="2"/>
  <c r="M429" i="2"/>
  <c r="L429" i="2"/>
  <c r="N428" i="2"/>
  <c r="M428" i="2"/>
  <c r="P428" i="2" s="1"/>
  <c r="L428" i="2"/>
  <c r="N427" i="2"/>
  <c r="M427" i="2"/>
  <c r="L427" i="2"/>
  <c r="N426" i="2"/>
  <c r="M426" i="2"/>
  <c r="L426" i="2"/>
  <c r="P426" i="2" s="1"/>
  <c r="N425" i="2"/>
  <c r="P425" i="2" s="1"/>
  <c r="M425" i="2"/>
  <c r="L425" i="2"/>
  <c r="N424" i="2"/>
  <c r="M424" i="2"/>
  <c r="L424" i="2"/>
  <c r="N423" i="2"/>
  <c r="M423" i="2"/>
  <c r="L423" i="2"/>
  <c r="P423" i="2" s="1"/>
  <c r="N422" i="2"/>
  <c r="M422" i="2"/>
  <c r="L422" i="2"/>
  <c r="N401" i="4"/>
  <c r="M401" i="4"/>
  <c r="L401" i="4"/>
  <c r="P401" i="4" s="1"/>
  <c r="N400" i="4"/>
  <c r="M400" i="4"/>
  <c r="P400" i="4" s="1"/>
  <c r="L400" i="4"/>
  <c r="N399" i="4"/>
  <c r="M399" i="4"/>
  <c r="P399" i="4" s="1"/>
  <c r="L399" i="4"/>
  <c r="N398" i="4"/>
  <c r="M398" i="4"/>
  <c r="L398" i="4"/>
  <c r="P398" i="4" s="1"/>
  <c r="N397" i="4"/>
  <c r="P397" i="4" s="1"/>
  <c r="M397" i="4"/>
  <c r="L397" i="4"/>
  <c r="N396" i="4"/>
  <c r="M396" i="4"/>
  <c r="L396" i="4"/>
  <c r="N395" i="4"/>
  <c r="M395" i="4"/>
  <c r="L395" i="4"/>
  <c r="P395" i="4" s="1"/>
  <c r="N394" i="4"/>
  <c r="M394" i="4"/>
  <c r="L394" i="4"/>
  <c r="N393" i="4"/>
  <c r="M393" i="4"/>
  <c r="L393" i="4"/>
  <c r="N401" i="2"/>
  <c r="M401" i="2"/>
  <c r="P401" i="2" s="1"/>
  <c r="L401" i="2"/>
  <c r="N400" i="2"/>
  <c r="M400" i="2"/>
  <c r="L400" i="2"/>
  <c r="P400" i="2" s="1"/>
  <c r="N399" i="2"/>
  <c r="M399" i="2"/>
  <c r="L399" i="2"/>
  <c r="N398" i="2"/>
  <c r="P398" i="2" s="1"/>
  <c r="M398" i="2"/>
  <c r="L398" i="2"/>
  <c r="N397" i="2"/>
  <c r="M397" i="2"/>
  <c r="P397" i="2" s="1"/>
  <c r="L397" i="2"/>
  <c r="N396" i="2"/>
  <c r="M396" i="2"/>
  <c r="L396" i="2"/>
  <c r="P396" i="2" s="1"/>
  <c r="N395" i="2"/>
  <c r="M395" i="2"/>
  <c r="L395" i="2"/>
  <c r="N394" i="2"/>
  <c r="M394" i="2"/>
  <c r="L394" i="2"/>
  <c r="N393" i="2"/>
  <c r="M393" i="2"/>
  <c r="L393" i="2"/>
  <c r="N372" i="4"/>
  <c r="M372" i="4"/>
  <c r="P372" i="4" s="1"/>
  <c r="L372" i="4"/>
  <c r="N371" i="4"/>
  <c r="M371" i="4"/>
  <c r="L371" i="4"/>
  <c r="P371" i="4" s="1"/>
  <c r="N370" i="4"/>
  <c r="P370" i="4" s="1"/>
  <c r="M370" i="4"/>
  <c r="L370" i="4"/>
  <c r="N369" i="4"/>
  <c r="M369" i="4"/>
  <c r="L369" i="4"/>
  <c r="N368" i="4"/>
  <c r="M368" i="4"/>
  <c r="L368" i="4"/>
  <c r="P368" i="4" s="1"/>
  <c r="N367" i="4"/>
  <c r="M367" i="4"/>
  <c r="L367" i="4"/>
  <c r="P367" i="4" s="1"/>
  <c r="N366" i="4"/>
  <c r="M366" i="4"/>
  <c r="L366" i="4"/>
  <c r="P366" i="4" s="1"/>
  <c r="N365" i="4"/>
  <c r="M365" i="4"/>
  <c r="P365" i="4" s="1"/>
  <c r="L365" i="4"/>
  <c r="N364" i="4"/>
  <c r="M364" i="4"/>
  <c r="P364" i="4" s="1"/>
  <c r="L364" i="4"/>
  <c r="N372" i="2"/>
  <c r="M372" i="2"/>
  <c r="L372" i="2"/>
  <c r="N371" i="2"/>
  <c r="P371" i="2" s="1"/>
  <c r="M371" i="2"/>
  <c r="L371" i="2"/>
  <c r="N370" i="2"/>
  <c r="M370" i="2"/>
  <c r="L370" i="2"/>
  <c r="N369" i="2"/>
  <c r="M369" i="2"/>
  <c r="L369" i="2"/>
  <c r="P369" i="2" s="1"/>
  <c r="N368" i="2"/>
  <c r="M368" i="2"/>
  <c r="L368" i="2"/>
  <c r="P368" i="2" s="1"/>
  <c r="N367" i="2"/>
  <c r="M367" i="2"/>
  <c r="L367" i="2"/>
  <c r="N366" i="2"/>
  <c r="M366" i="2"/>
  <c r="P366" i="2" s="1"/>
  <c r="L366" i="2"/>
  <c r="N365" i="2"/>
  <c r="M365" i="2"/>
  <c r="L365" i="2"/>
  <c r="N364" i="2"/>
  <c r="M364" i="2"/>
  <c r="L364" i="2"/>
  <c r="P364" i="2" s="1"/>
  <c r="N343" i="4"/>
  <c r="P343" i="4" s="1"/>
  <c r="M343" i="4"/>
  <c r="L343" i="4"/>
  <c r="N342" i="4"/>
  <c r="M342" i="4"/>
  <c r="L342" i="4"/>
  <c r="P342" i="4" s="1"/>
  <c r="N341" i="4"/>
  <c r="M341" i="4"/>
  <c r="L341" i="4"/>
  <c r="P341" i="4" s="1"/>
  <c r="N340" i="4"/>
  <c r="M340" i="4"/>
  <c r="L340" i="4"/>
  <c r="N339" i="4"/>
  <c r="M339" i="4"/>
  <c r="L339" i="4"/>
  <c r="P339" i="4" s="1"/>
  <c r="N338" i="4"/>
  <c r="M338" i="4"/>
  <c r="P338" i="4" s="1"/>
  <c r="L338" i="4"/>
  <c r="N337" i="4"/>
  <c r="M337" i="4"/>
  <c r="L337" i="4"/>
  <c r="N336" i="4"/>
  <c r="M336" i="4"/>
  <c r="L336" i="4"/>
  <c r="P336" i="4" s="1"/>
  <c r="N335" i="4"/>
  <c r="P335" i="4" s="1"/>
  <c r="M335" i="4"/>
  <c r="L335" i="4"/>
  <c r="N343" i="2"/>
  <c r="M343" i="2"/>
  <c r="L343" i="2"/>
  <c r="N342" i="2"/>
  <c r="M342" i="2"/>
  <c r="L342" i="2"/>
  <c r="P342" i="2" s="1"/>
  <c r="N341" i="2"/>
  <c r="M341" i="2"/>
  <c r="L341" i="2"/>
  <c r="P341" i="2" s="1"/>
  <c r="N340" i="2"/>
  <c r="M340" i="2"/>
  <c r="L340" i="2"/>
  <c r="N339" i="2"/>
  <c r="M339" i="2"/>
  <c r="P339" i="2" s="1"/>
  <c r="L339" i="2"/>
  <c r="N338" i="2"/>
  <c r="M338" i="2"/>
  <c r="L338" i="2"/>
  <c r="N337" i="2"/>
  <c r="M337" i="2"/>
  <c r="L337" i="2"/>
  <c r="P337" i="2" s="1"/>
  <c r="N336" i="2"/>
  <c r="P336" i="2" s="1"/>
  <c r="M336" i="2"/>
  <c r="L336" i="2"/>
  <c r="N335" i="2"/>
  <c r="M335" i="2"/>
  <c r="L335" i="2"/>
  <c r="N314" i="4"/>
  <c r="M314" i="4"/>
  <c r="L314" i="4"/>
  <c r="P314" i="4" s="1"/>
  <c r="N313" i="4"/>
  <c r="M313" i="4"/>
  <c r="L313" i="4"/>
  <c r="N312" i="4"/>
  <c r="M312" i="4"/>
  <c r="L312" i="4"/>
  <c r="N311" i="4"/>
  <c r="M311" i="4"/>
  <c r="P311" i="4" s="1"/>
  <c r="L311" i="4"/>
  <c r="N310" i="4"/>
  <c r="M310" i="4"/>
  <c r="L310" i="4"/>
  <c r="N309" i="4"/>
  <c r="M309" i="4"/>
  <c r="L309" i="4"/>
  <c r="P309" i="4" s="1"/>
  <c r="N308" i="4"/>
  <c r="P308" i="4" s="1"/>
  <c r="M308" i="4"/>
  <c r="L308" i="4"/>
  <c r="N307" i="4"/>
  <c r="M307" i="4"/>
  <c r="L307" i="4"/>
  <c r="P307" i="4" s="1"/>
  <c r="N306" i="4"/>
  <c r="M306" i="4"/>
  <c r="L306" i="4"/>
  <c r="P306" i="4" s="1"/>
  <c r="N314" i="2"/>
  <c r="M314" i="2"/>
  <c r="L314" i="2"/>
  <c r="P314" i="2" s="1"/>
  <c r="N313" i="2"/>
  <c r="M313" i="2"/>
  <c r="L313" i="2"/>
  <c r="N312" i="2"/>
  <c r="M312" i="2"/>
  <c r="P312" i="2" s="1"/>
  <c r="L312" i="2"/>
  <c r="N311" i="2"/>
  <c r="M311" i="2"/>
  <c r="L311" i="2"/>
  <c r="N310" i="2"/>
  <c r="M310" i="2"/>
  <c r="L310" i="2"/>
  <c r="P310" i="2" s="1"/>
  <c r="N309" i="2"/>
  <c r="P309" i="2" s="1"/>
  <c r="M309" i="2"/>
  <c r="L309" i="2"/>
  <c r="N308" i="2"/>
  <c r="M308" i="2"/>
  <c r="L308" i="2"/>
  <c r="N307" i="2"/>
  <c r="M307" i="2"/>
  <c r="L307" i="2"/>
  <c r="P307" i="2" s="1"/>
  <c r="N306" i="2"/>
  <c r="M306" i="2"/>
  <c r="L306" i="2"/>
  <c r="N285" i="4"/>
  <c r="M285" i="4"/>
  <c r="L285" i="4"/>
  <c r="N284" i="4"/>
  <c r="M284" i="4"/>
  <c r="P284" i="4" s="1"/>
  <c r="L284" i="4"/>
  <c r="N283" i="4"/>
  <c r="M283" i="4"/>
  <c r="P283" i="4" s="1"/>
  <c r="L283" i="4"/>
  <c r="N282" i="4"/>
  <c r="M282" i="4"/>
  <c r="L282" i="4"/>
  <c r="P282" i="4" s="1"/>
  <c r="N281" i="4"/>
  <c r="P281" i="4" s="1"/>
  <c r="M281" i="4"/>
  <c r="L281" i="4"/>
  <c r="N280" i="4"/>
  <c r="M280" i="4"/>
  <c r="L280" i="4"/>
  <c r="P280" i="4" s="1"/>
  <c r="N279" i="4"/>
  <c r="M279" i="4"/>
  <c r="L279" i="4"/>
  <c r="P279" i="4" s="1"/>
  <c r="N278" i="4"/>
  <c r="M278" i="4"/>
  <c r="L278" i="4"/>
  <c r="N277" i="4"/>
  <c r="M277" i="4"/>
  <c r="L277" i="4"/>
  <c r="N285" i="2"/>
  <c r="M285" i="2"/>
  <c r="P285" i="2" s="1"/>
  <c r="L285" i="2"/>
  <c r="N284" i="2"/>
  <c r="M284" i="2"/>
  <c r="L284" i="2"/>
  <c r="P284" i="2" s="1"/>
  <c r="N283" i="2"/>
  <c r="M283" i="2"/>
  <c r="L283" i="2"/>
  <c r="N282" i="2"/>
  <c r="P282" i="2" s="1"/>
  <c r="M282" i="2"/>
  <c r="L282" i="2"/>
  <c r="N281" i="2"/>
  <c r="M281" i="2"/>
  <c r="P281" i="2" s="1"/>
  <c r="L281" i="2"/>
  <c r="N280" i="2"/>
  <c r="M280" i="2"/>
  <c r="L280" i="2"/>
  <c r="P280" i="2" s="1"/>
  <c r="N279" i="2"/>
  <c r="M279" i="2"/>
  <c r="L279" i="2"/>
  <c r="P279" i="2" s="1"/>
  <c r="N278" i="2"/>
  <c r="M278" i="2"/>
  <c r="L278" i="2"/>
  <c r="N277" i="2"/>
  <c r="M277" i="2"/>
  <c r="L277" i="2"/>
  <c r="N256" i="4"/>
  <c r="M256" i="4"/>
  <c r="P256" i="4" s="1"/>
  <c r="L256" i="4"/>
  <c r="N255" i="4"/>
  <c r="M255" i="4"/>
  <c r="L255" i="4"/>
  <c r="P255" i="4" s="1"/>
  <c r="N254" i="4"/>
  <c r="P254" i="4" s="1"/>
  <c r="M254" i="4"/>
  <c r="L254" i="4"/>
  <c r="N253" i="4"/>
  <c r="M253" i="4"/>
  <c r="L253" i="4"/>
  <c r="N252" i="4"/>
  <c r="M252" i="4"/>
  <c r="L252" i="4"/>
  <c r="P252" i="4" s="1"/>
  <c r="N251" i="4"/>
  <c r="M251" i="4"/>
  <c r="L251" i="4"/>
  <c r="P251" i="4" s="1"/>
  <c r="N250" i="4"/>
  <c r="M250" i="4"/>
  <c r="L250" i="4"/>
  <c r="P250" i="4" s="1"/>
  <c r="N249" i="4"/>
  <c r="M249" i="4"/>
  <c r="P249" i="4" s="1"/>
  <c r="L249" i="4"/>
  <c r="N248" i="4"/>
  <c r="M248" i="4"/>
  <c r="P248" i="4" s="1"/>
  <c r="L248" i="4"/>
  <c r="N256" i="2"/>
  <c r="M256" i="2"/>
  <c r="L256" i="2"/>
  <c r="N255" i="2"/>
  <c r="P255" i="2" s="1"/>
  <c r="M255" i="2"/>
  <c r="L255" i="2"/>
  <c r="N254" i="2"/>
  <c r="M254" i="2"/>
  <c r="L254" i="2"/>
  <c r="N253" i="2"/>
  <c r="M253" i="2"/>
  <c r="L253" i="2"/>
  <c r="P253" i="2" s="1"/>
  <c r="N252" i="2"/>
  <c r="M252" i="2"/>
  <c r="L252" i="2"/>
  <c r="P252" i="2" s="1"/>
  <c r="N251" i="2"/>
  <c r="M251" i="2"/>
  <c r="L251" i="2"/>
  <c r="N250" i="2"/>
  <c r="M250" i="2"/>
  <c r="P250" i="2" s="1"/>
  <c r="L250" i="2"/>
  <c r="N249" i="2"/>
  <c r="M249" i="2"/>
  <c r="L249" i="2"/>
  <c r="N248" i="2"/>
  <c r="M248" i="2"/>
  <c r="L248" i="2"/>
  <c r="P248" i="2" s="1"/>
  <c r="N227" i="4"/>
  <c r="P227" i="4" s="1"/>
  <c r="M227" i="4"/>
  <c r="L227" i="4"/>
  <c r="N226" i="4"/>
  <c r="M226" i="4"/>
  <c r="L226" i="4"/>
  <c r="P226" i="4" s="1"/>
  <c r="N225" i="4"/>
  <c r="M225" i="4"/>
  <c r="L225" i="4"/>
  <c r="P225" i="4" s="1"/>
  <c r="N224" i="4"/>
  <c r="M224" i="4"/>
  <c r="L224" i="4"/>
  <c r="N223" i="4"/>
  <c r="M223" i="4"/>
  <c r="L223" i="4"/>
  <c r="P223" i="4" s="1"/>
  <c r="N222" i="4"/>
  <c r="M222" i="4"/>
  <c r="P222" i="4" s="1"/>
  <c r="L222" i="4"/>
  <c r="N221" i="4"/>
  <c r="M221" i="4"/>
  <c r="L221" i="4"/>
  <c r="N220" i="4"/>
  <c r="M220" i="4"/>
  <c r="L220" i="4"/>
  <c r="P220" i="4" s="1"/>
  <c r="N219" i="4"/>
  <c r="P219" i="4" s="1"/>
  <c r="M219" i="4"/>
  <c r="L219" i="4"/>
  <c r="N227" i="2"/>
  <c r="M227" i="2"/>
  <c r="L227" i="2"/>
  <c r="N226" i="2"/>
  <c r="M226" i="2"/>
  <c r="L226" i="2"/>
  <c r="P226" i="2" s="1"/>
  <c r="N225" i="2"/>
  <c r="M225" i="2"/>
  <c r="L225" i="2"/>
  <c r="P225" i="2" s="1"/>
  <c r="N224" i="2"/>
  <c r="M224" i="2"/>
  <c r="L224" i="2"/>
  <c r="N223" i="2"/>
  <c r="M223" i="2"/>
  <c r="P223" i="2" s="1"/>
  <c r="L223" i="2"/>
  <c r="N222" i="2"/>
  <c r="M222" i="2"/>
  <c r="L222" i="2"/>
  <c r="N221" i="2"/>
  <c r="M221" i="2"/>
  <c r="L221" i="2"/>
  <c r="P221" i="2" s="1"/>
  <c r="N220" i="2"/>
  <c r="P220" i="2" s="1"/>
  <c r="M220" i="2"/>
  <c r="L220" i="2"/>
  <c r="N219" i="2"/>
  <c r="M219" i="2"/>
  <c r="L219" i="2"/>
  <c r="N198" i="4"/>
  <c r="M198" i="4"/>
  <c r="L198" i="4"/>
  <c r="P198" i="4" s="1"/>
  <c r="N197" i="4"/>
  <c r="M197" i="4"/>
  <c r="L197" i="4"/>
  <c r="N196" i="4"/>
  <c r="M196" i="4"/>
  <c r="L196" i="4"/>
  <c r="N195" i="4"/>
  <c r="M195" i="4"/>
  <c r="P195" i="4" s="1"/>
  <c r="L195" i="4"/>
  <c r="N194" i="4"/>
  <c r="M194" i="4"/>
  <c r="L194" i="4"/>
  <c r="N193" i="4"/>
  <c r="M193" i="4"/>
  <c r="L193" i="4"/>
  <c r="P193" i="4" s="1"/>
  <c r="N192" i="4"/>
  <c r="P192" i="4" s="1"/>
  <c r="M192" i="4"/>
  <c r="L192" i="4"/>
  <c r="N191" i="4"/>
  <c r="M191" i="4"/>
  <c r="L191" i="4"/>
  <c r="P191" i="4" s="1"/>
  <c r="N190" i="4"/>
  <c r="M190" i="4"/>
  <c r="L190" i="4"/>
  <c r="P190" i="4" s="1"/>
  <c r="N198" i="2"/>
  <c r="M198" i="2"/>
  <c r="L198" i="2"/>
  <c r="N197" i="2"/>
  <c r="M197" i="2"/>
  <c r="L197" i="2"/>
  <c r="N196" i="2"/>
  <c r="M196" i="2"/>
  <c r="P196" i="2" s="1"/>
  <c r="L196" i="2"/>
  <c r="N195" i="2"/>
  <c r="M195" i="2"/>
  <c r="L195" i="2"/>
  <c r="N194" i="2"/>
  <c r="M194" i="2"/>
  <c r="L194" i="2"/>
  <c r="P194" i="2" s="1"/>
  <c r="N193" i="2"/>
  <c r="P193" i="2" s="1"/>
  <c r="M193" i="2"/>
  <c r="L193" i="2"/>
  <c r="N192" i="2"/>
  <c r="M192" i="2"/>
  <c r="L192" i="2"/>
  <c r="N191" i="2"/>
  <c r="M191" i="2"/>
  <c r="L191" i="2"/>
  <c r="P191" i="2" s="1"/>
  <c r="N190" i="2"/>
  <c r="M190" i="2"/>
  <c r="L190" i="2"/>
  <c r="P190" i="2" s="1"/>
  <c r="N169" i="4"/>
  <c r="M169" i="4"/>
  <c r="L169" i="4"/>
  <c r="N168" i="4"/>
  <c r="M168" i="4"/>
  <c r="P168" i="4" s="1"/>
  <c r="L168" i="4"/>
  <c r="N167" i="4"/>
  <c r="M167" i="4"/>
  <c r="P167" i="4" s="1"/>
  <c r="L167" i="4"/>
  <c r="N166" i="4"/>
  <c r="M166" i="4"/>
  <c r="L166" i="4"/>
  <c r="P166" i="4" s="1"/>
  <c r="N165" i="4"/>
  <c r="P165" i="4" s="1"/>
  <c r="M165" i="4"/>
  <c r="L165" i="4"/>
  <c r="N164" i="4"/>
  <c r="M164" i="4"/>
  <c r="L164" i="4"/>
  <c r="N163" i="4"/>
  <c r="M163" i="4"/>
  <c r="L163" i="4"/>
  <c r="N162" i="4"/>
  <c r="M162" i="4"/>
  <c r="L162" i="4"/>
  <c r="N161" i="4"/>
  <c r="M161" i="4"/>
  <c r="L161" i="4"/>
  <c r="P161" i="4" s="1"/>
  <c r="N169" i="2"/>
  <c r="M169" i="2"/>
  <c r="P169" i="2" s="1"/>
  <c r="L169" i="2"/>
  <c r="N168" i="2"/>
  <c r="M168" i="2"/>
  <c r="L168" i="2"/>
  <c r="P168" i="2" s="1"/>
  <c r="N167" i="2"/>
  <c r="M167" i="2"/>
  <c r="L167" i="2"/>
  <c r="N166" i="2"/>
  <c r="P166" i="2" s="1"/>
  <c r="M166" i="2"/>
  <c r="L166" i="2"/>
  <c r="N165" i="2"/>
  <c r="M165" i="2"/>
  <c r="L165" i="2"/>
  <c r="P165" i="2" s="1"/>
  <c r="N164" i="2"/>
  <c r="M164" i="2"/>
  <c r="L164" i="2"/>
  <c r="P164" i="2" s="1"/>
  <c r="N163" i="2"/>
  <c r="M163" i="2"/>
  <c r="L163" i="2"/>
  <c r="P163" i="2" s="1"/>
  <c r="N162" i="2"/>
  <c r="M162" i="2"/>
  <c r="L162" i="2"/>
  <c r="N161" i="2"/>
  <c r="M161" i="2"/>
  <c r="L161" i="2"/>
  <c r="N140" i="4"/>
  <c r="M140" i="4"/>
  <c r="P140" i="4" s="1"/>
  <c r="L140" i="4"/>
  <c r="N139" i="4"/>
  <c r="M139" i="4"/>
  <c r="L139" i="4"/>
  <c r="P139" i="4" s="1"/>
  <c r="N138" i="4"/>
  <c r="P138" i="4" s="1"/>
  <c r="M138" i="4"/>
  <c r="L138" i="4"/>
  <c r="N137" i="4"/>
  <c r="M137" i="4"/>
  <c r="L137" i="4"/>
  <c r="N136" i="4"/>
  <c r="M136" i="4"/>
  <c r="L136" i="4"/>
  <c r="P136" i="4" s="1"/>
  <c r="N135" i="4"/>
  <c r="M135" i="4"/>
  <c r="L135" i="4"/>
  <c r="P135" i="4" s="1"/>
  <c r="N134" i="4"/>
  <c r="M134" i="4"/>
  <c r="L134" i="4"/>
  <c r="P134" i="4" s="1"/>
  <c r="N133" i="4"/>
  <c r="M133" i="4"/>
  <c r="P133" i="4" s="1"/>
  <c r="L133" i="4"/>
  <c r="N132" i="4"/>
  <c r="M132" i="4"/>
  <c r="P132" i="4" s="1"/>
  <c r="L132" i="4"/>
  <c r="N140" i="2"/>
  <c r="M140" i="2"/>
  <c r="L140" i="2"/>
  <c r="N139" i="2"/>
  <c r="P139" i="2" s="1"/>
  <c r="M139" i="2"/>
  <c r="L139" i="2"/>
  <c r="N138" i="2"/>
  <c r="M138" i="2"/>
  <c r="L138" i="2"/>
  <c r="N137" i="2"/>
  <c r="M137" i="2"/>
  <c r="L137" i="2"/>
  <c r="P137" i="2" s="1"/>
  <c r="N136" i="2"/>
  <c r="M136" i="2"/>
  <c r="L136" i="2"/>
  <c r="P136" i="2" s="1"/>
  <c r="N135" i="2"/>
  <c r="M135" i="2"/>
  <c r="L135" i="2"/>
  <c r="N134" i="2"/>
  <c r="M134" i="2"/>
  <c r="P134" i="2" s="1"/>
  <c r="L134" i="2"/>
  <c r="N133" i="2"/>
  <c r="M133" i="2"/>
  <c r="L133" i="2"/>
  <c r="N132" i="2"/>
  <c r="M132" i="2"/>
  <c r="L132" i="2"/>
  <c r="P132" i="2" s="1"/>
  <c r="N111" i="4"/>
  <c r="P111" i="4" s="1"/>
  <c r="M111" i="4"/>
  <c r="L111" i="4"/>
  <c r="N110" i="4"/>
  <c r="M110" i="4"/>
  <c r="L110" i="4"/>
  <c r="P110" i="4" s="1"/>
  <c r="N109" i="4"/>
  <c r="M109" i="4"/>
  <c r="L109" i="4"/>
  <c r="P109" i="4" s="1"/>
  <c r="N108" i="4"/>
  <c r="M108" i="4"/>
  <c r="L108" i="4"/>
  <c r="N107" i="4"/>
  <c r="M107" i="4"/>
  <c r="L107" i="4"/>
  <c r="P107" i="4" s="1"/>
  <c r="N106" i="4"/>
  <c r="M106" i="4"/>
  <c r="P106" i="4" s="1"/>
  <c r="L106" i="4"/>
  <c r="N105" i="4"/>
  <c r="M105" i="4"/>
  <c r="L105" i="4"/>
  <c r="N104" i="4"/>
  <c r="M104" i="4"/>
  <c r="L104" i="4"/>
  <c r="P104" i="4" s="1"/>
  <c r="N103" i="4"/>
  <c r="P103" i="4" s="1"/>
  <c r="M103" i="4"/>
  <c r="L103" i="4"/>
  <c r="N111" i="2"/>
  <c r="M111" i="2"/>
  <c r="L111" i="2"/>
  <c r="N110" i="2"/>
  <c r="M110" i="2"/>
  <c r="L110" i="2"/>
  <c r="P110" i="2" s="1"/>
  <c r="N109" i="2"/>
  <c r="M109" i="2"/>
  <c r="L109" i="2"/>
  <c r="P109" i="2" s="1"/>
  <c r="N108" i="2"/>
  <c r="M108" i="2"/>
  <c r="L108" i="2"/>
  <c r="N107" i="2"/>
  <c r="M107" i="2"/>
  <c r="P107" i="2" s="1"/>
  <c r="L107" i="2"/>
  <c r="N106" i="2"/>
  <c r="M106" i="2"/>
  <c r="L106" i="2"/>
  <c r="N105" i="2"/>
  <c r="M105" i="2"/>
  <c r="L105" i="2"/>
  <c r="P105" i="2" s="1"/>
  <c r="N104" i="2"/>
  <c r="P104" i="2" s="1"/>
  <c r="M104" i="2"/>
  <c r="L104" i="2"/>
  <c r="N103" i="2"/>
  <c r="M103" i="2"/>
  <c r="L103" i="2"/>
  <c r="N82" i="4"/>
  <c r="M82" i="4"/>
  <c r="L82" i="4"/>
  <c r="P82" i="4" s="1"/>
  <c r="N81" i="4"/>
  <c r="M81" i="4"/>
  <c r="L81" i="4"/>
  <c r="N80" i="4"/>
  <c r="M80" i="4"/>
  <c r="L80" i="4"/>
  <c r="P80" i="4" s="1"/>
  <c r="N79" i="4"/>
  <c r="M79" i="4"/>
  <c r="P79" i="4" s="1"/>
  <c r="L79" i="4"/>
  <c r="N78" i="4"/>
  <c r="M78" i="4"/>
  <c r="L78" i="4"/>
  <c r="N77" i="4"/>
  <c r="M77" i="4"/>
  <c r="L77" i="4"/>
  <c r="P77" i="4" s="1"/>
  <c r="N76" i="4"/>
  <c r="P76" i="4" s="1"/>
  <c r="M76" i="4"/>
  <c r="L76" i="4"/>
  <c r="N75" i="4"/>
  <c r="M75" i="4"/>
  <c r="L75" i="4"/>
  <c r="P75" i="4" s="1"/>
  <c r="N74" i="4"/>
  <c r="M74" i="4"/>
  <c r="L74" i="4"/>
  <c r="P74" i="4" s="1"/>
  <c r="N82" i="2"/>
  <c r="M82" i="2"/>
  <c r="L82" i="2"/>
  <c r="N81" i="2"/>
  <c r="M81" i="2"/>
  <c r="L81" i="2"/>
  <c r="N80" i="2"/>
  <c r="M80" i="2"/>
  <c r="L80" i="2"/>
  <c r="N79" i="2"/>
  <c r="M79" i="2"/>
  <c r="L79" i="2"/>
  <c r="N78" i="2"/>
  <c r="M78" i="2"/>
  <c r="L78" i="2"/>
  <c r="P78" i="2" s="1"/>
  <c r="N77" i="2"/>
  <c r="P77" i="2" s="1"/>
  <c r="M77" i="2"/>
  <c r="L77" i="2"/>
  <c r="N76" i="2"/>
  <c r="M76" i="2"/>
  <c r="L76" i="2"/>
  <c r="P76" i="2" s="1"/>
  <c r="N75" i="2"/>
  <c r="M75" i="2"/>
  <c r="L75" i="2"/>
  <c r="P75" i="2" s="1"/>
  <c r="N74" i="2"/>
  <c r="M74" i="2"/>
  <c r="L74" i="2"/>
  <c r="M53" i="4"/>
  <c r="N53" i="4"/>
  <c r="M53" i="2"/>
  <c r="N53" i="2"/>
  <c r="L53" i="4"/>
  <c r="P53" i="4" s="1"/>
  <c r="L53" i="2"/>
  <c r="M52" i="4"/>
  <c r="N52" i="4"/>
  <c r="M52" i="2"/>
  <c r="N52" i="2"/>
  <c r="L52" i="4"/>
  <c r="L52" i="2"/>
  <c r="M51" i="4"/>
  <c r="P51" i="4" s="1"/>
  <c r="N51" i="4"/>
  <c r="M51" i="2"/>
  <c r="N51" i="2"/>
  <c r="L51" i="4"/>
  <c r="L51" i="2"/>
  <c r="P51" i="2" s="1"/>
  <c r="M50" i="4"/>
  <c r="N50" i="4"/>
  <c r="M50" i="2"/>
  <c r="N50" i="2"/>
  <c r="L50" i="4"/>
  <c r="L50" i="2"/>
  <c r="M49" i="4"/>
  <c r="N49" i="4"/>
  <c r="M49" i="2"/>
  <c r="N49" i="2"/>
  <c r="L49" i="4"/>
  <c r="P49" i="4" s="1"/>
  <c r="L49" i="2"/>
  <c r="M48" i="4"/>
  <c r="N48" i="4"/>
  <c r="M48" i="2"/>
  <c r="N48" i="2"/>
  <c r="L48" i="4"/>
  <c r="L48" i="2"/>
  <c r="P48" i="2" s="1"/>
  <c r="M47" i="4"/>
  <c r="P47" i="4" s="1"/>
  <c r="N47" i="4"/>
  <c r="M47" i="2"/>
  <c r="N47" i="2"/>
  <c r="L47" i="4"/>
  <c r="L47" i="2"/>
  <c r="P47" i="2" s="1"/>
  <c r="M46" i="4"/>
  <c r="N46" i="4"/>
  <c r="P46" i="4" s="1"/>
  <c r="M46" i="2"/>
  <c r="P46" i="2" s="1"/>
  <c r="N46" i="2"/>
  <c r="L46" i="4"/>
  <c r="L46" i="2"/>
  <c r="M45" i="4"/>
  <c r="N45" i="4"/>
  <c r="M45" i="2"/>
  <c r="N45" i="2"/>
  <c r="L45" i="4"/>
  <c r="P45" i="4" s="1"/>
  <c r="L45" i="2"/>
  <c r="M14" i="4"/>
  <c r="N14" i="4"/>
  <c r="O14" i="4"/>
  <c r="M14" i="2"/>
  <c r="N14" i="2"/>
  <c r="O14" i="2"/>
  <c r="L14" i="4"/>
  <c r="L14" i="2"/>
  <c r="I876" i="4"/>
  <c r="I855" i="4"/>
  <c r="O856" i="4" s="1"/>
  <c r="I847" i="4"/>
  <c r="I826" i="4"/>
  <c r="O827" i="4" s="1"/>
  <c r="I818" i="4"/>
  <c r="I797" i="4"/>
  <c r="O798" i="4" s="1"/>
  <c r="I789" i="4"/>
  <c r="I768" i="4"/>
  <c r="O769" i="4" s="1"/>
  <c r="I760" i="4"/>
  <c r="I739" i="4"/>
  <c r="O740" i="4" s="1"/>
  <c r="I731" i="4"/>
  <c r="I710" i="4"/>
  <c r="O711" i="4" s="1"/>
  <c r="I702" i="4"/>
  <c r="I681" i="4"/>
  <c r="O682" i="4" s="1"/>
  <c r="I673" i="4"/>
  <c r="I652" i="4"/>
  <c r="O653" i="4" s="1"/>
  <c r="I644" i="4"/>
  <c r="I623" i="4"/>
  <c r="O624" i="4" s="1"/>
  <c r="I615" i="4"/>
  <c r="I594" i="4"/>
  <c r="O595" i="4" s="1"/>
  <c r="I586" i="4"/>
  <c r="I565" i="4"/>
  <c r="O566" i="4" s="1"/>
  <c r="I557" i="4"/>
  <c r="I536" i="4"/>
  <c r="O537" i="4" s="1"/>
  <c r="I528" i="4"/>
  <c r="I507" i="4"/>
  <c r="O508" i="4" s="1"/>
  <c r="I499" i="4"/>
  <c r="I478" i="4"/>
  <c r="O479" i="4" s="1"/>
  <c r="I470" i="4"/>
  <c r="I449" i="4"/>
  <c r="O450" i="4" s="1"/>
  <c r="I441" i="4"/>
  <c r="I420" i="4"/>
  <c r="O421" i="4" s="1"/>
  <c r="I412" i="4"/>
  <c r="I391" i="4"/>
  <c r="O392" i="4" s="1"/>
  <c r="I383" i="4"/>
  <c r="I362" i="4"/>
  <c r="O363" i="4" s="1"/>
  <c r="I354" i="4"/>
  <c r="I333" i="4"/>
  <c r="O334" i="4" s="1"/>
  <c r="I325" i="4"/>
  <c r="I304" i="4"/>
  <c r="O305" i="4" s="1"/>
  <c r="I296" i="4"/>
  <c r="I275" i="4"/>
  <c r="O276" i="4" s="1"/>
  <c r="I267" i="4"/>
  <c r="I246" i="4"/>
  <c r="O247" i="4" s="1"/>
  <c r="I238" i="4"/>
  <c r="I217" i="4"/>
  <c r="O218" i="4" s="1"/>
  <c r="I209" i="4"/>
  <c r="I188" i="4"/>
  <c r="O189" i="4" s="1"/>
  <c r="I180" i="4"/>
  <c r="I159" i="4"/>
  <c r="O160" i="4" s="1"/>
  <c r="I151" i="4"/>
  <c r="I130" i="4"/>
  <c r="O131" i="4" s="1"/>
  <c r="I122" i="4"/>
  <c r="I101" i="4"/>
  <c r="O102" i="4" s="1"/>
  <c r="I93" i="4"/>
  <c r="I5" i="4" s="1"/>
  <c r="I72" i="4"/>
  <c r="O73" i="4" s="1"/>
  <c r="I64" i="4"/>
  <c r="I43" i="4"/>
  <c r="O44" i="4" s="1"/>
  <c r="P893" i="4"/>
  <c r="P892" i="4"/>
  <c r="P890" i="4"/>
  <c r="P887" i="4"/>
  <c r="P877" i="4"/>
  <c r="P877" i="2"/>
  <c r="P863" i="4"/>
  <c r="P860" i="4"/>
  <c r="P858" i="4"/>
  <c r="P857" i="4"/>
  <c r="P848" i="4"/>
  <c r="P848" i="2"/>
  <c r="P836" i="4"/>
  <c r="P835" i="4"/>
  <c r="P833" i="4"/>
  <c r="P831" i="4"/>
  <c r="P828" i="4"/>
  <c r="P819" i="4"/>
  <c r="P819" i="2"/>
  <c r="P806" i="4"/>
  <c r="P804" i="4"/>
  <c r="P801" i="4"/>
  <c r="P790" i="4"/>
  <c r="P790" i="2"/>
  <c r="P777" i="4"/>
  <c r="P776" i="4"/>
  <c r="P775" i="4"/>
  <c r="P774" i="4"/>
  <c r="P771" i="4"/>
  <c r="P761" i="4"/>
  <c r="P778" i="2"/>
  <c r="P770" i="2"/>
  <c r="P761" i="2"/>
  <c r="P749" i="4"/>
  <c r="P747" i="4"/>
  <c r="P744" i="4"/>
  <c r="P742" i="4"/>
  <c r="P732" i="4"/>
  <c r="P732" i="2"/>
  <c r="P720" i="4"/>
  <c r="P717" i="4"/>
  <c r="P715" i="4"/>
  <c r="P712" i="4"/>
  <c r="P703" i="4"/>
  <c r="P703" i="2"/>
  <c r="P691" i="4"/>
  <c r="P690" i="4"/>
  <c r="P688" i="4"/>
  <c r="P685" i="4"/>
  <c r="P674" i="4"/>
  <c r="P683" i="2"/>
  <c r="P674" i="2"/>
  <c r="P661" i="4"/>
  <c r="P658" i="4"/>
  <c r="P655" i="4"/>
  <c r="P645" i="4"/>
  <c r="P645" i="2"/>
  <c r="P633" i="4"/>
  <c r="P628" i="4"/>
  <c r="P626" i="4"/>
  <c r="P625" i="4"/>
  <c r="P616" i="4"/>
  <c r="P632" i="2"/>
  <c r="P616" i="2"/>
  <c r="P603" i="4"/>
  <c r="P601" i="4"/>
  <c r="P587" i="4"/>
  <c r="P597" i="2"/>
  <c r="P587" i="2"/>
  <c r="P572" i="4"/>
  <c r="P569" i="4"/>
  <c r="P568" i="4"/>
  <c r="P567" i="4"/>
  <c r="P558" i="4"/>
  <c r="P558" i="2"/>
  <c r="P545" i="4"/>
  <c r="P544" i="4"/>
  <c r="P542" i="4"/>
  <c r="P539" i="4"/>
  <c r="P529" i="4"/>
  <c r="P539" i="2"/>
  <c r="P529" i="2"/>
  <c r="P512" i="4"/>
  <c r="P510" i="4"/>
  <c r="P509" i="4"/>
  <c r="P500" i="4"/>
  <c r="P513" i="2"/>
  <c r="P500" i="2"/>
  <c r="P487" i="4"/>
  <c r="P486" i="4"/>
  <c r="P485" i="4"/>
  <c r="P471" i="4"/>
  <c r="P471" i="2"/>
  <c r="P456" i="4"/>
  <c r="P453" i="4"/>
  <c r="P442" i="4"/>
  <c r="P442" i="2"/>
  <c r="P429" i="4"/>
  <c r="P428" i="4"/>
  <c r="P427" i="4"/>
  <c r="P426" i="4"/>
  <c r="P423" i="4"/>
  <c r="P413" i="4"/>
  <c r="P422" i="2"/>
  <c r="P413" i="2"/>
  <c r="P396" i="4"/>
  <c r="P394" i="4"/>
  <c r="P393" i="4"/>
  <c r="P384" i="4"/>
  <c r="P395" i="2"/>
  <c r="P384" i="2"/>
  <c r="P369" i="4"/>
  <c r="P355" i="4"/>
  <c r="P355" i="2"/>
  <c r="P340" i="4"/>
  <c r="P337" i="4"/>
  <c r="P326" i="4"/>
  <c r="P326" i="2"/>
  <c r="P313" i="4"/>
  <c r="P312" i="4"/>
  <c r="P310" i="4"/>
  <c r="P297" i="4"/>
  <c r="P306" i="2"/>
  <c r="P297" i="2"/>
  <c r="P285" i="4"/>
  <c r="P278" i="4"/>
  <c r="P277" i="4"/>
  <c r="P268" i="4"/>
  <c r="P268" i="2"/>
  <c r="P253" i="4"/>
  <c r="P239" i="4"/>
  <c r="P249" i="2"/>
  <c r="P239" i="2"/>
  <c r="P224" i="4"/>
  <c r="P221" i="4"/>
  <c r="P210" i="4"/>
  <c r="P210" i="2"/>
  <c r="P197" i="4"/>
  <c r="P196" i="4"/>
  <c r="P194" i="4"/>
  <c r="P181" i="4"/>
  <c r="P198" i="2"/>
  <c r="P181" i="2"/>
  <c r="P169" i="4"/>
  <c r="P164" i="4"/>
  <c r="P163" i="4"/>
  <c r="P162" i="4"/>
  <c r="P152" i="4"/>
  <c r="P152" i="2"/>
  <c r="P137" i="4"/>
  <c r="P123" i="4"/>
  <c r="P123" i="2"/>
  <c r="P108" i="4"/>
  <c r="P105" i="4"/>
  <c r="P94" i="4"/>
  <c r="P94" i="2"/>
  <c r="P81" i="4"/>
  <c r="P78" i="4"/>
  <c r="P65" i="4"/>
  <c r="P74" i="2"/>
  <c r="P65" i="2"/>
  <c r="P36" i="4"/>
  <c r="P36" i="2"/>
  <c r="M29" i="3"/>
  <c r="Q876" i="4"/>
  <c r="Q847" i="4"/>
  <c r="Q818" i="4"/>
  <c r="Q789" i="4"/>
  <c r="Q760" i="4"/>
  <c r="Q731" i="4"/>
  <c r="Q702" i="4"/>
  <c r="Q673" i="4"/>
  <c r="Q644" i="4"/>
  <c r="Q615" i="4"/>
  <c r="Q586" i="4"/>
  <c r="Q557" i="4"/>
  <c r="Q528" i="4"/>
  <c r="Q499" i="4"/>
  <c r="Q470" i="4"/>
  <c r="Q441" i="4"/>
  <c r="Q412" i="4"/>
  <c r="Q383" i="4"/>
  <c r="Q354" i="4"/>
  <c r="Q325" i="4"/>
  <c r="Q296" i="4"/>
  <c r="Q267" i="4"/>
  <c r="Q238" i="4"/>
  <c r="Q209" i="4"/>
  <c r="Q180" i="4"/>
  <c r="Q151" i="4"/>
  <c r="Q122" i="4"/>
  <c r="Q93" i="4"/>
  <c r="Q64" i="4"/>
  <c r="Q876" i="2"/>
  <c r="Q847" i="2"/>
  <c r="Q818" i="2"/>
  <c r="Q789" i="2"/>
  <c r="Q760" i="2"/>
  <c r="Q731" i="2"/>
  <c r="Q702" i="2"/>
  <c r="Q673" i="2"/>
  <c r="Q644" i="2"/>
  <c r="Q615" i="2"/>
  <c r="Q586" i="2"/>
  <c r="Q557" i="2"/>
  <c r="Q528" i="2"/>
  <c r="Q499" i="2"/>
  <c r="Q470" i="2"/>
  <c r="Q441" i="2"/>
  <c r="Q412" i="2"/>
  <c r="Q383" i="2"/>
  <c r="Q354" i="2"/>
  <c r="Q325" i="2"/>
  <c r="Q296" i="2"/>
  <c r="Q267" i="2"/>
  <c r="Q238" i="2"/>
  <c r="Q209" i="2"/>
  <c r="Q180" i="2"/>
  <c r="Q151" i="2"/>
  <c r="Q122" i="2"/>
  <c r="Q93" i="2"/>
  <c r="Q64" i="2"/>
  <c r="Q35" i="4"/>
  <c r="Q35" i="2"/>
  <c r="D49" i="3"/>
  <c r="E48" i="3"/>
  <c r="D45" i="3"/>
  <c r="E44" i="3"/>
  <c r="D41" i="3"/>
  <c r="E40" i="3"/>
  <c r="F14" i="3"/>
  <c r="F30" i="3" s="1"/>
  <c r="D37" i="3"/>
  <c r="B48" i="3"/>
  <c r="B44" i="3"/>
  <c r="B40" i="3"/>
  <c r="B36" i="3"/>
  <c r="B49" i="3"/>
  <c r="B45" i="3"/>
  <c r="B41" i="3"/>
  <c r="B37" i="3"/>
  <c r="E36" i="3"/>
  <c r="F17" i="3"/>
  <c r="L17" i="3" s="1"/>
  <c r="J874" i="4"/>
  <c r="J873" i="4"/>
  <c r="J872" i="4"/>
  <c r="J874" i="2"/>
  <c r="J873" i="2"/>
  <c r="J872" i="2"/>
  <c r="J845" i="4"/>
  <c r="J844" i="4"/>
  <c r="J843" i="4"/>
  <c r="J845" i="2"/>
  <c r="J844" i="2"/>
  <c r="J843" i="2"/>
  <c r="J816" i="4"/>
  <c r="J815" i="4"/>
  <c r="J814" i="4"/>
  <c r="J816" i="2"/>
  <c r="J815" i="2"/>
  <c r="J814" i="2"/>
  <c r="J787" i="4"/>
  <c r="J786" i="4"/>
  <c r="J785" i="4"/>
  <c r="J787" i="2"/>
  <c r="J786" i="2"/>
  <c r="J785" i="2"/>
  <c r="J758" i="4"/>
  <c r="J757" i="4"/>
  <c r="J756" i="4"/>
  <c r="J758" i="2"/>
  <c r="J757" i="2"/>
  <c r="J756" i="2"/>
  <c r="J729" i="4"/>
  <c r="J728" i="4"/>
  <c r="J727" i="4"/>
  <c r="J729" i="2"/>
  <c r="J728" i="2"/>
  <c r="J727" i="2"/>
  <c r="J700" i="4"/>
  <c r="J699" i="4"/>
  <c r="J698" i="4"/>
  <c r="J700" i="2"/>
  <c r="J699" i="2"/>
  <c r="J698" i="2"/>
  <c r="J671" i="4"/>
  <c r="J670" i="4"/>
  <c r="J669" i="4"/>
  <c r="J671" i="2"/>
  <c r="J670" i="2"/>
  <c r="J669" i="2"/>
  <c r="J642" i="4"/>
  <c r="J641" i="4"/>
  <c r="J640" i="4"/>
  <c r="J642" i="2"/>
  <c r="J641" i="2"/>
  <c r="J640" i="2"/>
  <c r="J613" i="4"/>
  <c r="J612" i="4"/>
  <c r="J611" i="4"/>
  <c r="J613" i="2"/>
  <c r="J612" i="2"/>
  <c r="J611" i="2"/>
  <c r="J584" i="4"/>
  <c r="J583" i="4"/>
  <c r="J582" i="4"/>
  <c r="J584" i="2"/>
  <c r="J583" i="2"/>
  <c r="J582" i="2"/>
  <c r="J555" i="4"/>
  <c r="J554" i="4"/>
  <c r="J553" i="4"/>
  <c r="J555" i="2"/>
  <c r="J554" i="2"/>
  <c r="J553" i="2"/>
  <c r="J526" i="4"/>
  <c r="J525" i="4"/>
  <c r="J524" i="4"/>
  <c r="J526" i="2"/>
  <c r="J525" i="2"/>
  <c r="J524" i="2"/>
  <c r="J497" i="4"/>
  <c r="J496" i="4"/>
  <c r="J495" i="4"/>
  <c r="J497" i="2"/>
  <c r="J496" i="2"/>
  <c r="J495" i="2"/>
  <c r="J468" i="4"/>
  <c r="J467" i="4"/>
  <c r="J466" i="4"/>
  <c r="J468" i="2"/>
  <c r="J467" i="2"/>
  <c r="J466" i="2"/>
  <c r="J439" i="4"/>
  <c r="J438" i="4"/>
  <c r="J437" i="4"/>
  <c r="J439" i="2"/>
  <c r="J438" i="2"/>
  <c r="J437" i="2"/>
  <c r="J410" i="4"/>
  <c r="J409" i="4"/>
  <c r="J408" i="4"/>
  <c r="J410" i="2"/>
  <c r="J409" i="2"/>
  <c r="J408" i="2"/>
  <c r="J381" i="4"/>
  <c r="J380" i="4"/>
  <c r="J379" i="4"/>
  <c r="J381" i="2"/>
  <c r="J380" i="2"/>
  <c r="J379" i="2"/>
  <c r="J352" i="4"/>
  <c r="J351" i="4"/>
  <c r="J350" i="4"/>
  <c r="J352" i="2"/>
  <c r="J351" i="2"/>
  <c r="J350" i="2"/>
  <c r="J323" i="4"/>
  <c r="J322" i="4"/>
  <c r="J321" i="4"/>
  <c r="J323" i="2"/>
  <c r="J322" i="2"/>
  <c r="J321" i="2"/>
  <c r="J294" i="4"/>
  <c r="J293" i="4"/>
  <c r="J292" i="4"/>
  <c r="J294" i="2"/>
  <c r="J293" i="2"/>
  <c r="J292" i="2"/>
  <c r="J265" i="4"/>
  <c r="J264" i="4"/>
  <c r="J263" i="4"/>
  <c r="J265" i="2"/>
  <c r="J264" i="2"/>
  <c r="J263" i="2"/>
  <c r="J236" i="4"/>
  <c r="J235" i="4"/>
  <c r="J234" i="4"/>
  <c r="J236" i="2"/>
  <c r="J235" i="2"/>
  <c r="J234" i="2"/>
  <c r="J207" i="4"/>
  <c r="J206" i="4"/>
  <c r="J205" i="4"/>
  <c r="J207" i="2"/>
  <c r="J206" i="2"/>
  <c r="J205" i="2"/>
  <c r="J178" i="4"/>
  <c r="J177" i="4"/>
  <c r="J176" i="4"/>
  <c r="J178" i="2"/>
  <c r="J177" i="2"/>
  <c r="J176" i="2"/>
  <c r="J149" i="4"/>
  <c r="J148" i="4"/>
  <c r="J147" i="4"/>
  <c r="J149" i="2"/>
  <c r="J148" i="2"/>
  <c r="J147" i="2"/>
  <c r="J120" i="4"/>
  <c r="J119" i="4"/>
  <c r="J118" i="4"/>
  <c r="J120" i="2"/>
  <c r="J119" i="2"/>
  <c r="J118" i="2"/>
  <c r="J91" i="4"/>
  <c r="J90" i="4"/>
  <c r="J89" i="4"/>
  <c r="J91" i="2"/>
  <c r="J90" i="2"/>
  <c r="J89" i="2"/>
  <c r="J62" i="4"/>
  <c r="J61" i="4"/>
  <c r="J60" i="4"/>
  <c r="J62" i="2"/>
  <c r="J61" i="2"/>
  <c r="J60" i="2"/>
  <c r="J33" i="4"/>
  <c r="J32" i="4"/>
  <c r="J31" i="4"/>
  <c r="J33" i="2"/>
  <c r="J32" i="2"/>
  <c r="J31" i="2"/>
  <c r="J3" i="4"/>
  <c r="J3" i="2"/>
  <c r="G3" i="3"/>
  <c r="F29" i="3"/>
  <c r="E30" i="3"/>
  <c r="I884" i="4"/>
  <c r="O885" i="4" s="1"/>
  <c r="H884" i="4"/>
  <c r="N885" i="4" s="1"/>
  <c r="G884" i="4"/>
  <c r="M885" i="4" s="1"/>
  <c r="F884" i="4"/>
  <c r="I884" i="2"/>
  <c r="O885" i="2" s="1"/>
  <c r="H884" i="2"/>
  <c r="N885" i="2" s="1"/>
  <c r="G884" i="2"/>
  <c r="M885" i="2" s="1"/>
  <c r="F884" i="2"/>
  <c r="L885" i="2" s="1"/>
  <c r="H855" i="4"/>
  <c r="N856" i="4" s="1"/>
  <c r="G855" i="4"/>
  <c r="M856" i="4" s="1"/>
  <c r="F855" i="4"/>
  <c r="L856" i="4" s="1"/>
  <c r="I855" i="2"/>
  <c r="O856" i="2" s="1"/>
  <c r="H855" i="2"/>
  <c r="N856" i="2" s="1"/>
  <c r="G855" i="2"/>
  <c r="M856" i="2" s="1"/>
  <c r="F855" i="2"/>
  <c r="L856" i="2" s="1"/>
  <c r="H826" i="4"/>
  <c r="N827" i="4" s="1"/>
  <c r="G826" i="4"/>
  <c r="M827" i="4" s="1"/>
  <c r="F826" i="4"/>
  <c r="L827" i="4" s="1"/>
  <c r="I826" i="2"/>
  <c r="O827" i="2" s="1"/>
  <c r="H826" i="2"/>
  <c r="N827" i="2" s="1"/>
  <c r="G826" i="2"/>
  <c r="M827" i="2" s="1"/>
  <c r="F826" i="2"/>
  <c r="L827" i="2" s="1"/>
  <c r="H797" i="4"/>
  <c r="N798" i="4" s="1"/>
  <c r="G797" i="4"/>
  <c r="M798" i="4" s="1"/>
  <c r="F797" i="4"/>
  <c r="L798" i="4" s="1"/>
  <c r="I797" i="2"/>
  <c r="O798" i="2" s="1"/>
  <c r="H797" i="2"/>
  <c r="N798" i="2" s="1"/>
  <c r="G797" i="2"/>
  <c r="M798" i="2" s="1"/>
  <c r="F797" i="2"/>
  <c r="L798" i="2" s="1"/>
  <c r="H768" i="4"/>
  <c r="N769" i="4" s="1"/>
  <c r="G768" i="4"/>
  <c r="M769" i="4" s="1"/>
  <c r="F768" i="4"/>
  <c r="I768" i="2"/>
  <c r="O769" i="2" s="1"/>
  <c r="H768" i="2"/>
  <c r="N769" i="2" s="1"/>
  <c r="G768" i="2"/>
  <c r="M769" i="2" s="1"/>
  <c r="F768" i="2"/>
  <c r="L769" i="2" s="1"/>
  <c r="H739" i="4"/>
  <c r="N740" i="4" s="1"/>
  <c r="G739" i="4"/>
  <c r="M740" i="4" s="1"/>
  <c r="F739" i="4"/>
  <c r="L740" i="4" s="1"/>
  <c r="I739" i="2"/>
  <c r="O740" i="2" s="1"/>
  <c r="H739" i="2"/>
  <c r="N740" i="2" s="1"/>
  <c r="G739" i="2"/>
  <c r="M740" i="2" s="1"/>
  <c r="F739" i="2"/>
  <c r="L740" i="2" s="1"/>
  <c r="H710" i="4"/>
  <c r="N711" i="4" s="1"/>
  <c r="G710" i="4"/>
  <c r="M711" i="4" s="1"/>
  <c r="F710" i="4"/>
  <c r="L711" i="4" s="1"/>
  <c r="I710" i="2"/>
  <c r="O711" i="2" s="1"/>
  <c r="H710" i="2"/>
  <c r="N711" i="2" s="1"/>
  <c r="G710" i="2"/>
  <c r="M711" i="2" s="1"/>
  <c r="F710" i="2"/>
  <c r="L711" i="2" s="1"/>
  <c r="H681" i="4"/>
  <c r="N682" i="4" s="1"/>
  <c r="G681" i="4"/>
  <c r="M682" i="4" s="1"/>
  <c r="F681" i="4"/>
  <c r="L682" i="4" s="1"/>
  <c r="I681" i="2"/>
  <c r="O682" i="2" s="1"/>
  <c r="H681" i="2"/>
  <c r="N682" i="2" s="1"/>
  <c r="G681" i="2"/>
  <c r="M682" i="2" s="1"/>
  <c r="F681" i="2"/>
  <c r="L682" i="2" s="1"/>
  <c r="H652" i="4"/>
  <c r="N653" i="4" s="1"/>
  <c r="G652" i="4"/>
  <c r="M653" i="4" s="1"/>
  <c r="F652" i="4"/>
  <c r="I652" i="2"/>
  <c r="O653" i="2" s="1"/>
  <c r="H652" i="2"/>
  <c r="N653" i="2" s="1"/>
  <c r="G652" i="2"/>
  <c r="M653" i="2" s="1"/>
  <c r="F652" i="2"/>
  <c r="L653" i="2" s="1"/>
  <c r="H623" i="4"/>
  <c r="N624" i="4" s="1"/>
  <c r="G623" i="4"/>
  <c r="M624" i="4" s="1"/>
  <c r="F623" i="4"/>
  <c r="L624" i="4" s="1"/>
  <c r="I623" i="2"/>
  <c r="O624" i="2" s="1"/>
  <c r="H623" i="2"/>
  <c r="N624" i="2" s="1"/>
  <c r="G623" i="2"/>
  <c r="M624" i="2" s="1"/>
  <c r="F623" i="2"/>
  <c r="L624" i="2" s="1"/>
  <c r="H594" i="4"/>
  <c r="N595" i="4" s="1"/>
  <c r="G594" i="4"/>
  <c r="M595" i="4" s="1"/>
  <c r="F594" i="4"/>
  <c r="L595" i="4" s="1"/>
  <c r="I594" i="2"/>
  <c r="O595" i="2" s="1"/>
  <c r="H594" i="2"/>
  <c r="N595" i="2" s="1"/>
  <c r="G594" i="2"/>
  <c r="M595" i="2" s="1"/>
  <c r="F594" i="2"/>
  <c r="L595" i="2" s="1"/>
  <c r="H565" i="4"/>
  <c r="N566" i="4" s="1"/>
  <c r="G565" i="4"/>
  <c r="M566" i="4" s="1"/>
  <c r="F565" i="4"/>
  <c r="L566" i="4" s="1"/>
  <c r="I565" i="2"/>
  <c r="O566" i="2" s="1"/>
  <c r="H565" i="2"/>
  <c r="N566" i="2" s="1"/>
  <c r="G565" i="2"/>
  <c r="M566" i="2" s="1"/>
  <c r="F565" i="2"/>
  <c r="L566" i="2" s="1"/>
  <c r="H536" i="4"/>
  <c r="N537" i="4" s="1"/>
  <c r="G536" i="4"/>
  <c r="M537" i="4" s="1"/>
  <c r="F536" i="4"/>
  <c r="I536" i="2"/>
  <c r="O537" i="2" s="1"/>
  <c r="H536" i="2"/>
  <c r="N537" i="2" s="1"/>
  <c r="G536" i="2"/>
  <c r="M537" i="2" s="1"/>
  <c r="F536" i="2"/>
  <c r="L537" i="2" s="1"/>
  <c r="H507" i="4"/>
  <c r="N508" i="4" s="1"/>
  <c r="G507" i="4"/>
  <c r="M508" i="4" s="1"/>
  <c r="F507" i="4"/>
  <c r="L508" i="4" s="1"/>
  <c r="I507" i="2"/>
  <c r="O508" i="2" s="1"/>
  <c r="H507" i="2"/>
  <c r="N508" i="2" s="1"/>
  <c r="G507" i="2"/>
  <c r="M508" i="2" s="1"/>
  <c r="F507" i="2"/>
  <c r="L508" i="2" s="1"/>
  <c r="H478" i="4"/>
  <c r="N479" i="4" s="1"/>
  <c r="G478" i="4"/>
  <c r="M479" i="4" s="1"/>
  <c r="F478" i="4"/>
  <c r="L479" i="4" s="1"/>
  <c r="I478" i="2"/>
  <c r="O479" i="2" s="1"/>
  <c r="H478" i="2"/>
  <c r="N479" i="2" s="1"/>
  <c r="G478" i="2"/>
  <c r="M479" i="2" s="1"/>
  <c r="F478" i="2"/>
  <c r="L479" i="2" s="1"/>
  <c r="H449" i="4"/>
  <c r="N450" i="4" s="1"/>
  <c r="G449" i="4"/>
  <c r="M450" i="4" s="1"/>
  <c r="F449" i="4"/>
  <c r="I449" i="2"/>
  <c r="O450" i="2" s="1"/>
  <c r="H449" i="2"/>
  <c r="N450" i="2" s="1"/>
  <c r="G449" i="2"/>
  <c r="M450" i="2" s="1"/>
  <c r="F449" i="2"/>
  <c r="L450" i="2" s="1"/>
  <c r="H420" i="4"/>
  <c r="N421" i="4" s="1"/>
  <c r="G420" i="4"/>
  <c r="M421" i="4" s="1"/>
  <c r="F420" i="4"/>
  <c r="L421" i="4" s="1"/>
  <c r="I420" i="2"/>
  <c r="O421" i="2" s="1"/>
  <c r="H420" i="2"/>
  <c r="N421" i="2" s="1"/>
  <c r="G420" i="2"/>
  <c r="M421" i="2" s="1"/>
  <c r="F420" i="2"/>
  <c r="H391" i="4"/>
  <c r="N392" i="4" s="1"/>
  <c r="G391" i="4"/>
  <c r="M392" i="4" s="1"/>
  <c r="F391" i="4"/>
  <c r="L392" i="4" s="1"/>
  <c r="I391" i="2"/>
  <c r="O392" i="2" s="1"/>
  <c r="H391" i="2"/>
  <c r="N392" i="2" s="1"/>
  <c r="G391" i="2"/>
  <c r="M392" i="2" s="1"/>
  <c r="F391" i="2"/>
  <c r="L392" i="2" s="1"/>
  <c r="H362" i="4"/>
  <c r="N363" i="4" s="1"/>
  <c r="G362" i="4"/>
  <c r="M363" i="4" s="1"/>
  <c r="F362" i="4"/>
  <c r="L363" i="4" s="1"/>
  <c r="I362" i="2"/>
  <c r="O363" i="2" s="1"/>
  <c r="H362" i="2"/>
  <c r="N363" i="2" s="1"/>
  <c r="G362" i="2"/>
  <c r="M363" i="2" s="1"/>
  <c r="F362" i="2"/>
  <c r="H333" i="4"/>
  <c r="N334" i="4" s="1"/>
  <c r="G333" i="4"/>
  <c r="M334" i="4" s="1"/>
  <c r="F333" i="4"/>
  <c r="I333" i="2"/>
  <c r="O334" i="2" s="1"/>
  <c r="H333" i="2"/>
  <c r="N334" i="2" s="1"/>
  <c r="G333" i="2"/>
  <c r="M334" i="2" s="1"/>
  <c r="F333" i="2"/>
  <c r="L334" i="2" s="1"/>
  <c r="H304" i="4"/>
  <c r="N305" i="4" s="1"/>
  <c r="G304" i="4"/>
  <c r="M305" i="4" s="1"/>
  <c r="F304" i="4"/>
  <c r="L305" i="4" s="1"/>
  <c r="I304" i="2"/>
  <c r="O305" i="2" s="1"/>
  <c r="H304" i="2"/>
  <c r="N305" i="2" s="1"/>
  <c r="G304" i="2"/>
  <c r="M305" i="2" s="1"/>
  <c r="F304" i="2"/>
  <c r="H275" i="4"/>
  <c r="N276" i="4" s="1"/>
  <c r="G275" i="4"/>
  <c r="M276" i="4" s="1"/>
  <c r="F275" i="4"/>
  <c r="L276" i="4" s="1"/>
  <c r="I275" i="2"/>
  <c r="O276" i="2" s="1"/>
  <c r="H275" i="2"/>
  <c r="N276" i="2" s="1"/>
  <c r="G275" i="2"/>
  <c r="M276" i="2" s="1"/>
  <c r="F275" i="2"/>
  <c r="L276" i="2" s="1"/>
  <c r="H246" i="4"/>
  <c r="N247" i="4" s="1"/>
  <c r="G246" i="4"/>
  <c r="M247" i="4" s="1"/>
  <c r="F246" i="4"/>
  <c r="L247" i="4" s="1"/>
  <c r="I246" i="2"/>
  <c r="O247" i="2" s="1"/>
  <c r="H246" i="2"/>
  <c r="N247" i="2" s="1"/>
  <c r="G246" i="2"/>
  <c r="M247" i="2" s="1"/>
  <c r="F246" i="2"/>
  <c r="H217" i="4"/>
  <c r="N218" i="4" s="1"/>
  <c r="G217" i="4"/>
  <c r="M218" i="4" s="1"/>
  <c r="F217" i="4"/>
  <c r="I217" i="2"/>
  <c r="O218" i="2" s="1"/>
  <c r="H217" i="2"/>
  <c r="N218" i="2" s="1"/>
  <c r="G217" i="2"/>
  <c r="M218" i="2" s="1"/>
  <c r="F217" i="2"/>
  <c r="L218" i="2" s="1"/>
  <c r="H188" i="4"/>
  <c r="N189" i="4" s="1"/>
  <c r="G188" i="4"/>
  <c r="M189" i="4" s="1"/>
  <c r="F188" i="4"/>
  <c r="L189" i="4" s="1"/>
  <c r="I188" i="2"/>
  <c r="O189" i="2" s="1"/>
  <c r="H188" i="2"/>
  <c r="N189" i="2" s="1"/>
  <c r="G188" i="2"/>
  <c r="M189" i="2" s="1"/>
  <c r="F188" i="2"/>
  <c r="H159" i="4"/>
  <c r="N160" i="4" s="1"/>
  <c r="G159" i="4"/>
  <c r="M160" i="4" s="1"/>
  <c r="F159" i="4"/>
  <c r="L160" i="4" s="1"/>
  <c r="I159" i="2"/>
  <c r="O160" i="2" s="1"/>
  <c r="H159" i="2"/>
  <c r="N160" i="2" s="1"/>
  <c r="G159" i="2"/>
  <c r="M160" i="2" s="1"/>
  <c r="F159" i="2"/>
  <c r="L160" i="2" s="1"/>
  <c r="H130" i="4"/>
  <c r="N131" i="4" s="1"/>
  <c r="G130" i="4"/>
  <c r="M131" i="4" s="1"/>
  <c r="F130" i="4"/>
  <c r="L131" i="4" s="1"/>
  <c r="I130" i="2"/>
  <c r="O131" i="2" s="1"/>
  <c r="H130" i="2"/>
  <c r="N131" i="2" s="1"/>
  <c r="G130" i="2"/>
  <c r="M131" i="2" s="1"/>
  <c r="F130" i="2"/>
  <c r="H101" i="4"/>
  <c r="N102" i="4" s="1"/>
  <c r="G101" i="4"/>
  <c r="M102" i="4" s="1"/>
  <c r="F101" i="4"/>
  <c r="I101" i="2"/>
  <c r="O102" i="2" s="1"/>
  <c r="H101" i="2"/>
  <c r="N102" i="2" s="1"/>
  <c r="G101" i="2"/>
  <c r="M102" i="2" s="1"/>
  <c r="F101" i="2"/>
  <c r="L102" i="2" s="1"/>
  <c r="H72" i="4"/>
  <c r="N73" i="4" s="1"/>
  <c r="G72" i="4"/>
  <c r="M73" i="4" s="1"/>
  <c r="F72" i="4"/>
  <c r="L73" i="4" s="1"/>
  <c r="I72" i="2"/>
  <c r="O73" i="2" s="1"/>
  <c r="H72" i="2"/>
  <c r="N73" i="2" s="1"/>
  <c r="G72" i="2"/>
  <c r="M73" i="2" s="1"/>
  <c r="F72" i="2"/>
  <c r="I43" i="2"/>
  <c r="H43" i="4"/>
  <c r="N44" i="4" s="1"/>
  <c r="H43" i="2"/>
  <c r="N44" i="2" s="1"/>
  <c r="G43" i="4"/>
  <c r="M44" i="4" s="1"/>
  <c r="G43" i="2"/>
  <c r="M44" i="2" s="1"/>
  <c r="F43" i="4"/>
  <c r="L44" i="4" s="1"/>
  <c r="F43" i="2"/>
  <c r="L44" i="2" s="1"/>
  <c r="D882" i="4"/>
  <c r="D882" i="2"/>
  <c r="D853" i="4"/>
  <c r="D853" i="2"/>
  <c r="D824" i="4"/>
  <c r="D824" i="2"/>
  <c r="D795" i="4"/>
  <c r="D795" i="2"/>
  <c r="D766" i="4"/>
  <c r="D766" i="2"/>
  <c r="D737" i="4"/>
  <c r="D737" i="2"/>
  <c r="D708" i="4"/>
  <c r="D708" i="2"/>
  <c r="D679" i="4"/>
  <c r="D679" i="2"/>
  <c r="D650" i="4"/>
  <c r="D650" i="2"/>
  <c r="D621" i="4"/>
  <c r="D621" i="2"/>
  <c r="D592" i="4"/>
  <c r="D592" i="2"/>
  <c r="D563" i="4"/>
  <c r="D563" i="2"/>
  <c r="D534" i="4"/>
  <c r="D534" i="2"/>
  <c r="D505" i="4"/>
  <c r="D505" i="2"/>
  <c r="D476" i="4"/>
  <c r="D476" i="2"/>
  <c r="D447" i="4"/>
  <c r="D447" i="2"/>
  <c r="D418" i="4"/>
  <c r="D418" i="2"/>
  <c r="D389" i="4"/>
  <c r="D389" i="2"/>
  <c r="D360" i="4"/>
  <c r="D360" i="2"/>
  <c r="D331" i="4"/>
  <c r="D331" i="2"/>
  <c r="D302" i="4"/>
  <c r="D302" i="2"/>
  <c r="D273" i="4"/>
  <c r="D273" i="2"/>
  <c r="D244" i="4"/>
  <c r="D244" i="2"/>
  <c r="D215" i="4"/>
  <c r="D215" i="2"/>
  <c r="D186" i="4"/>
  <c r="D186" i="2"/>
  <c r="D157" i="4"/>
  <c r="D157" i="2"/>
  <c r="D128" i="4"/>
  <c r="D128" i="2"/>
  <c r="D99" i="4"/>
  <c r="D99" i="2"/>
  <c r="D70" i="4"/>
  <c r="D70" i="2"/>
  <c r="D41" i="4"/>
  <c r="D41" i="2"/>
  <c r="J879" i="4"/>
  <c r="J880" i="4" s="1"/>
  <c r="J879" i="2"/>
  <c r="J880" i="2" s="1"/>
  <c r="I876" i="2"/>
  <c r="J850" i="4"/>
  <c r="J851" i="4" s="1"/>
  <c r="J850" i="2"/>
  <c r="J851" i="2" s="1"/>
  <c r="I847" i="2"/>
  <c r="J821" i="4"/>
  <c r="J822" i="4" s="1"/>
  <c r="J821" i="2"/>
  <c r="J822" i="2" s="1"/>
  <c r="I818" i="2"/>
  <c r="J792" i="4"/>
  <c r="J793" i="4" s="1"/>
  <c r="J792" i="2"/>
  <c r="J793" i="2" s="1"/>
  <c r="I789" i="2"/>
  <c r="J763" i="4"/>
  <c r="J764" i="4" s="1"/>
  <c r="J763" i="2"/>
  <c r="J764" i="2" s="1"/>
  <c r="I760" i="2"/>
  <c r="J734" i="4"/>
  <c r="J735" i="4" s="1"/>
  <c r="J734" i="2"/>
  <c r="J735" i="2" s="1"/>
  <c r="I731" i="2"/>
  <c r="J705" i="4"/>
  <c r="J706" i="4" s="1"/>
  <c r="J705" i="2"/>
  <c r="J706" i="2" s="1"/>
  <c r="I702" i="2"/>
  <c r="J676" i="4"/>
  <c r="J677" i="4" s="1"/>
  <c r="J676" i="2"/>
  <c r="J677" i="2" s="1"/>
  <c r="I673" i="2"/>
  <c r="J647" i="4"/>
  <c r="J648" i="4" s="1"/>
  <c r="J647" i="2"/>
  <c r="J648" i="2" s="1"/>
  <c r="I644" i="2"/>
  <c r="J618" i="4"/>
  <c r="J619" i="4" s="1"/>
  <c r="J618" i="2"/>
  <c r="J619" i="2" s="1"/>
  <c r="I615" i="2"/>
  <c r="J589" i="4"/>
  <c r="J590" i="4" s="1"/>
  <c r="J589" i="2"/>
  <c r="J590" i="2" s="1"/>
  <c r="I586" i="2"/>
  <c r="J560" i="4"/>
  <c r="J561" i="4" s="1"/>
  <c r="J560" i="2"/>
  <c r="J561" i="2" s="1"/>
  <c r="I557" i="2"/>
  <c r="J531" i="4"/>
  <c r="J532" i="4" s="1"/>
  <c r="J531" i="2"/>
  <c r="J532" i="2" s="1"/>
  <c r="I528" i="2"/>
  <c r="J502" i="4"/>
  <c r="J503" i="4" s="1"/>
  <c r="J502" i="2"/>
  <c r="J503" i="2" s="1"/>
  <c r="I499" i="2"/>
  <c r="J473" i="4"/>
  <c r="J474" i="4" s="1"/>
  <c r="J473" i="2"/>
  <c r="J474" i="2" s="1"/>
  <c r="I470" i="2"/>
  <c r="J444" i="4"/>
  <c r="J445" i="4" s="1"/>
  <c r="J444" i="2"/>
  <c r="J445" i="2" s="1"/>
  <c r="I441" i="2"/>
  <c r="J415" i="4"/>
  <c r="J416" i="4" s="1"/>
  <c r="J415" i="2"/>
  <c r="J416" i="2" s="1"/>
  <c r="I412" i="2"/>
  <c r="J386" i="4"/>
  <c r="J387" i="4" s="1"/>
  <c r="J386" i="2"/>
  <c r="J387" i="2" s="1"/>
  <c r="I383" i="2"/>
  <c r="J357" i="4"/>
  <c r="J358" i="4" s="1"/>
  <c r="J357" i="2"/>
  <c r="J358" i="2" s="1"/>
  <c r="I354" i="2"/>
  <c r="J328" i="4"/>
  <c r="J329" i="4" s="1"/>
  <c r="J328" i="2"/>
  <c r="J329" i="2" s="1"/>
  <c r="I325" i="2"/>
  <c r="J299" i="4"/>
  <c r="J300" i="4" s="1"/>
  <c r="J299" i="2"/>
  <c r="J300" i="2" s="1"/>
  <c r="I296" i="2"/>
  <c r="J270" i="4"/>
  <c r="J271" i="4" s="1"/>
  <c r="J270" i="2"/>
  <c r="J271" i="2" s="1"/>
  <c r="I267" i="2"/>
  <c r="J241" i="4"/>
  <c r="J242" i="4" s="1"/>
  <c r="J241" i="2"/>
  <c r="J242" i="2" s="1"/>
  <c r="I238" i="2"/>
  <c r="J212" i="4"/>
  <c r="J213" i="4" s="1"/>
  <c r="J212" i="2"/>
  <c r="J213" i="2" s="1"/>
  <c r="I209" i="2"/>
  <c r="J183" i="4"/>
  <c r="J184" i="4" s="1"/>
  <c r="J183" i="2"/>
  <c r="J184" i="2" s="1"/>
  <c r="I180" i="2"/>
  <c r="J154" i="4"/>
  <c r="J155" i="4" s="1"/>
  <c r="J154" i="2"/>
  <c r="J155" i="2" s="1"/>
  <c r="I151" i="2"/>
  <c r="J125" i="4"/>
  <c r="J126" i="4" s="1"/>
  <c r="J125" i="2"/>
  <c r="J126" i="2" s="1"/>
  <c r="I122" i="2"/>
  <c r="J96" i="4"/>
  <c r="J97" i="4" s="1"/>
  <c r="J96" i="2"/>
  <c r="J97" i="2" s="1"/>
  <c r="I93" i="2"/>
  <c r="J67" i="4"/>
  <c r="J68" i="4" s="1"/>
  <c r="J67" i="2"/>
  <c r="J68" i="2" s="1"/>
  <c r="I64" i="2"/>
  <c r="J38" i="4"/>
  <c r="J39" i="4" s="1"/>
  <c r="I35" i="4"/>
  <c r="J38" i="2"/>
  <c r="J39" i="2" s="1"/>
  <c r="A894" i="4"/>
  <c r="A893" i="4"/>
  <c r="A892" i="4"/>
  <c r="A891" i="4"/>
  <c r="A890" i="4"/>
  <c r="A889" i="4"/>
  <c r="A888" i="4"/>
  <c r="A887" i="4"/>
  <c r="A886" i="4"/>
  <c r="A894" i="2"/>
  <c r="A893" i="2"/>
  <c r="A892" i="2"/>
  <c r="A891" i="2"/>
  <c r="A890" i="2"/>
  <c r="A889" i="2"/>
  <c r="A888" i="2"/>
  <c r="A887" i="2"/>
  <c r="A886" i="2"/>
  <c r="A865" i="4"/>
  <c r="A864" i="4"/>
  <c r="A863" i="4"/>
  <c r="A862" i="4"/>
  <c r="A861" i="4"/>
  <c r="A860" i="4"/>
  <c r="A859" i="4"/>
  <c r="A858" i="4"/>
  <c r="A857" i="4"/>
  <c r="A865" i="2"/>
  <c r="A864" i="2"/>
  <c r="A863" i="2"/>
  <c r="A862" i="2"/>
  <c r="A861" i="2"/>
  <c r="A860" i="2"/>
  <c r="A859" i="2"/>
  <c r="A858" i="2"/>
  <c r="A857" i="2"/>
  <c r="A836" i="4"/>
  <c r="A835" i="4"/>
  <c r="A834" i="4"/>
  <c r="A833" i="4"/>
  <c r="A832" i="4"/>
  <c r="A831" i="4"/>
  <c r="A830" i="4"/>
  <c r="A829" i="4"/>
  <c r="A828" i="4"/>
  <c r="A836" i="2"/>
  <c r="A835" i="2"/>
  <c r="A834" i="2"/>
  <c r="A833" i="2"/>
  <c r="A832" i="2"/>
  <c r="A831" i="2"/>
  <c r="A830" i="2"/>
  <c r="A829" i="2"/>
  <c r="A828" i="2"/>
  <c r="A807" i="4"/>
  <c r="A806" i="4"/>
  <c r="A805" i="4"/>
  <c r="A804" i="4"/>
  <c r="A803" i="4"/>
  <c r="A802" i="4"/>
  <c r="A801" i="4"/>
  <c r="A800" i="4"/>
  <c r="A799" i="4"/>
  <c r="A807" i="2"/>
  <c r="A806" i="2"/>
  <c r="A805" i="2"/>
  <c r="A804" i="2"/>
  <c r="A803" i="2"/>
  <c r="A802" i="2"/>
  <c r="A801" i="2"/>
  <c r="A800" i="2"/>
  <c r="A799" i="2"/>
  <c r="A778" i="4"/>
  <c r="A777" i="4"/>
  <c r="A776" i="4"/>
  <c r="A775" i="4"/>
  <c r="A774" i="4"/>
  <c r="A773" i="4"/>
  <c r="A772" i="4"/>
  <c r="A771" i="4"/>
  <c r="A770" i="4"/>
  <c r="A778" i="2"/>
  <c r="A777" i="2"/>
  <c r="A776" i="2"/>
  <c r="A775" i="2"/>
  <c r="A774" i="2"/>
  <c r="A773" i="2"/>
  <c r="A772" i="2"/>
  <c r="A771" i="2"/>
  <c r="A770" i="2"/>
  <c r="A749" i="4"/>
  <c r="A748" i="4"/>
  <c r="A747" i="4"/>
  <c r="A746" i="4"/>
  <c r="A745" i="4"/>
  <c r="A744" i="4"/>
  <c r="A743" i="4"/>
  <c r="A742" i="4"/>
  <c r="A741" i="4"/>
  <c r="A749" i="2"/>
  <c r="A748" i="2"/>
  <c r="A747" i="2"/>
  <c r="A746" i="2"/>
  <c r="A745" i="2"/>
  <c r="A744" i="2"/>
  <c r="A743" i="2"/>
  <c r="A742" i="2"/>
  <c r="A741" i="2"/>
  <c r="A720" i="4"/>
  <c r="A719" i="4"/>
  <c r="A718" i="4"/>
  <c r="A717" i="4"/>
  <c r="A716" i="4"/>
  <c r="A715" i="4"/>
  <c r="A714" i="4"/>
  <c r="A713" i="4"/>
  <c r="A712" i="4"/>
  <c r="A720" i="2"/>
  <c r="A719" i="2"/>
  <c r="A718" i="2"/>
  <c r="A717" i="2"/>
  <c r="A716" i="2"/>
  <c r="A715" i="2"/>
  <c r="A714" i="2"/>
  <c r="A713" i="2"/>
  <c r="A712" i="2"/>
  <c r="A691" i="4"/>
  <c r="A690" i="4"/>
  <c r="A689" i="4"/>
  <c r="A688" i="4"/>
  <c r="A687" i="4"/>
  <c r="A686" i="4"/>
  <c r="A685" i="4"/>
  <c r="A684" i="4"/>
  <c r="A683" i="4"/>
  <c r="A691" i="2"/>
  <c r="A690" i="2"/>
  <c r="A689" i="2"/>
  <c r="A688" i="2"/>
  <c r="A687" i="2"/>
  <c r="A686" i="2"/>
  <c r="A685" i="2"/>
  <c r="A684" i="2"/>
  <c r="A683" i="2"/>
  <c r="A662" i="4"/>
  <c r="A661" i="4"/>
  <c r="A660" i="4"/>
  <c r="A659" i="4"/>
  <c r="A658" i="4"/>
  <c r="A657" i="4"/>
  <c r="A656" i="4"/>
  <c r="A655" i="4"/>
  <c r="A654" i="4"/>
  <c r="A662" i="2"/>
  <c r="A661" i="2"/>
  <c r="A660" i="2"/>
  <c r="A659" i="2"/>
  <c r="A658" i="2"/>
  <c r="A657" i="2"/>
  <c r="A656" i="2"/>
  <c r="A655" i="2"/>
  <c r="A654" i="2"/>
  <c r="A633" i="4"/>
  <c r="A632" i="4"/>
  <c r="A631" i="4"/>
  <c r="A630" i="4"/>
  <c r="A629" i="4"/>
  <c r="A628" i="4"/>
  <c r="A627" i="4"/>
  <c r="A626" i="4"/>
  <c r="A625" i="4"/>
  <c r="A633" i="2"/>
  <c r="A632" i="2"/>
  <c r="A631" i="2"/>
  <c r="A630" i="2"/>
  <c r="A629" i="2"/>
  <c r="A628" i="2"/>
  <c r="A627" i="2"/>
  <c r="A626" i="2"/>
  <c r="A625" i="2"/>
  <c r="A604" i="4"/>
  <c r="A603" i="4"/>
  <c r="A602" i="4"/>
  <c r="A601" i="4"/>
  <c r="A600" i="4"/>
  <c r="A599" i="4"/>
  <c r="A598" i="4"/>
  <c r="A597" i="4"/>
  <c r="A596" i="4"/>
  <c r="A604" i="2"/>
  <c r="A603" i="2"/>
  <c r="A602" i="2"/>
  <c r="A601" i="2"/>
  <c r="A600" i="2"/>
  <c r="A599" i="2"/>
  <c r="A598" i="2"/>
  <c r="A597" i="2"/>
  <c r="A596" i="2"/>
  <c r="A575" i="4"/>
  <c r="A574" i="4"/>
  <c r="A573" i="4"/>
  <c r="A572" i="4"/>
  <c r="A571" i="4"/>
  <c r="A570" i="4"/>
  <c r="A569" i="4"/>
  <c r="A568" i="4"/>
  <c r="A567" i="4"/>
  <c r="A575" i="2"/>
  <c r="A574" i="2"/>
  <c r="A573" i="2"/>
  <c r="A572" i="2"/>
  <c r="A571" i="2"/>
  <c r="A570" i="2"/>
  <c r="A569" i="2"/>
  <c r="A568" i="2"/>
  <c r="A567" i="2"/>
  <c r="A546" i="4"/>
  <c r="A545" i="4"/>
  <c r="A544" i="4"/>
  <c r="A543" i="4"/>
  <c r="A542" i="4"/>
  <c r="A541" i="4"/>
  <c r="A540" i="4"/>
  <c r="A539" i="4"/>
  <c r="A538" i="4"/>
  <c r="A546" i="2"/>
  <c r="A545" i="2"/>
  <c r="A544" i="2"/>
  <c r="A543" i="2"/>
  <c r="A542" i="2"/>
  <c r="A541" i="2"/>
  <c r="A540" i="2"/>
  <c r="A539" i="2"/>
  <c r="A538" i="2"/>
  <c r="A517" i="4"/>
  <c r="A516" i="4"/>
  <c r="A515" i="4"/>
  <c r="A514" i="4"/>
  <c r="A513" i="4"/>
  <c r="A512" i="4"/>
  <c r="A511" i="4"/>
  <c r="A510" i="4"/>
  <c r="A509" i="4"/>
  <c r="A517" i="2"/>
  <c r="A516" i="2"/>
  <c r="A515" i="2"/>
  <c r="A514" i="2"/>
  <c r="A513" i="2"/>
  <c r="A512" i="2"/>
  <c r="A511" i="2"/>
  <c r="A510" i="2"/>
  <c r="A509" i="2"/>
  <c r="A488" i="4"/>
  <c r="A487" i="4"/>
  <c r="A486" i="4"/>
  <c r="A485" i="4"/>
  <c r="A484" i="4"/>
  <c r="A483" i="4"/>
  <c r="A482" i="4"/>
  <c r="A481" i="4"/>
  <c r="A480" i="4"/>
  <c r="A488" i="2"/>
  <c r="A487" i="2"/>
  <c r="A486" i="2"/>
  <c r="A485" i="2"/>
  <c r="A484" i="2"/>
  <c r="A483" i="2"/>
  <c r="A482" i="2"/>
  <c r="A481" i="2"/>
  <c r="A480" i="2"/>
  <c r="A459" i="4"/>
  <c r="A458" i="4"/>
  <c r="A457" i="4"/>
  <c r="A456" i="4"/>
  <c r="A455" i="4"/>
  <c r="A454" i="4"/>
  <c r="A453" i="4"/>
  <c r="A452" i="4"/>
  <c r="A451" i="4"/>
  <c r="A459" i="2"/>
  <c r="A458" i="2"/>
  <c r="A457" i="2"/>
  <c r="A456" i="2"/>
  <c r="A455" i="2"/>
  <c r="A454" i="2"/>
  <c r="A453" i="2"/>
  <c r="A452" i="2"/>
  <c r="A451" i="2"/>
  <c r="A430" i="4"/>
  <c r="A429" i="4"/>
  <c r="A428" i="4"/>
  <c r="A427" i="4"/>
  <c r="A426" i="4"/>
  <c r="A425" i="4"/>
  <c r="A424" i="4"/>
  <c r="A423" i="4"/>
  <c r="A422" i="4"/>
  <c r="A430" i="2"/>
  <c r="A429" i="2"/>
  <c r="A428" i="2"/>
  <c r="A427" i="2"/>
  <c r="A426" i="2"/>
  <c r="A425" i="2"/>
  <c r="A424" i="2"/>
  <c r="A423" i="2"/>
  <c r="A422" i="2"/>
  <c r="A401" i="4"/>
  <c r="A400" i="4"/>
  <c r="A399" i="4"/>
  <c r="A398" i="4"/>
  <c r="A397" i="4"/>
  <c r="A396" i="4"/>
  <c r="A395" i="4"/>
  <c r="A394" i="4"/>
  <c r="A393" i="4"/>
  <c r="A401" i="2"/>
  <c r="A400" i="2"/>
  <c r="A399" i="2"/>
  <c r="A398" i="2"/>
  <c r="A397" i="2"/>
  <c r="A396" i="2"/>
  <c r="A395" i="2"/>
  <c r="A394" i="2"/>
  <c r="A393" i="2"/>
  <c r="A372" i="4"/>
  <c r="A371" i="4"/>
  <c r="A370" i="4"/>
  <c r="A369" i="4"/>
  <c r="A368" i="4"/>
  <c r="A367" i="4"/>
  <c r="A366" i="4"/>
  <c r="A365" i="4"/>
  <c r="A364" i="4"/>
  <c r="A372" i="2"/>
  <c r="A371" i="2"/>
  <c r="A370" i="2"/>
  <c r="A369" i="2"/>
  <c r="A368" i="2"/>
  <c r="A367" i="2"/>
  <c r="A366" i="2"/>
  <c r="A365" i="2"/>
  <c r="A364" i="2"/>
  <c r="A343" i="4"/>
  <c r="A342" i="4"/>
  <c r="A341" i="4"/>
  <c r="A340" i="4"/>
  <c r="A339" i="4"/>
  <c r="A338" i="4"/>
  <c r="A337" i="4"/>
  <c r="A336" i="4"/>
  <c r="A335" i="4"/>
  <c r="A343" i="2"/>
  <c r="A342" i="2"/>
  <c r="A341" i="2"/>
  <c r="A340" i="2"/>
  <c r="A339" i="2"/>
  <c r="A338" i="2"/>
  <c r="A337" i="2"/>
  <c r="A336" i="2"/>
  <c r="A335" i="2"/>
  <c r="A314" i="4"/>
  <c r="A313" i="4"/>
  <c r="A312" i="4"/>
  <c r="A311" i="4"/>
  <c r="A310" i="4"/>
  <c r="A309" i="4"/>
  <c r="A308" i="4"/>
  <c r="A307" i="4"/>
  <c r="A306" i="4"/>
  <c r="A314" i="2"/>
  <c r="A313" i="2"/>
  <c r="A312" i="2"/>
  <c r="A311" i="2"/>
  <c r="A310" i="2"/>
  <c r="A309" i="2"/>
  <c r="A308" i="2"/>
  <c r="A307" i="2"/>
  <c r="A306" i="2"/>
  <c r="A285" i="4"/>
  <c r="A284" i="4"/>
  <c r="A283" i="4"/>
  <c r="A282" i="4"/>
  <c r="A281" i="4"/>
  <c r="A280" i="4"/>
  <c r="A279" i="4"/>
  <c r="A278" i="4"/>
  <c r="A277" i="4"/>
  <c r="A285" i="2"/>
  <c r="A284" i="2"/>
  <c r="A283" i="2"/>
  <c r="A282" i="2"/>
  <c r="A281" i="2"/>
  <c r="A280" i="2"/>
  <c r="A279" i="2"/>
  <c r="A278" i="2"/>
  <c r="A277" i="2"/>
  <c r="A256" i="4"/>
  <c r="A255" i="4"/>
  <c r="A254" i="4"/>
  <c r="A253" i="4"/>
  <c r="A252" i="4"/>
  <c r="A251" i="4"/>
  <c r="A250" i="4"/>
  <c r="A249" i="4"/>
  <c r="A248" i="4"/>
  <c r="A256" i="2"/>
  <c r="A255" i="2"/>
  <c r="A254" i="2"/>
  <c r="A253" i="2"/>
  <c r="A252" i="2"/>
  <c r="A251" i="2"/>
  <c r="A250" i="2"/>
  <c r="A249" i="2"/>
  <c r="A248" i="2"/>
  <c r="A227" i="4"/>
  <c r="A226" i="4"/>
  <c r="A225" i="4"/>
  <c r="A224" i="4"/>
  <c r="A223" i="4"/>
  <c r="A222" i="4"/>
  <c r="A221" i="4"/>
  <c r="A220" i="4"/>
  <c r="A219" i="4"/>
  <c r="A227" i="2"/>
  <c r="A226" i="2"/>
  <c r="A225" i="2"/>
  <c r="A224" i="2"/>
  <c r="A223" i="2"/>
  <c r="A222" i="2"/>
  <c r="A221" i="2"/>
  <c r="A220" i="2"/>
  <c r="A219" i="2"/>
  <c r="A198" i="4"/>
  <c r="A197" i="4"/>
  <c r="A196" i="4"/>
  <c r="A195" i="4"/>
  <c r="A194" i="4"/>
  <c r="A193" i="4"/>
  <c r="A192" i="4"/>
  <c r="A191" i="4"/>
  <c r="A190" i="4"/>
  <c r="A198" i="2"/>
  <c r="A197" i="2"/>
  <c r="A196" i="2"/>
  <c r="A195" i="2"/>
  <c r="A194" i="2"/>
  <c r="A193" i="2"/>
  <c r="A192" i="2"/>
  <c r="A191" i="2"/>
  <c r="A190" i="2"/>
  <c r="A169" i="4"/>
  <c r="A168" i="4"/>
  <c r="A167" i="4"/>
  <c r="A166" i="4"/>
  <c r="A165" i="4"/>
  <c r="A164" i="4"/>
  <c r="A163" i="4"/>
  <c r="A162" i="4"/>
  <c r="A161" i="4"/>
  <c r="A169" i="2"/>
  <c r="A168" i="2"/>
  <c r="A167" i="2"/>
  <c r="A166" i="2"/>
  <c r="A165" i="2"/>
  <c r="A164" i="2"/>
  <c r="A163" i="2"/>
  <c r="A162" i="2"/>
  <c r="A161" i="2"/>
  <c r="A140" i="4"/>
  <c r="A139" i="4"/>
  <c r="A138" i="4"/>
  <c r="A137" i="4"/>
  <c r="A136" i="4"/>
  <c r="A135" i="4"/>
  <c r="A134" i="4"/>
  <c r="A133" i="4"/>
  <c r="A132" i="4"/>
  <c r="A140" i="2"/>
  <c r="A139" i="2"/>
  <c r="A138" i="2"/>
  <c r="A137" i="2"/>
  <c r="A136" i="2"/>
  <c r="A135" i="2"/>
  <c r="A134" i="2"/>
  <c r="A133" i="2"/>
  <c r="A132" i="2"/>
  <c r="A111" i="4"/>
  <c r="A110" i="4"/>
  <c r="A109" i="4"/>
  <c r="A108" i="4"/>
  <c r="A107" i="4"/>
  <c r="A106" i="4"/>
  <c r="A105" i="4"/>
  <c r="A104" i="4"/>
  <c r="A103" i="4"/>
  <c r="A111" i="2"/>
  <c r="A110" i="2"/>
  <c r="A109" i="2"/>
  <c r="A108" i="2"/>
  <c r="A107" i="2"/>
  <c r="A106" i="2"/>
  <c r="A105" i="2"/>
  <c r="A104" i="2"/>
  <c r="A103" i="2"/>
  <c r="A82" i="4"/>
  <c r="A81" i="4"/>
  <c r="A80" i="4"/>
  <c r="A79" i="4"/>
  <c r="A78" i="4"/>
  <c r="A77" i="4"/>
  <c r="A76" i="4"/>
  <c r="A75" i="4"/>
  <c r="A74" i="4"/>
  <c r="A82" i="2"/>
  <c r="A81" i="2"/>
  <c r="A80" i="2"/>
  <c r="A79" i="2"/>
  <c r="A78" i="2"/>
  <c r="A77" i="2"/>
  <c r="A76" i="2"/>
  <c r="A75" i="2"/>
  <c r="A74" i="2"/>
  <c r="A53" i="4"/>
  <c r="A53" i="2"/>
  <c r="A52" i="4"/>
  <c r="A52" i="2"/>
  <c r="A51" i="2"/>
  <c r="A50" i="4"/>
  <c r="A50" i="2"/>
  <c r="A49" i="4"/>
  <c r="A49" i="2"/>
  <c r="A48" i="4"/>
  <c r="A48" i="2"/>
  <c r="A47" i="4"/>
  <c r="A47" i="2"/>
  <c r="A46" i="4"/>
  <c r="A46" i="2"/>
  <c r="A45" i="4"/>
  <c r="A45" i="2"/>
  <c r="D16" i="1"/>
  <c r="F16" i="1" s="1"/>
  <c r="C16" i="1"/>
  <c r="G49" i="3" s="1"/>
  <c r="J883" i="4"/>
  <c r="J883" i="2"/>
  <c r="G18" i="1"/>
  <c r="G8" i="3" s="1"/>
  <c r="A1" i="2"/>
  <c r="B1" i="2"/>
  <c r="A2" i="2"/>
  <c r="A3" i="2"/>
  <c r="B3" i="2"/>
  <c r="A4" i="2"/>
  <c r="B4" i="2"/>
  <c r="A5" i="2"/>
  <c r="J2" i="2"/>
  <c r="J4" i="2"/>
  <c r="B9" i="2"/>
  <c r="F15" i="2"/>
  <c r="G15" i="2"/>
  <c r="H15" i="2"/>
  <c r="I15" i="2"/>
  <c r="C16" i="2"/>
  <c r="D16" i="2"/>
  <c r="E16" i="2"/>
  <c r="C17" i="2"/>
  <c r="D17" i="2"/>
  <c r="E17" i="2"/>
  <c r="C18" i="2"/>
  <c r="D18" i="2"/>
  <c r="E18" i="2"/>
  <c r="C19" i="2"/>
  <c r="D19" i="2"/>
  <c r="E19" i="2"/>
  <c r="C20" i="2"/>
  <c r="D20" i="2"/>
  <c r="E20" i="2"/>
  <c r="C21" i="2"/>
  <c r="D21" i="2"/>
  <c r="E21" i="2"/>
  <c r="C22" i="2"/>
  <c r="D22" i="2"/>
  <c r="E22" i="2"/>
  <c r="C23" i="2"/>
  <c r="D23" i="2"/>
  <c r="E23" i="2"/>
  <c r="C24" i="2"/>
  <c r="D24" i="2"/>
  <c r="E24" i="2"/>
  <c r="A30" i="2"/>
  <c r="B30" i="2"/>
  <c r="A31" i="2"/>
  <c r="A32" i="2"/>
  <c r="B32" i="2"/>
  <c r="A33" i="2"/>
  <c r="B33" i="2"/>
  <c r="A34" i="2"/>
  <c r="B34" i="2"/>
  <c r="E34" i="2"/>
  <c r="B38" i="2"/>
  <c r="D42" i="2"/>
  <c r="B47" i="2"/>
  <c r="B48" i="2"/>
  <c r="G49" i="2"/>
  <c r="B50" i="2"/>
  <c r="B51" i="2"/>
  <c r="B52" i="2"/>
  <c r="B53" i="2"/>
  <c r="C54" i="2"/>
  <c r="D54" i="2"/>
  <c r="E54" i="2"/>
  <c r="A59" i="2"/>
  <c r="B59" i="2"/>
  <c r="A60" i="2"/>
  <c r="A61" i="2"/>
  <c r="B61" i="2"/>
  <c r="A62" i="2"/>
  <c r="B62" i="2"/>
  <c r="A63" i="2"/>
  <c r="B63" i="2"/>
  <c r="E63" i="2"/>
  <c r="B67" i="2"/>
  <c r="D71" i="2"/>
  <c r="B72" i="2"/>
  <c r="B74" i="2"/>
  <c r="B75" i="2"/>
  <c r="B76" i="2"/>
  <c r="B77" i="2"/>
  <c r="B78" i="2"/>
  <c r="G78" i="2"/>
  <c r="B79" i="2"/>
  <c r="B80" i="2"/>
  <c r="B81" i="2"/>
  <c r="B82" i="2"/>
  <c r="C83" i="2"/>
  <c r="D83" i="2"/>
  <c r="E83" i="2"/>
  <c r="A86" i="2"/>
  <c r="J86" i="2"/>
  <c r="A87" i="2"/>
  <c r="A88" i="2"/>
  <c r="B88" i="2"/>
  <c r="A89" i="2"/>
  <c r="A90" i="2"/>
  <c r="B90" i="2"/>
  <c r="A91" i="2"/>
  <c r="B91" i="2"/>
  <c r="A92" i="2"/>
  <c r="B92" i="2"/>
  <c r="E92" i="2"/>
  <c r="B96" i="2"/>
  <c r="D100" i="2"/>
  <c r="B101" i="2"/>
  <c r="B103" i="2"/>
  <c r="B104" i="2"/>
  <c r="B105" i="2"/>
  <c r="B106" i="2"/>
  <c r="B107" i="2"/>
  <c r="G107" i="2"/>
  <c r="B108" i="2"/>
  <c r="B109" i="2"/>
  <c r="B110" i="2"/>
  <c r="B111" i="2"/>
  <c r="C112" i="2"/>
  <c r="D112" i="2"/>
  <c r="D113" i="2" s="1"/>
  <c r="E112" i="2"/>
  <c r="C113" i="2" s="1"/>
  <c r="A115" i="2"/>
  <c r="J115" i="2"/>
  <c r="A116" i="2"/>
  <c r="A117" i="2"/>
  <c r="B117" i="2"/>
  <c r="A118" i="2"/>
  <c r="A119" i="2"/>
  <c r="B119" i="2"/>
  <c r="A120" i="2"/>
  <c r="B120" i="2"/>
  <c r="A121" i="2"/>
  <c r="B121" i="2"/>
  <c r="E121" i="2"/>
  <c r="B125" i="2"/>
  <c r="D129" i="2"/>
  <c r="B130" i="2"/>
  <c r="B132" i="2"/>
  <c r="B133" i="2"/>
  <c r="B134" i="2"/>
  <c r="B135" i="2"/>
  <c r="B136" i="2"/>
  <c r="G136" i="2"/>
  <c r="B137" i="2"/>
  <c r="B138" i="2"/>
  <c r="B139" i="2"/>
  <c r="B140" i="2"/>
  <c r="C141" i="2"/>
  <c r="D141" i="2"/>
  <c r="D142" i="2" s="1"/>
  <c r="E141" i="2"/>
  <c r="A144" i="2"/>
  <c r="J144" i="2"/>
  <c r="A145" i="2"/>
  <c r="A146" i="2"/>
  <c r="B146" i="2"/>
  <c r="A147" i="2"/>
  <c r="A148" i="2"/>
  <c r="B148" i="2"/>
  <c r="A149" i="2"/>
  <c r="B149" i="2"/>
  <c r="A150" i="2"/>
  <c r="B150" i="2"/>
  <c r="E150" i="2"/>
  <c r="B154" i="2"/>
  <c r="D158" i="2"/>
  <c r="B159" i="2"/>
  <c r="B161" i="2"/>
  <c r="B162" i="2"/>
  <c r="B163" i="2"/>
  <c r="B164" i="2"/>
  <c r="B165" i="2"/>
  <c r="G165" i="2"/>
  <c r="B166" i="2"/>
  <c r="B167" i="2"/>
  <c r="B168" i="2"/>
  <c r="B169" i="2"/>
  <c r="C170" i="2"/>
  <c r="C171" i="2" s="1"/>
  <c r="D170" i="2"/>
  <c r="E170" i="2"/>
  <c r="A173" i="2"/>
  <c r="J173" i="2"/>
  <c r="A174" i="2"/>
  <c r="A175" i="2"/>
  <c r="B175" i="2"/>
  <c r="A176" i="2"/>
  <c r="A177" i="2"/>
  <c r="B177" i="2"/>
  <c r="A178" i="2"/>
  <c r="B178" i="2"/>
  <c r="A179" i="2"/>
  <c r="B179" i="2"/>
  <c r="E179" i="2"/>
  <c r="B183" i="2"/>
  <c r="D187" i="2"/>
  <c r="B188" i="2"/>
  <c r="B190" i="2"/>
  <c r="B191" i="2"/>
  <c r="B192" i="2"/>
  <c r="B193" i="2"/>
  <c r="B194" i="2"/>
  <c r="G194" i="2"/>
  <c r="B195" i="2"/>
  <c r="B196" i="2"/>
  <c r="B197" i="2"/>
  <c r="B198" i="2"/>
  <c r="C199" i="2"/>
  <c r="D199" i="2"/>
  <c r="E199" i="2"/>
  <c r="C200" i="2" s="1"/>
  <c r="A202" i="2"/>
  <c r="J202" i="2"/>
  <c r="A203" i="2"/>
  <c r="A204" i="2"/>
  <c r="B204" i="2"/>
  <c r="A205" i="2"/>
  <c r="A206" i="2"/>
  <c r="B206" i="2"/>
  <c r="A207" i="2"/>
  <c r="B207" i="2"/>
  <c r="A208" i="2"/>
  <c r="B208" i="2"/>
  <c r="E208" i="2"/>
  <c r="B212" i="2"/>
  <c r="D216" i="2"/>
  <c r="B217" i="2"/>
  <c r="B219" i="2"/>
  <c r="B220" i="2"/>
  <c r="B221" i="2"/>
  <c r="B222" i="2"/>
  <c r="B223" i="2"/>
  <c r="G223" i="2"/>
  <c r="B224" i="2"/>
  <c r="B225" i="2"/>
  <c r="B226" i="2"/>
  <c r="B227" i="2"/>
  <c r="C228" i="2"/>
  <c r="D228" i="2"/>
  <c r="E228" i="2"/>
  <c r="A231" i="2"/>
  <c r="J231" i="2"/>
  <c r="A232" i="2"/>
  <c r="A233" i="2"/>
  <c r="B233" i="2"/>
  <c r="A234" i="2"/>
  <c r="A235" i="2"/>
  <c r="B235" i="2"/>
  <c r="A236" i="2"/>
  <c r="B236" i="2"/>
  <c r="A237" i="2"/>
  <c r="B237" i="2"/>
  <c r="E237" i="2"/>
  <c r="B241" i="2"/>
  <c r="D245" i="2"/>
  <c r="B246" i="2"/>
  <c r="B248" i="2"/>
  <c r="B249" i="2"/>
  <c r="B250" i="2"/>
  <c r="B251" i="2"/>
  <c r="B252" i="2"/>
  <c r="G252" i="2"/>
  <c r="B253" i="2"/>
  <c r="B254" i="2"/>
  <c r="B255" i="2"/>
  <c r="B256" i="2"/>
  <c r="C257" i="2"/>
  <c r="D257" i="2"/>
  <c r="C258" i="2" s="1"/>
  <c r="E257" i="2"/>
  <c r="A260" i="2"/>
  <c r="J260" i="2"/>
  <c r="A261" i="2"/>
  <c r="A262" i="2"/>
  <c r="B262" i="2"/>
  <c r="A263" i="2"/>
  <c r="A264" i="2"/>
  <c r="B264" i="2"/>
  <c r="A265" i="2"/>
  <c r="B265" i="2"/>
  <c r="A266" i="2"/>
  <c r="B266" i="2"/>
  <c r="E266" i="2"/>
  <c r="B270" i="2"/>
  <c r="D274" i="2"/>
  <c r="B275" i="2"/>
  <c r="B277" i="2"/>
  <c r="B278" i="2"/>
  <c r="B279" i="2"/>
  <c r="B280" i="2"/>
  <c r="B281" i="2"/>
  <c r="G281" i="2"/>
  <c r="B282" i="2"/>
  <c r="B283" i="2"/>
  <c r="B284" i="2"/>
  <c r="B285" i="2"/>
  <c r="C286" i="2"/>
  <c r="C287" i="2" s="1"/>
  <c r="D286" i="2"/>
  <c r="E286" i="2"/>
  <c r="A289" i="2"/>
  <c r="J289" i="2"/>
  <c r="A290" i="2"/>
  <c r="A291" i="2"/>
  <c r="B291" i="2"/>
  <c r="A292" i="2"/>
  <c r="A293" i="2"/>
  <c r="B293" i="2"/>
  <c r="A294" i="2"/>
  <c r="B294" i="2"/>
  <c r="A295" i="2"/>
  <c r="B295" i="2"/>
  <c r="E295" i="2"/>
  <c r="B299" i="2"/>
  <c r="D303" i="2"/>
  <c r="B304" i="2"/>
  <c r="B306" i="2"/>
  <c r="B307" i="2"/>
  <c r="B308" i="2"/>
  <c r="B309" i="2"/>
  <c r="B310" i="2"/>
  <c r="G310" i="2"/>
  <c r="B311" i="2"/>
  <c r="B312" i="2"/>
  <c r="B313" i="2"/>
  <c r="B314" i="2"/>
  <c r="C315" i="2"/>
  <c r="D315" i="2"/>
  <c r="E315" i="2"/>
  <c r="C316" i="2" s="1"/>
  <c r="A318" i="2"/>
  <c r="J318" i="2"/>
  <c r="A319" i="2"/>
  <c r="A320" i="2"/>
  <c r="B320" i="2"/>
  <c r="A321" i="2"/>
  <c r="A322" i="2"/>
  <c r="B322" i="2"/>
  <c r="A323" i="2"/>
  <c r="B323" i="2"/>
  <c r="A324" i="2"/>
  <c r="B324" i="2"/>
  <c r="E324" i="2"/>
  <c r="B328" i="2"/>
  <c r="D332" i="2"/>
  <c r="B333" i="2"/>
  <c r="B335" i="2"/>
  <c r="B336" i="2"/>
  <c r="B337" i="2"/>
  <c r="B338" i="2"/>
  <c r="B339" i="2"/>
  <c r="G339" i="2"/>
  <c r="B340" i="2"/>
  <c r="B341" i="2"/>
  <c r="B342" i="2"/>
  <c r="B343" i="2"/>
  <c r="C344" i="2"/>
  <c r="D344" i="2"/>
  <c r="E344" i="2"/>
  <c r="E345" i="2" s="1"/>
  <c r="A347" i="2"/>
  <c r="J347" i="2"/>
  <c r="A348" i="2"/>
  <c r="A349" i="2"/>
  <c r="B349" i="2"/>
  <c r="A350" i="2"/>
  <c r="A351" i="2"/>
  <c r="B351" i="2"/>
  <c r="A352" i="2"/>
  <c r="B352" i="2"/>
  <c r="A353" i="2"/>
  <c r="B353" i="2"/>
  <c r="E353" i="2"/>
  <c r="B357" i="2"/>
  <c r="D361" i="2"/>
  <c r="B362" i="2"/>
  <c r="B364" i="2"/>
  <c r="B365" i="2"/>
  <c r="B366" i="2"/>
  <c r="B367" i="2"/>
  <c r="B368" i="2"/>
  <c r="G368" i="2"/>
  <c r="B369" i="2"/>
  <c r="B370" i="2"/>
  <c r="B371" i="2"/>
  <c r="B372" i="2"/>
  <c r="C373" i="2"/>
  <c r="C374" i="2" s="1"/>
  <c r="D373" i="2"/>
  <c r="D374" i="2" s="1"/>
  <c r="E373" i="2"/>
  <c r="A376" i="2"/>
  <c r="J376" i="2"/>
  <c r="A377" i="2"/>
  <c r="A378" i="2"/>
  <c r="B378" i="2"/>
  <c r="A379" i="2"/>
  <c r="A380" i="2"/>
  <c r="B380" i="2"/>
  <c r="A381" i="2"/>
  <c r="B381" i="2"/>
  <c r="A382" i="2"/>
  <c r="B382" i="2"/>
  <c r="E382" i="2"/>
  <c r="B386" i="2"/>
  <c r="D390" i="2"/>
  <c r="B391" i="2"/>
  <c r="B393" i="2"/>
  <c r="B394" i="2"/>
  <c r="B395" i="2"/>
  <c r="B396" i="2"/>
  <c r="B397" i="2"/>
  <c r="G397" i="2"/>
  <c r="B398" i="2"/>
  <c r="B399" i="2"/>
  <c r="B400" i="2"/>
  <c r="B401" i="2"/>
  <c r="C402" i="2"/>
  <c r="C403" i="2" s="1"/>
  <c r="D402" i="2"/>
  <c r="E402" i="2"/>
  <c r="A405" i="2"/>
  <c r="J405" i="2"/>
  <c r="A406" i="2"/>
  <c r="A407" i="2"/>
  <c r="B407" i="2"/>
  <c r="A408" i="2"/>
  <c r="A409" i="2"/>
  <c r="B409" i="2"/>
  <c r="A410" i="2"/>
  <c r="B410" i="2"/>
  <c r="A411" i="2"/>
  <c r="B411" i="2"/>
  <c r="E411" i="2"/>
  <c r="B415" i="2"/>
  <c r="D419" i="2"/>
  <c r="B420" i="2"/>
  <c r="B422" i="2"/>
  <c r="B423" i="2"/>
  <c r="B424" i="2"/>
  <c r="B425" i="2"/>
  <c r="B426" i="2"/>
  <c r="G426" i="2"/>
  <c r="B427" i="2"/>
  <c r="B428" i="2"/>
  <c r="B429" i="2"/>
  <c r="B430" i="2"/>
  <c r="C431" i="2"/>
  <c r="D431" i="2"/>
  <c r="E431" i="2"/>
  <c r="C432" i="2" s="1"/>
  <c r="A434" i="2"/>
  <c r="J434" i="2"/>
  <c r="A435" i="2"/>
  <c r="A436" i="2"/>
  <c r="B436" i="2"/>
  <c r="A437" i="2"/>
  <c r="A438" i="2"/>
  <c r="B438" i="2"/>
  <c r="A439" i="2"/>
  <c r="B439" i="2"/>
  <c r="A440" i="2"/>
  <c r="B440" i="2"/>
  <c r="E440" i="2"/>
  <c r="B444" i="2"/>
  <c r="D448" i="2"/>
  <c r="B449" i="2"/>
  <c r="B451" i="2"/>
  <c r="B452" i="2"/>
  <c r="B453" i="2"/>
  <c r="B454" i="2"/>
  <c r="B455" i="2"/>
  <c r="G455" i="2"/>
  <c r="B456" i="2"/>
  <c r="B457" i="2"/>
  <c r="B458" i="2"/>
  <c r="B459" i="2"/>
  <c r="C460" i="2"/>
  <c r="D460" i="2"/>
  <c r="D461" i="2" s="1"/>
  <c r="E460" i="2"/>
  <c r="A463" i="2"/>
  <c r="J463" i="2"/>
  <c r="A464" i="2"/>
  <c r="A465" i="2"/>
  <c r="B465" i="2"/>
  <c r="A466" i="2"/>
  <c r="A467" i="2"/>
  <c r="B467" i="2"/>
  <c r="A468" i="2"/>
  <c r="B468" i="2"/>
  <c r="A469" i="2"/>
  <c r="B469" i="2"/>
  <c r="E469" i="2"/>
  <c r="B473" i="2"/>
  <c r="D477" i="2"/>
  <c r="B478" i="2"/>
  <c r="B480" i="2"/>
  <c r="B481" i="2"/>
  <c r="B482" i="2"/>
  <c r="B483" i="2"/>
  <c r="B484" i="2"/>
  <c r="G484" i="2"/>
  <c r="B485" i="2"/>
  <c r="B486" i="2"/>
  <c r="B487" i="2"/>
  <c r="B488" i="2"/>
  <c r="C489" i="2"/>
  <c r="D489" i="2"/>
  <c r="E489" i="2"/>
  <c r="A492" i="2"/>
  <c r="J492" i="2"/>
  <c r="A493" i="2"/>
  <c r="A494" i="2"/>
  <c r="B494" i="2"/>
  <c r="A495" i="2"/>
  <c r="A496" i="2"/>
  <c r="B496" i="2"/>
  <c r="A497" i="2"/>
  <c r="B497" i="2"/>
  <c r="A498" i="2"/>
  <c r="B498" i="2"/>
  <c r="E498" i="2"/>
  <c r="B502" i="2"/>
  <c r="D506" i="2"/>
  <c r="B507" i="2"/>
  <c r="B509" i="2"/>
  <c r="B510" i="2"/>
  <c r="B511" i="2"/>
  <c r="B512" i="2"/>
  <c r="B513" i="2"/>
  <c r="G513" i="2"/>
  <c r="B514" i="2"/>
  <c r="B515" i="2"/>
  <c r="B516" i="2"/>
  <c r="B517" i="2"/>
  <c r="C518" i="2"/>
  <c r="D518" i="2"/>
  <c r="E518" i="2"/>
  <c r="A521" i="2"/>
  <c r="J521" i="2"/>
  <c r="A522" i="2"/>
  <c r="A523" i="2"/>
  <c r="B523" i="2"/>
  <c r="A524" i="2"/>
  <c r="A525" i="2"/>
  <c r="B525" i="2"/>
  <c r="A526" i="2"/>
  <c r="B526" i="2"/>
  <c r="A527" i="2"/>
  <c r="B527" i="2"/>
  <c r="E527" i="2"/>
  <c r="B531" i="2"/>
  <c r="D535" i="2"/>
  <c r="B536" i="2"/>
  <c r="B538" i="2"/>
  <c r="B539" i="2"/>
  <c r="B540" i="2"/>
  <c r="B541" i="2"/>
  <c r="B542" i="2"/>
  <c r="G542" i="2"/>
  <c r="B543" i="2"/>
  <c r="B544" i="2"/>
  <c r="B545" i="2"/>
  <c r="B546" i="2"/>
  <c r="C547" i="2"/>
  <c r="D547" i="2"/>
  <c r="E547" i="2"/>
  <c r="A550" i="2"/>
  <c r="J550" i="2"/>
  <c r="A551" i="2"/>
  <c r="A552" i="2"/>
  <c r="B552" i="2"/>
  <c r="A553" i="2"/>
  <c r="A554" i="2"/>
  <c r="B554" i="2"/>
  <c r="A555" i="2"/>
  <c r="B555" i="2"/>
  <c r="A556" i="2"/>
  <c r="B556" i="2"/>
  <c r="E556" i="2"/>
  <c r="B560" i="2"/>
  <c r="D564" i="2"/>
  <c r="B565" i="2"/>
  <c r="B567" i="2"/>
  <c r="B568" i="2"/>
  <c r="B569" i="2"/>
  <c r="B570" i="2"/>
  <c r="B571" i="2"/>
  <c r="G571" i="2"/>
  <c r="B572" i="2"/>
  <c r="B573" i="2"/>
  <c r="B574" i="2"/>
  <c r="B575" i="2"/>
  <c r="C576" i="2"/>
  <c r="D576" i="2"/>
  <c r="E576" i="2"/>
  <c r="A579" i="2"/>
  <c r="J579" i="2"/>
  <c r="A580" i="2"/>
  <c r="A581" i="2"/>
  <c r="B581" i="2"/>
  <c r="A582" i="2"/>
  <c r="A583" i="2"/>
  <c r="B583" i="2"/>
  <c r="A584" i="2"/>
  <c r="B584" i="2"/>
  <c r="A585" i="2"/>
  <c r="B585" i="2"/>
  <c r="E585" i="2"/>
  <c r="B589" i="2"/>
  <c r="D593" i="2"/>
  <c r="B594" i="2"/>
  <c r="B596" i="2"/>
  <c r="B597" i="2"/>
  <c r="B598" i="2"/>
  <c r="B599" i="2"/>
  <c r="B600" i="2"/>
  <c r="G600" i="2"/>
  <c r="B601" i="2"/>
  <c r="B602" i="2"/>
  <c r="B603" i="2"/>
  <c r="B604" i="2"/>
  <c r="C605" i="2"/>
  <c r="D605" i="2"/>
  <c r="E606" i="2" s="1"/>
  <c r="E605" i="2"/>
  <c r="A608" i="2"/>
  <c r="J608" i="2"/>
  <c r="A609" i="2"/>
  <c r="A610" i="2"/>
  <c r="B610" i="2"/>
  <c r="A611" i="2"/>
  <c r="A612" i="2"/>
  <c r="B612" i="2"/>
  <c r="A613" i="2"/>
  <c r="B613" i="2"/>
  <c r="A614" i="2"/>
  <c r="B614" i="2"/>
  <c r="E614" i="2"/>
  <c r="B618" i="2"/>
  <c r="D622" i="2"/>
  <c r="B623" i="2"/>
  <c r="B625" i="2"/>
  <c r="B626" i="2"/>
  <c r="B627" i="2"/>
  <c r="B628" i="2"/>
  <c r="B629" i="2"/>
  <c r="G629" i="2"/>
  <c r="B630" i="2"/>
  <c r="B631" i="2"/>
  <c r="B632" i="2"/>
  <c r="B633" i="2"/>
  <c r="C634" i="2"/>
  <c r="C635" i="2" s="1"/>
  <c r="D634" i="2"/>
  <c r="E634" i="2"/>
  <c r="E635" i="2" s="1"/>
  <c r="A637" i="2"/>
  <c r="J637" i="2"/>
  <c r="A638" i="2"/>
  <c r="A639" i="2"/>
  <c r="B639" i="2"/>
  <c r="A640" i="2"/>
  <c r="A641" i="2"/>
  <c r="B641" i="2"/>
  <c r="A642" i="2"/>
  <c r="B642" i="2"/>
  <c r="A643" i="2"/>
  <c r="B643" i="2"/>
  <c r="E643" i="2"/>
  <c r="B647" i="2"/>
  <c r="D651" i="2"/>
  <c r="B652" i="2"/>
  <c r="B654" i="2"/>
  <c r="B655" i="2"/>
  <c r="B656" i="2"/>
  <c r="B657" i="2"/>
  <c r="B658" i="2"/>
  <c r="G658" i="2"/>
  <c r="B659" i="2"/>
  <c r="B660" i="2"/>
  <c r="B661" i="2"/>
  <c r="B662" i="2"/>
  <c r="C663" i="2"/>
  <c r="D663" i="2"/>
  <c r="E663" i="2"/>
  <c r="D664" i="2" s="1"/>
  <c r="A666" i="2"/>
  <c r="J666" i="2"/>
  <c r="A667" i="2"/>
  <c r="A668" i="2"/>
  <c r="B668" i="2"/>
  <c r="A669" i="2"/>
  <c r="A670" i="2"/>
  <c r="B670" i="2"/>
  <c r="A671" i="2"/>
  <c r="B671" i="2"/>
  <c r="A672" i="2"/>
  <c r="B672" i="2"/>
  <c r="E672" i="2"/>
  <c r="B676" i="2"/>
  <c r="D680" i="2"/>
  <c r="B681" i="2"/>
  <c r="B683" i="2"/>
  <c r="B684" i="2"/>
  <c r="B685" i="2"/>
  <c r="B686" i="2"/>
  <c r="B687" i="2"/>
  <c r="G687" i="2"/>
  <c r="B688" i="2"/>
  <c r="B689" i="2"/>
  <c r="B690" i="2"/>
  <c r="B691" i="2"/>
  <c r="C692" i="2"/>
  <c r="D692" i="2"/>
  <c r="D693" i="2" s="1"/>
  <c r="E692" i="2"/>
  <c r="C693" i="2" s="1"/>
  <c r="A695" i="2"/>
  <c r="J695" i="2"/>
  <c r="A696" i="2"/>
  <c r="A697" i="2"/>
  <c r="B697" i="2"/>
  <c r="A698" i="2"/>
  <c r="A699" i="2"/>
  <c r="B699" i="2"/>
  <c r="A700" i="2"/>
  <c r="B700" i="2"/>
  <c r="A701" i="2"/>
  <c r="B701" i="2"/>
  <c r="E701" i="2"/>
  <c r="B705" i="2"/>
  <c r="D709" i="2"/>
  <c r="B710" i="2"/>
  <c r="B712" i="2"/>
  <c r="B713" i="2"/>
  <c r="B714" i="2"/>
  <c r="B715" i="2"/>
  <c r="B716" i="2"/>
  <c r="G716" i="2"/>
  <c r="B717" i="2"/>
  <c r="B718" i="2"/>
  <c r="B719" i="2"/>
  <c r="B720" i="2"/>
  <c r="C721" i="2"/>
  <c r="D721" i="2"/>
  <c r="E721" i="2"/>
  <c r="A724" i="2"/>
  <c r="J724" i="2"/>
  <c r="A725" i="2"/>
  <c r="A726" i="2"/>
  <c r="B726" i="2"/>
  <c r="A727" i="2"/>
  <c r="A728" i="2"/>
  <c r="B728" i="2"/>
  <c r="A729" i="2"/>
  <c r="B729" i="2"/>
  <c r="A730" i="2"/>
  <c r="B730" i="2"/>
  <c r="E730" i="2"/>
  <c r="B734" i="2"/>
  <c r="D738" i="2"/>
  <c r="B739" i="2"/>
  <c r="B741" i="2"/>
  <c r="B742" i="2"/>
  <c r="B743" i="2"/>
  <c r="B744" i="2"/>
  <c r="B745" i="2"/>
  <c r="G745" i="2"/>
  <c r="B746" i="2"/>
  <c r="B747" i="2"/>
  <c r="B748" i="2"/>
  <c r="B749" i="2"/>
  <c r="C750" i="2"/>
  <c r="C751" i="2" s="1"/>
  <c r="D750" i="2"/>
  <c r="E750" i="2"/>
  <c r="A753" i="2"/>
  <c r="J753" i="2"/>
  <c r="A754" i="2"/>
  <c r="A755" i="2"/>
  <c r="B755" i="2"/>
  <c r="A756" i="2"/>
  <c r="A757" i="2"/>
  <c r="B757" i="2"/>
  <c r="A758" i="2"/>
  <c r="B758" i="2"/>
  <c r="A759" i="2"/>
  <c r="B759" i="2"/>
  <c r="E759" i="2"/>
  <c r="B763" i="2"/>
  <c r="D767" i="2"/>
  <c r="B768" i="2"/>
  <c r="B770" i="2"/>
  <c r="B771" i="2"/>
  <c r="B772" i="2"/>
  <c r="B773" i="2"/>
  <c r="B774" i="2"/>
  <c r="G774" i="2"/>
  <c r="B775" i="2"/>
  <c r="B776" i="2"/>
  <c r="B777" i="2"/>
  <c r="B778" i="2"/>
  <c r="C779" i="2"/>
  <c r="D779" i="2"/>
  <c r="C780" i="2" s="1"/>
  <c r="E779" i="2"/>
  <c r="E780" i="2" s="1"/>
  <c r="A782" i="2"/>
  <c r="J782" i="2"/>
  <c r="A783" i="2"/>
  <c r="A784" i="2"/>
  <c r="B784" i="2"/>
  <c r="A785" i="2"/>
  <c r="A786" i="2"/>
  <c r="B786" i="2"/>
  <c r="A787" i="2"/>
  <c r="B787" i="2"/>
  <c r="A788" i="2"/>
  <c r="B788" i="2"/>
  <c r="E788" i="2"/>
  <c r="B792" i="2"/>
  <c r="D796" i="2"/>
  <c r="B797" i="2"/>
  <c r="B799" i="2"/>
  <c r="B800" i="2"/>
  <c r="B801" i="2"/>
  <c r="B802" i="2"/>
  <c r="B803" i="2"/>
  <c r="G803" i="2"/>
  <c r="B804" i="2"/>
  <c r="B805" i="2"/>
  <c r="B806" i="2"/>
  <c r="B807" i="2"/>
  <c r="C808" i="2"/>
  <c r="D808" i="2"/>
  <c r="E808" i="2"/>
  <c r="A811" i="2"/>
  <c r="J811" i="2"/>
  <c r="A812" i="2"/>
  <c r="A813" i="2"/>
  <c r="B813" i="2"/>
  <c r="A814" i="2"/>
  <c r="A815" i="2"/>
  <c r="B815" i="2"/>
  <c r="A816" i="2"/>
  <c r="B816" i="2"/>
  <c r="A817" i="2"/>
  <c r="B817" i="2"/>
  <c r="E817" i="2"/>
  <c r="B821" i="2"/>
  <c r="D825" i="2"/>
  <c r="B826" i="2"/>
  <c r="B828" i="2"/>
  <c r="B829" i="2"/>
  <c r="B830" i="2"/>
  <c r="B831" i="2"/>
  <c r="B832" i="2"/>
  <c r="G832" i="2"/>
  <c r="B833" i="2"/>
  <c r="B834" i="2"/>
  <c r="B835" i="2"/>
  <c r="B836" i="2"/>
  <c r="C837" i="2"/>
  <c r="D837" i="2"/>
  <c r="D838" i="2" s="1"/>
  <c r="E837" i="2"/>
  <c r="A840" i="2"/>
  <c r="J840" i="2"/>
  <c r="A841" i="2"/>
  <c r="A842" i="2"/>
  <c r="B842" i="2"/>
  <c r="A843" i="2"/>
  <c r="A844" i="2"/>
  <c r="B844" i="2"/>
  <c r="A845" i="2"/>
  <c r="B845" i="2"/>
  <c r="A846" i="2"/>
  <c r="B846" i="2"/>
  <c r="E846" i="2"/>
  <c r="B850" i="2"/>
  <c r="D854" i="2"/>
  <c r="B855" i="2"/>
  <c r="B857" i="2"/>
  <c r="B858" i="2"/>
  <c r="B859" i="2"/>
  <c r="B860" i="2"/>
  <c r="B861" i="2"/>
  <c r="G861" i="2"/>
  <c r="B862" i="2"/>
  <c r="B863" i="2"/>
  <c r="B864" i="2"/>
  <c r="B865" i="2"/>
  <c r="C866" i="2"/>
  <c r="C867" i="2" s="1"/>
  <c r="D866" i="2"/>
  <c r="E866" i="2"/>
  <c r="A869" i="2"/>
  <c r="J869" i="2"/>
  <c r="A870" i="2"/>
  <c r="A871" i="2"/>
  <c r="B871" i="2"/>
  <c r="A872" i="2"/>
  <c r="A873" i="2"/>
  <c r="B873" i="2"/>
  <c r="A874" i="2"/>
  <c r="B874" i="2"/>
  <c r="A875" i="2"/>
  <c r="B875" i="2"/>
  <c r="E875" i="2"/>
  <c r="B879" i="2"/>
  <c r="D883" i="2"/>
  <c r="B884" i="2"/>
  <c r="B886" i="2"/>
  <c r="B887" i="2"/>
  <c r="B888" i="2"/>
  <c r="B889" i="2"/>
  <c r="B890" i="2"/>
  <c r="G890" i="2"/>
  <c r="B891" i="2"/>
  <c r="B892" i="2"/>
  <c r="B893" i="2"/>
  <c r="B894" i="2"/>
  <c r="C895" i="2"/>
  <c r="D895" i="2"/>
  <c r="E895" i="2"/>
  <c r="A898" i="2"/>
  <c r="J898" i="2"/>
  <c r="A899" i="2"/>
  <c r="A1" i="4"/>
  <c r="B1" i="4"/>
  <c r="A2" i="4"/>
  <c r="A3" i="4"/>
  <c r="B3" i="4"/>
  <c r="A4" i="4"/>
  <c r="B4" i="4"/>
  <c r="A5" i="4"/>
  <c r="J2" i="4"/>
  <c r="J4" i="4"/>
  <c r="B9" i="4"/>
  <c r="F15" i="4"/>
  <c r="G15" i="4"/>
  <c r="H15" i="4"/>
  <c r="I15" i="4"/>
  <c r="C16" i="4"/>
  <c r="D16" i="4"/>
  <c r="E16" i="4"/>
  <c r="C17" i="4"/>
  <c r="D17" i="4"/>
  <c r="E17" i="4"/>
  <c r="C18" i="4"/>
  <c r="D18" i="4"/>
  <c r="E18" i="4"/>
  <c r="C19" i="4"/>
  <c r="D19" i="4"/>
  <c r="E19" i="4"/>
  <c r="C20" i="4"/>
  <c r="D20" i="4"/>
  <c r="E20" i="4"/>
  <c r="C21" i="4"/>
  <c r="D21" i="4"/>
  <c r="E21" i="4"/>
  <c r="C22" i="4"/>
  <c r="D22" i="4"/>
  <c r="E22" i="4"/>
  <c r="C23" i="4"/>
  <c r="D23" i="4"/>
  <c r="E23" i="4"/>
  <c r="C24" i="4"/>
  <c r="D24" i="4"/>
  <c r="E24" i="4"/>
  <c r="A30" i="4"/>
  <c r="A31" i="4"/>
  <c r="A32" i="4"/>
  <c r="A33" i="4"/>
  <c r="A34" i="4"/>
  <c r="E34" i="4"/>
  <c r="D42" i="4"/>
  <c r="B45" i="4"/>
  <c r="B46" i="4"/>
  <c r="B47" i="4"/>
  <c r="B48" i="4"/>
  <c r="B49" i="4"/>
  <c r="G49" i="4"/>
  <c r="B50" i="4"/>
  <c r="B51" i="4"/>
  <c r="B52" i="4"/>
  <c r="B53" i="4"/>
  <c r="C54" i="4"/>
  <c r="C55" i="4" s="1"/>
  <c r="D54" i="4"/>
  <c r="E54" i="4"/>
  <c r="A59" i="4"/>
  <c r="B59" i="4"/>
  <c r="A60" i="4"/>
  <c r="A61" i="4"/>
  <c r="B61" i="4"/>
  <c r="A62" i="4"/>
  <c r="B62" i="4"/>
  <c r="A63" i="4"/>
  <c r="B63" i="4"/>
  <c r="E63" i="4"/>
  <c r="B67" i="4"/>
  <c r="D71" i="4"/>
  <c r="B72" i="4"/>
  <c r="B74" i="4"/>
  <c r="B75" i="4"/>
  <c r="B76" i="4"/>
  <c r="B77" i="4"/>
  <c r="B78" i="4"/>
  <c r="G78" i="4"/>
  <c r="B79" i="4"/>
  <c r="B80" i="4"/>
  <c r="B81" i="4"/>
  <c r="B82" i="4"/>
  <c r="C83" i="4"/>
  <c r="D84" i="4" s="1"/>
  <c r="D83" i="4"/>
  <c r="E83" i="4"/>
  <c r="A86" i="4"/>
  <c r="J86" i="4"/>
  <c r="A87" i="4"/>
  <c r="A88" i="4"/>
  <c r="B88" i="4"/>
  <c r="A89" i="4"/>
  <c r="A90" i="4"/>
  <c r="B90" i="4"/>
  <c r="A91" i="4"/>
  <c r="B91" i="4"/>
  <c r="A92" i="4"/>
  <c r="B92" i="4"/>
  <c r="E92" i="4"/>
  <c r="B96" i="4"/>
  <c r="D100" i="4"/>
  <c r="B101" i="4"/>
  <c r="B103" i="4"/>
  <c r="B104" i="4"/>
  <c r="B105" i="4"/>
  <c r="B106" i="4"/>
  <c r="B107" i="4"/>
  <c r="G107" i="4"/>
  <c r="B108" i="4"/>
  <c r="B109" i="4"/>
  <c r="B110" i="4"/>
  <c r="B111" i="4"/>
  <c r="C112" i="4"/>
  <c r="D112" i="4"/>
  <c r="D113" i="4" s="1"/>
  <c r="E112" i="4"/>
  <c r="E113" i="4" s="1"/>
  <c r="A115" i="4"/>
  <c r="J115" i="4"/>
  <c r="A116" i="4"/>
  <c r="A117" i="4"/>
  <c r="B117" i="4"/>
  <c r="A118" i="4"/>
  <c r="A119" i="4"/>
  <c r="B119" i="4"/>
  <c r="A120" i="4"/>
  <c r="B120" i="4"/>
  <c r="A121" i="4"/>
  <c r="B121" i="4"/>
  <c r="E121" i="4"/>
  <c r="B125" i="4"/>
  <c r="D129" i="4"/>
  <c r="B130" i="4"/>
  <c r="B132" i="4"/>
  <c r="B133" i="4"/>
  <c r="B134" i="4"/>
  <c r="B135" i="4"/>
  <c r="B136" i="4"/>
  <c r="G136" i="4"/>
  <c r="B137" i="4"/>
  <c r="B138" i="4"/>
  <c r="B139" i="4"/>
  <c r="B140" i="4"/>
  <c r="C141" i="4"/>
  <c r="D141" i="4"/>
  <c r="C142" i="4" s="1"/>
  <c r="E141" i="4"/>
  <c r="E142" i="4" s="1"/>
  <c r="A144" i="4"/>
  <c r="J144" i="4"/>
  <c r="A145" i="4"/>
  <c r="A146" i="4"/>
  <c r="B146" i="4"/>
  <c r="A147" i="4"/>
  <c r="A148" i="4"/>
  <c r="B148" i="4"/>
  <c r="A149" i="4"/>
  <c r="B149" i="4"/>
  <c r="A150" i="4"/>
  <c r="B150" i="4"/>
  <c r="E150" i="4"/>
  <c r="B154" i="4"/>
  <c r="D158" i="4"/>
  <c r="B159" i="4"/>
  <c r="B161" i="4"/>
  <c r="B162" i="4"/>
  <c r="B163" i="4"/>
  <c r="B164" i="4"/>
  <c r="B165" i="4"/>
  <c r="G165" i="4"/>
  <c r="B166" i="4"/>
  <c r="B167" i="4"/>
  <c r="B168" i="4"/>
  <c r="B169" i="4"/>
  <c r="C170" i="4"/>
  <c r="C171" i="4" s="1"/>
  <c r="D170" i="4"/>
  <c r="E171" i="4" s="1"/>
  <c r="E170" i="4"/>
  <c r="A173" i="4"/>
  <c r="J173" i="4"/>
  <c r="A174" i="4"/>
  <c r="A175" i="4"/>
  <c r="B175" i="4"/>
  <c r="A176" i="4"/>
  <c r="A177" i="4"/>
  <c r="B177" i="4"/>
  <c r="A178" i="4"/>
  <c r="B178" i="4"/>
  <c r="A179" i="4"/>
  <c r="B179" i="4"/>
  <c r="E179" i="4"/>
  <c r="B183" i="4"/>
  <c r="D187" i="4"/>
  <c r="B188" i="4"/>
  <c r="B190" i="4"/>
  <c r="B191" i="4"/>
  <c r="B192" i="4"/>
  <c r="B193" i="4"/>
  <c r="B194" i="4"/>
  <c r="G194" i="4"/>
  <c r="B195" i="4"/>
  <c r="B196" i="4"/>
  <c r="B197" i="4"/>
  <c r="B198" i="4"/>
  <c r="C199" i="4"/>
  <c r="D200" i="4" s="1"/>
  <c r="D199" i="4"/>
  <c r="E199" i="4"/>
  <c r="A202" i="4"/>
  <c r="J202" i="4"/>
  <c r="A203" i="4"/>
  <c r="A204" i="4"/>
  <c r="B204" i="4"/>
  <c r="A205" i="4"/>
  <c r="A206" i="4"/>
  <c r="B206" i="4"/>
  <c r="A207" i="4"/>
  <c r="B207" i="4"/>
  <c r="A208" i="4"/>
  <c r="B208" i="4"/>
  <c r="E208" i="4"/>
  <c r="B212" i="4"/>
  <c r="D216" i="4"/>
  <c r="B217" i="4"/>
  <c r="B219" i="4"/>
  <c r="B220" i="4"/>
  <c r="B221" i="4"/>
  <c r="B222" i="4"/>
  <c r="B223" i="4"/>
  <c r="G223" i="4"/>
  <c r="B224" i="4"/>
  <c r="B225" i="4"/>
  <c r="B226" i="4"/>
  <c r="B227" i="4"/>
  <c r="C228" i="4"/>
  <c r="D228" i="4"/>
  <c r="D229" i="4" s="1"/>
  <c r="E228" i="4"/>
  <c r="E229" i="4" s="1"/>
  <c r="A231" i="4"/>
  <c r="J231" i="4"/>
  <c r="A232" i="4"/>
  <c r="A233" i="4"/>
  <c r="B233" i="4"/>
  <c r="A234" i="4"/>
  <c r="A235" i="4"/>
  <c r="B235" i="4"/>
  <c r="A236" i="4"/>
  <c r="B236" i="4"/>
  <c r="A237" i="4"/>
  <c r="B237" i="4"/>
  <c r="E237" i="4"/>
  <c r="B241" i="4"/>
  <c r="D245" i="4"/>
  <c r="B246" i="4"/>
  <c r="B248" i="4"/>
  <c r="B249" i="4"/>
  <c r="B250" i="4"/>
  <c r="B251" i="4"/>
  <c r="B252" i="4"/>
  <c r="G252" i="4"/>
  <c r="B253" i="4"/>
  <c r="B254" i="4"/>
  <c r="B255" i="4"/>
  <c r="B256" i="4"/>
  <c r="C257" i="4"/>
  <c r="D257" i="4"/>
  <c r="E258" i="4" s="1"/>
  <c r="E257" i="4"/>
  <c r="A260" i="4"/>
  <c r="J260" i="4"/>
  <c r="A261" i="4"/>
  <c r="A262" i="4"/>
  <c r="B262" i="4"/>
  <c r="A263" i="4"/>
  <c r="A264" i="4"/>
  <c r="B264" i="4"/>
  <c r="A265" i="4"/>
  <c r="B265" i="4"/>
  <c r="A266" i="4"/>
  <c r="B266" i="4"/>
  <c r="E266" i="4"/>
  <c r="B270" i="4"/>
  <c r="D274" i="4"/>
  <c r="B275" i="4"/>
  <c r="B277" i="4"/>
  <c r="B278" i="4"/>
  <c r="B279" i="4"/>
  <c r="B280" i="4"/>
  <c r="B281" i="4"/>
  <c r="G281" i="4"/>
  <c r="B282" i="4"/>
  <c r="B283" i="4"/>
  <c r="B284" i="4"/>
  <c r="B285" i="4"/>
  <c r="C286" i="4"/>
  <c r="C287" i="4" s="1"/>
  <c r="D286" i="4"/>
  <c r="E286" i="4"/>
  <c r="A289" i="4"/>
  <c r="J289" i="4"/>
  <c r="A290" i="4"/>
  <c r="A291" i="4"/>
  <c r="B291" i="4"/>
  <c r="A292" i="4"/>
  <c r="A293" i="4"/>
  <c r="B293" i="4"/>
  <c r="A294" i="4"/>
  <c r="B294" i="4"/>
  <c r="A295" i="4"/>
  <c r="B295" i="4"/>
  <c r="E295" i="4"/>
  <c r="B299" i="4"/>
  <c r="D303" i="4"/>
  <c r="B304" i="4"/>
  <c r="B306" i="4"/>
  <c r="B307" i="4"/>
  <c r="B308" i="4"/>
  <c r="B309" i="4"/>
  <c r="B310" i="4"/>
  <c r="G310" i="4"/>
  <c r="B311" i="4"/>
  <c r="B312" i="4"/>
  <c r="B313" i="4"/>
  <c r="B314" i="4"/>
  <c r="C315" i="4"/>
  <c r="D315" i="4"/>
  <c r="E315" i="4"/>
  <c r="E316" i="4" s="1"/>
  <c r="A318" i="4"/>
  <c r="J318" i="4"/>
  <c r="A319" i="4"/>
  <c r="A320" i="4"/>
  <c r="B320" i="4"/>
  <c r="A321" i="4"/>
  <c r="A322" i="4"/>
  <c r="B322" i="4"/>
  <c r="A323" i="4"/>
  <c r="B323" i="4"/>
  <c r="A324" i="4"/>
  <c r="B324" i="4"/>
  <c r="E324" i="4"/>
  <c r="B328" i="4"/>
  <c r="D332" i="4"/>
  <c r="B333" i="4"/>
  <c r="B335" i="4"/>
  <c r="B336" i="4"/>
  <c r="B337" i="4"/>
  <c r="B338" i="4"/>
  <c r="B339" i="4"/>
  <c r="G339" i="4"/>
  <c r="B340" i="4"/>
  <c r="B341" i="4"/>
  <c r="B342" i="4"/>
  <c r="B343" i="4"/>
  <c r="C344" i="4"/>
  <c r="D344" i="4"/>
  <c r="D345" i="4" s="1"/>
  <c r="E344" i="4"/>
  <c r="A347" i="4"/>
  <c r="J347" i="4"/>
  <c r="A348" i="4"/>
  <c r="A349" i="4"/>
  <c r="B349" i="4"/>
  <c r="A350" i="4"/>
  <c r="A351" i="4"/>
  <c r="B351" i="4"/>
  <c r="A352" i="4"/>
  <c r="B352" i="4"/>
  <c r="A353" i="4"/>
  <c r="B353" i="4"/>
  <c r="E353" i="4"/>
  <c r="B357" i="4"/>
  <c r="D361" i="4"/>
  <c r="B362" i="4"/>
  <c r="B364" i="4"/>
  <c r="B365" i="4"/>
  <c r="B366" i="4"/>
  <c r="B367" i="4"/>
  <c r="B368" i="4"/>
  <c r="G368" i="4"/>
  <c r="B369" i="4"/>
  <c r="B370" i="4"/>
  <c r="B371" i="4"/>
  <c r="B372" i="4"/>
  <c r="C373" i="4"/>
  <c r="C374" i="4" s="1"/>
  <c r="D373" i="4"/>
  <c r="D374" i="4" s="1"/>
  <c r="E373" i="4"/>
  <c r="A376" i="4"/>
  <c r="J376" i="4"/>
  <c r="A377" i="4"/>
  <c r="A378" i="4"/>
  <c r="B378" i="4"/>
  <c r="A379" i="4"/>
  <c r="A380" i="4"/>
  <c r="B380" i="4"/>
  <c r="A381" i="4"/>
  <c r="B381" i="4"/>
  <c r="A382" i="4"/>
  <c r="B382" i="4"/>
  <c r="E382" i="4"/>
  <c r="B386" i="4"/>
  <c r="D390" i="4"/>
  <c r="B391" i="4"/>
  <c r="B393" i="4"/>
  <c r="B394" i="4"/>
  <c r="B395" i="4"/>
  <c r="B396" i="4"/>
  <c r="B397" i="4"/>
  <c r="G397" i="4"/>
  <c r="B398" i="4"/>
  <c r="B399" i="4"/>
  <c r="B400" i="4"/>
  <c r="B401" i="4"/>
  <c r="C402" i="4"/>
  <c r="D403" i="4" s="1"/>
  <c r="D402" i="4"/>
  <c r="E402" i="4"/>
  <c r="A405" i="4"/>
  <c r="J405" i="4"/>
  <c r="A406" i="4"/>
  <c r="A407" i="4"/>
  <c r="B407" i="4"/>
  <c r="A408" i="4"/>
  <c r="A409" i="4"/>
  <c r="B409" i="4"/>
  <c r="A410" i="4"/>
  <c r="B410" i="4"/>
  <c r="A411" i="4"/>
  <c r="B411" i="4"/>
  <c r="E411" i="4"/>
  <c r="B415" i="4"/>
  <c r="D419" i="4"/>
  <c r="B420" i="4"/>
  <c r="B422" i="4"/>
  <c r="B423" i="4"/>
  <c r="B424" i="4"/>
  <c r="B425" i="4"/>
  <c r="B426" i="4"/>
  <c r="G426" i="4"/>
  <c r="B427" i="4"/>
  <c r="B428" i="4"/>
  <c r="B429" i="4"/>
  <c r="B430" i="4"/>
  <c r="C431" i="4"/>
  <c r="D431" i="4"/>
  <c r="C432" i="4" s="1"/>
  <c r="E431" i="4"/>
  <c r="A434" i="4"/>
  <c r="J434" i="4"/>
  <c r="A435" i="4"/>
  <c r="A436" i="4"/>
  <c r="B436" i="4"/>
  <c r="A437" i="4"/>
  <c r="A438" i="4"/>
  <c r="B438" i="4"/>
  <c r="A439" i="4"/>
  <c r="B439" i="4"/>
  <c r="A440" i="4"/>
  <c r="B440" i="4"/>
  <c r="E440" i="4"/>
  <c r="B444" i="4"/>
  <c r="D448" i="4"/>
  <c r="B449" i="4"/>
  <c r="B451" i="4"/>
  <c r="B452" i="4"/>
  <c r="B453" i="4"/>
  <c r="B454" i="4"/>
  <c r="B455" i="4"/>
  <c r="G455" i="4"/>
  <c r="B456" i="4"/>
  <c r="B457" i="4"/>
  <c r="B458" i="4"/>
  <c r="B459" i="4"/>
  <c r="C460" i="4"/>
  <c r="D460" i="4"/>
  <c r="D461" i="4" s="1"/>
  <c r="E460" i="4"/>
  <c r="C461" i="4" s="1"/>
  <c r="A463" i="4"/>
  <c r="J463" i="4"/>
  <c r="A464" i="4"/>
  <c r="A465" i="4"/>
  <c r="B465" i="4"/>
  <c r="A466" i="4"/>
  <c r="A467" i="4"/>
  <c r="B467" i="4"/>
  <c r="A468" i="4"/>
  <c r="B468" i="4"/>
  <c r="A469" i="4"/>
  <c r="B469" i="4"/>
  <c r="E469" i="4"/>
  <c r="B473" i="4"/>
  <c r="D477" i="4"/>
  <c r="B478" i="4"/>
  <c r="B480" i="4"/>
  <c r="B481" i="4"/>
  <c r="B482" i="4"/>
  <c r="B483" i="4"/>
  <c r="B484" i="4"/>
  <c r="G484" i="4"/>
  <c r="B485" i="4"/>
  <c r="B486" i="4"/>
  <c r="B487" i="4"/>
  <c r="B488" i="4"/>
  <c r="C489" i="4"/>
  <c r="E490" i="4" s="1"/>
  <c r="D489" i="4"/>
  <c r="D490" i="4" s="1"/>
  <c r="E489" i="4"/>
  <c r="A492" i="4"/>
  <c r="J492" i="4"/>
  <c r="A493" i="4"/>
  <c r="A494" i="4"/>
  <c r="B494" i="4"/>
  <c r="A495" i="4"/>
  <c r="A496" i="4"/>
  <c r="B496" i="4"/>
  <c r="A497" i="4"/>
  <c r="B497" i="4"/>
  <c r="A498" i="4"/>
  <c r="B498" i="4"/>
  <c r="E498" i="4"/>
  <c r="B502" i="4"/>
  <c r="D506" i="4"/>
  <c r="B507" i="4"/>
  <c r="B509" i="4"/>
  <c r="B510" i="4"/>
  <c r="B511" i="4"/>
  <c r="B512" i="4"/>
  <c r="B513" i="4"/>
  <c r="G513" i="4"/>
  <c r="B514" i="4"/>
  <c r="B515" i="4"/>
  <c r="B516" i="4"/>
  <c r="B517" i="4"/>
  <c r="C518" i="4"/>
  <c r="D518" i="4"/>
  <c r="D519" i="4" s="1"/>
  <c r="E518" i="4"/>
  <c r="A521" i="4"/>
  <c r="J521" i="4"/>
  <c r="A522" i="4"/>
  <c r="A523" i="4"/>
  <c r="B523" i="4"/>
  <c r="A524" i="4"/>
  <c r="A525" i="4"/>
  <c r="B525" i="4"/>
  <c r="A526" i="4"/>
  <c r="B526" i="4"/>
  <c r="A527" i="4"/>
  <c r="B527" i="4"/>
  <c r="E527" i="4"/>
  <c r="B531" i="4"/>
  <c r="D535" i="4"/>
  <c r="B536" i="4"/>
  <c r="B538" i="4"/>
  <c r="B539" i="4"/>
  <c r="B540" i="4"/>
  <c r="B541" i="4"/>
  <c r="B542" i="4"/>
  <c r="G542" i="4"/>
  <c r="B543" i="4"/>
  <c r="B544" i="4"/>
  <c r="B545" i="4"/>
  <c r="B546" i="4"/>
  <c r="C547" i="4"/>
  <c r="C548" i="4" s="1"/>
  <c r="D547" i="4"/>
  <c r="D548" i="4" s="1"/>
  <c r="E547" i="4"/>
  <c r="E548" i="4" s="1"/>
  <c r="A550" i="4"/>
  <c r="J550" i="4"/>
  <c r="A551" i="4"/>
  <c r="A552" i="4"/>
  <c r="B552" i="4"/>
  <c r="A553" i="4"/>
  <c r="A554" i="4"/>
  <c r="B554" i="4"/>
  <c r="A555" i="4"/>
  <c r="B555" i="4"/>
  <c r="A556" i="4"/>
  <c r="B556" i="4"/>
  <c r="E556" i="4"/>
  <c r="B560" i="4"/>
  <c r="D564" i="4"/>
  <c r="B565" i="4"/>
  <c r="B567" i="4"/>
  <c r="B568" i="4"/>
  <c r="B569" i="4"/>
  <c r="B570" i="4"/>
  <c r="B571" i="4"/>
  <c r="G571" i="4"/>
  <c r="B572" i="4"/>
  <c r="B573" i="4"/>
  <c r="B574" i="4"/>
  <c r="B575" i="4"/>
  <c r="C576" i="4"/>
  <c r="D576" i="4"/>
  <c r="D577" i="4" s="1"/>
  <c r="E576" i="4"/>
  <c r="A579" i="4"/>
  <c r="J579" i="4"/>
  <c r="A580" i="4"/>
  <c r="A581" i="4"/>
  <c r="B581" i="4"/>
  <c r="A582" i="4"/>
  <c r="A583" i="4"/>
  <c r="B583" i="4"/>
  <c r="A584" i="4"/>
  <c r="B584" i="4"/>
  <c r="A585" i="4"/>
  <c r="B585" i="4"/>
  <c r="E585" i="4"/>
  <c r="B589" i="4"/>
  <c r="D593" i="4"/>
  <c r="B594" i="4"/>
  <c r="B596" i="4"/>
  <c r="B597" i="4"/>
  <c r="B598" i="4"/>
  <c r="B599" i="4"/>
  <c r="B600" i="4"/>
  <c r="G600" i="4"/>
  <c r="B601" i="4"/>
  <c r="B602" i="4"/>
  <c r="B603" i="4"/>
  <c r="B604" i="4"/>
  <c r="C605" i="4"/>
  <c r="D606" i="4" s="1"/>
  <c r="D605" i="4"/>
  <c r="E605" i="4"/>
  <c r="A608" i="4"/>
  <c r="J608" i="4"/>
  <c r="A609" i="4"/>
  <c r="A610" i="4"/>
  <c r="B610" i="4"/>
  <c r="A611" i="4"/>
  <c r="A612" i="4"/>
  <c r="B612" i="4"/>
  <c r="A613" i="4"/>
  <c r="B613" i="4"/>
  <c r="A614" i="4"/>
  <c r="B614" i="4"/>
  <c r="E614" i="4"/>
  <c r="B618" i="4"/>
  <c r="D622" i="4"/>
  <c r="B623" i="4"/>
  <c r="B625" i="4"/>
  <c r="B626" i="4"/>
  <c r="B627" i="4"/>
  <c r="B628" i="4"/>
  <c r="B629" i="4"/>
  <c r="G629" i="4"/>
  <c r="B630" i="4"/>
  <c r="B631" i="4"/>
  <c r="B632" i="4"/>
  <c r="B633" i="4"/>
  <c r="C634" i="4"/>
  <c r="D634" i="4"/>
  <c r="E634" i="4"/>
  <c r="D635" i="4" s="1"/>
  <c r="A637" i="4"/>
  <c r="J637" i="4"/>
  <c r="A638" i="4"/>
  <c r="A639" i="4"/>
  <c r="B639" i="4"/>
  <c r="A640" i="4"/>
  <c r="A641" i="4"/>
  <c r="B641" i="4"/>
  <c r="A642" i="4"/>
  <c r="B642" i="4"/>
  <c r="A643" i="4"/>
  <c r="B643" i="4"/>
  <c r="E643" i="4"/>
  <c r="B647" i="4"/>
  <c r="D651" i="4"/>
  <c r="B652" i="4"/>
  <c r="B654" i="4"/>
  <c r="B655" i="4"/>
  <c r="B656" i="4"/>
  <c r="B657" i="4"/>
  <c r="B658" i="4"/>
  <c r="G658" i="4"/>
  <c r="B659" i="4"/>
  <c r="B660" i="4"/>
  <c r="B661" i="4"/>
  <c r="B662" i="4"/>
  <c r="C663" i="4"/>
  <c r="D663" i="4"/>
  <c r="E663" i="4"/>
  <c r="E664" i="4" s="1"/>
  <c r="A666" i="4"/>
  <c r="J666" i="4"/>
  <c r="A667" i="4"/>
  <c r="A668" i="4"/>
  <c r="B668" i="4"/>
  <c r="A669" i="4"/>
  <c r="A670" i="4"/>
  <c r="B670" i="4"/>
  <c r="A671" i="4"/>
  <c r="B671" i="4"/>
  <c r="A672" i="4"/>
  <c r="B672" i="4"/>
  <c r="E672" i="4"/>
  <c r="B676" i="4"/>
  <c r="D680" i="4"/>
  <c r="B681" i="4"/>
  <c r="B683" i="4"/>
  <c r="B684" i="4"/>
  <c r="B685" i="4"/>
  <c r="B686" i="4"/>
  <c r="B687" i="4"/>
  <c r="G687" i="4"/>
  <c r="B688" i="4"/>
  <c r="B689" i="4"/>
  <c r="B690" i="4"/>
  <c r="B691" i="4"/>
  <c r="C692" i="4"/>
  <c r="D692" i="4"/>
  <c r="D693" i="4" s="1"/>
  <c r="E692" i="4"/>
  <c r="A695" i="4"/>
  <c r="J695" i="4"/>
  <c r="A696" i="4"/>
  <c r="A697" i="4"/>
  <c r="B697" i="4"/>
  <c r="A698" i="4"/>
  <c r="A699" i="4"/>
  <c r="B699" i="4"/>
  <c r="A700" i="4"/>
  <c r="B700" i="4"/>
  <c r="A701" i="4"/>
  <c r="B701" i="4"/>
  <c r="E701" i="4"/>
  <c r="B705" i="4"/>
  <c r="D709" i="4"/>
  <c r="B710" i="4"/>
  <c r="B712" i="4"/>
  <c r="B713" i="4"/>
  <c r="B714" i="4"/>
  <c r="B715" i="4"/>
  <c r="B716" i="4"/>
  <c r="G716" i="4"/>
  <c r="B717" i="4"/>
  <c r="B718" i="4"/>
  <c r="B719" i="4"/>
  <c r="B720" i="4"/>
  <c r="C721" i="4"/>
  <c r="E722" i="4" s="1"/>
  <c r="D721" i="4"/>
  <c r="E721" i="4"/>
  <c r="A724" i="4"/>
  <c r="J724" i="4"/>
  <c r="A725" i="4"/>
  <c r="A726" i="4"/>
  <c r="B726" i="4"/>
  <c r="A727" i="4"/>
  <c r="A728" i="4"/>
  <c r="B728" i="4"/>
  <c r="A729" i="4"/>
  <c r="B729" i="4"/>
  <c r="A730" i="4"/>
  <c r="B730" i="4"/>
  <c r="E730" i="4"/>
  <c r="B734" i="4"/>
  <c r="D738" i="4"/>
  <c r="B739" i="4"/>
  <c r="B741" i="4"/>
  <c r="B742" i="4"/>
  <c r="B743" i="4"/>
  <c r="B744" i="4"/>
  <c r="B745" i="4"/>
  <c r="G745" i="4"/>
  <c r="B746" i="4"/>
  <c r="B747" i="4"/>
  <c r="B748" i="4"/>
  <c r="B749" i="4"/>
  <c r="C750" i="4"/>
  <c r="D750" i="4"/>
  <c r="E750" i="4"/>
  <c r="A753" i="4"/>
  <c r="J753" i="4"/>
  <c r="A754" i="4"/>
  <c r="A755" i="4"/>
  <c r="B755" i="4"/>
  <c r="A756" i="4"/>
  <c r="A757" i="4"/>
  <c r="B757" i="4"/>
  <c r="A758" i="4"/>
  <c r="B758" i="4"/>
  <c r="A759" i="4"/>
  <c r="B759" i="4"/>
  <c r="E759" i="4"/>
  <c r="B763" i="4"/>
  <c r="D767" i="4"/>
  <c r="B768" i="4"/>
  <c r="B770" i="4"/>
  <c r="B771" i="4"/>
  <c r="B772" i="4"/>
  <c r="B773" i="4"/>
  <c r="B774" i="4"/>
  <c r="G774" i="4"/>
  <c r="B775" i="4"/>
  <c r="B776" i="4"/>
  <c r="B777" i="4"/>
  <c r="B778" i="4"/>
  <c r="C779" i="4"/>
  <c r="D779" i="4"/>
  <c r="E779" i="4"/>
  <c r="A782" i="4"/>
  <c r="J782" i="4"/>
  <c r="A783" i="4"/>
  <c r="A784" i="4"/>
  <c r="B784" i="4"/>
  <c r="A785" i="4"/>
  <c r="A786" i="4"/>
  <c r="B786" i="4"/>
  <c r="A787" i="4"/>
  <c r="B787" i="4"/>
  <c r="A788" i="4"/>
  <c r="B788" i="4"/>
  <c r="E788" i="4"/>
  <c r="B792" i="4"/>
  <c r="D796" i="4"/>
  <c r="B797" i="4"/>
  <c r="B799" i="4"/>
  <c r="B800" i="4"/>
  <c r="B801" i="4"/>
  <c r="B802" i="4"/>
  <c r="B803" i="4"/>
  <c r="G803" i="4"/>
  <c r="B804" i="4"/>
  <c r="B805" i="4"/>
  <c r="B806" i="4"/>
  <c r="B807" i="4"/>
  <c r="C808" i="4"/>
  <c r="E809" i="4" s="1"/>
  <c r="D808" i="4"/>
  <c r="D809" i="4" s="1"/>
  <c r="E808" i="4"/>
  <c r="A811" i="4"/>
  <c r="J811" i="4"/>
  <c r="A812" i="4"/>
  <c r="A813" i="4"/>
  <c r="B813" i="4"/>
  <c r="A814" i="4"/>
  <c r="A815" i="4"/>
  <c r="B815" i="4"/>
  <c r="A816" i="4"/>
  <c r="B816" i="4"/>
  <c r="A817" i="4"/>
  <c r="B817" i="4"/>
  <c r="E817" i="4"/>
  <c r="B821" i="4"/>
  <c r="D825" i="4"/>
  <c r="B826" i="4"/>
  <c r="B828" i="4"/>
  <c r="B829" i="4"/>
  <c r="B830" i="4"/>
  <c r="B831" i="4"/>
  <c r="B832" i="4"/>
  <c r="G832" i="4"/>
  <c r="B833" i="4"/>
  <c r="B834" i="4"/>
  <c r="B835" i="4"/>
  <c r="B836" i="4"/>
  <c r="C837" i="4"/>
  <c r="C838" i="4" s="1"/>
  <c r="D837" i="4"/>
  <c r="E837" i="4"/>
  <c r="E838" i="4" s="1"/>
  <c r="A840" i="4"/>
  <c r="J840" i="4"/>
  <c r="A841" i="4"/>
  <c r="A842" i="4"/>
  <c r="B842" i="4"/>
  <c r="A843" i="4"/>
  <c r="A844" i="4"/>
  <c r="B844" i="4"/>
  <c r="A845" i="4"/>
  <c r="B845" i="4"/>
  <c r="A846" i="4"/>
  <c r="B846" i="4"/>
  <c r="E846" i="4"/>
  <c r="B850" i="4"/>
  <c r="D854" i="4"/>
  <c r="B855" i="4"/>
  <c r="B857" i="4"/>
  <c r="B858" i="4"/>
  <c r="B859" i="4"/>
  <c r="B860" i="4"/>
  <c r="B861" i="4"/>
  <c r="G861" i="4"/>
  <c r="B862" i="4"/>
  <c r="B863" i="4"/>
  <c r="B864" i="4"/>
  <c r="B865" i="4"/>
  <c r="C866" i="4"/>
  <c r="D866" i="4"/>
  <c r="E866" i="4"/>
  <c r="D867" i="4" s="1"/>
  <c r="A869" i="4"/>
  <c r="J869" i="4"/>
  <c r="A870" i="4"/>
  <c r="A871" i="4"/>
  <c r="B871" i="4"/>
  <c r="A872" i="4"/>
  <c r="A873" i="4"/>
  <c r="B873" i="4"/>
  <c r="A874" i="4"/>
  <c r="B874" i="4"/>
  <c r="A875" i="4"/>
  <c r="B875" i="4"/>
  <c r="E875" i="4"/>
  <c r="B879" i="4"/>
  <c r="D883" i="4"/>
  <c r="B884" i="4"/>
  <c r="B886" i="4"/>
  <c r="B887" i="4"/>
  <c r="B888" i="4"/>
  <c r="B889" i="4"/>
  <c r="B890" i="4"/>
  <c r="G890" i="4"/>
  <c r="B891" i="4"/>
  <c r="B892" i="4"/>
  <c r="B893" i="4"/>
  <c r="B894" i="4"/>
  <c r="C895" i="4"/>
  <c r="D895" i="4"/>
  <c r="E895" i="4"/>
  <c r="A898" i="4"/>
  <c r="J898" i="4"/>
  <c r="A899" i="4"/>
  <c r="H8" i="1"/>
  <c r="H9" i="1"/>
  <c r="J28" i="1"/>
  <c r="H39" i="1"/>
  <c r="K39" i="1"/>
  <c r="H40" i="1"/>
  <c r="I41" i="1"/>
  <c r="A1" i="13"/>
  <c r="B1" i="13"/>
  <c r="A2" i="13"/>
  <c r="A3" i="13"/>
  <c r="A5" i="13"/>
  <c r="A1" i="3"/>
  <c r="B1" i="3"/>
  <c r="A2" i="3"/>
  <c r="A3" i="3"/>
  <c r="B3" i="3"/>
  <c r="B4" i="3"/>
  <c r="A5" i="3"/>
  <c r="G2" i="3"/>
  <c r="B7" i="3"/>
  <c r="I16" i="3"/>
  <c r="L16" i="3"/>
  <c r="I32" i="3"/>
  <c r="K32" i="3"/>
  <c r="L32" i="3"/>
  <c r="L33" i="3"/>
  <c r="J36" i="3"/>
  <c r="L36" i="3"/>
  <c r="J37" i="3"/>
  <c r="L37" i="3"/>
  <c r="J40" i="3"/>
  <c r="L40" i="3"/>
  <c r="J41" i="3"/>
  <c r="L41" i="3"/>
  <c r="J44" i="3"/>
  <c r="L44" i="3"/>
  <c r="J45" i="3"/>
  <c r="L45" i="3"/>
  <c r="J48" i="3"/>
  <c r="L48" i="3"/>
  <c r="J49" i="3"/>
  <c r="L49" i="3"/>
  <c r="C809" i="4"/>
  <c r="E693" i="4"/>
  <c r="C345" i="4"/>
  <c r="E345" i="4"/>
  <c r="C113" i="4"/>
  <c r="C867" i="4"/>
  <c r="D751" i="4"/>
  <c r="C519" i="4"/>
  <c r="D171" i="4"/>
  <c r="E896" i="2"/>
  <c r="D780" i="2"/>
  <c r="E548" i="2"/>
  <c r="D432" i="2"/>
  <c r="P52" i="4"/>
  <c r="P50" i="4"/>
  <c r="D200" i="2"/>
  <c r="C345" i="2"/>
  <c r="F121" i="4"/>
  <c r="F875" i="4"/>
  <c r="F817" i="4"/>
  <c r="F788" i="4"/>
  <c r="F730" i="4"/>
  <c r="F643" i="4"/>
  <c r="F585" i="4"/>
  <c r="F556" i="4"/>
  <c r="F498" i="4"/>
  <c r="F411" i="4"/>
  <c r="F353" i="4"/>
  <c r="F324" i="4"/>
  <c r="F266" i="4"/>
  <c r="F179" i="4"/>
  <c r="F92" i="4"/>
  <c r="F63" i="4"/>
  <c r="F34" i="4"/>
  <c r="F846" i="4"/>
  <c r="F759" i="4"/>
  <c r="F701" i="4"/>
  <c r="F672" i="4"/>
  <c r="F614" i="4"/>
  <c r="F527" i="4"/>
  <c r="F469" i="4"/>
  <c r="F440" i="4"/>
  <c r="F382" i="4"/>
  <c r="F295" i="4"/>
  <c r="F237" i="4"/>
  <c r="F208" i="4"/>
  <c r="F150" i="4"/>
  <c r="F34" i="2"/>
  <c r="F92" i="2"/>
  <c r="F846" i="2"/>
  <c r="F788" i="2"/>
  <c r="F759" i="2"/>
  <c r="F701" i="2"/>
  <c r="F614" i="2"/>
  <c r="F556" i="2"/>
  <c r="F527" i="2"/>
  <c r="F469" i="2"/>
  <c r="F382" i="2"/>
  <c r="F353" i="2"/>
  <c r="F295" i="2"/>
  <c r="F237" i="2"/>
  <c r="F150" i="2"/>
  <c r="F63" i="2"/>
  <c r="F875" i="2"/>
  <c r="F817" i="2"/>
  <c r="F730" i="2"/>
  <c r="F672" i="2"/>
  <c r="F643" i="2"/>
  <c r="F585" i="2"/>
  <c r="F498" i="2"/>
  <c r="F440" i="2"/>
  <c r="F411" i="2"/>
  <c r="F324" i="2"/>
  <c r="F266" i="2"/>
  <c r="F208" i="2"/>
  <c r="F179" i="2"/>
  <c r="F121" i="2"/>
  <c r="J42" i="2"/>
  <c r="J71" i="2"/>
  <c r="J100" i="2"/>
  <c r="J129" i="2"/>
  <c r="J158" i="2"/>
  <c r="J187" i="2"/>
  <c r="J216" i="2"/>
  <c r="J245" i="2"/>
  <c r="J274" i="2"/>
  <c r="J303" i="2"/>
  <c r="J332" i="2"/>
  <c r="J361" i="2"/>
  <c r="J390" i="2"/>
  <c r="J419" i="2"/>
  <c r="J448" i="2"/>
  <c r="J477" i="2"/>
  <c r="J506" i="2"/>
  <c r="J535" i="2"/>
  <c r="J564" i="2"/>
  <c r="J593" i="2"/>
  <c r="J622" i="2"/>
  <c r="J651" i="2"/>
  <c r="J680" i="2"/>
  <c r="J709" i="2"/>
  <c r="J738" i="2"/>
  <c r="J767" i="2"/>
  <c r="J796" i="2"/>
  <c r="J825" i="2"/>
  <c r="J854" i="2"/>
  <c r="J42" i="4"/>
  <c r="J71" i="4"/>
  <c r="J100" i="4"/>
  <c r="J129" i="4"/>
  <c r="J158" i="4"/>
  <c r="J187" i="4"/>
  <c r="J216" i="4"/>
  <c r="J245" i="4"/>
  <c r="J274" i="4"/>
  <c r="J303" i="4"/>
  <c r="J332" i="4"/>
  <c r="J361" i="4"/>
  <c r="J390" i="4"/>
  <c r="J419" i="4"/>
  <c r="J448" i="4"/>
  <c r="J477" i="4"/>
  <c r="J506" i="4"/>
  <c r="J535" i="4"/>
  <c r="J564" i="4"/>
  <c r="J593" i="4"/>
  <c r="J622" i="4"/>
  <c r="J651" i="4"/>
  <c r="J680" i="4"/>
  <c r="J709" i="4"/>
  <c r="J738" i="4"/>
  <c r="J767" i="4"/>
  <c r="J796" i="4"/>
  <c r="J825" i="4"/>
  <c r="J854" i="4"/>
  <c r="D722" i="4"/>
  <c r="E635" i="4"/>
  <c r="D258" i="4"/>
  <c r="C84" i="4"/>
  <c r="E867" i="2"/>
  <c r="E403" i="4"/>
  <c r="P48" i="4"/>
  <c r="E200" i="2"/>
  <c r="D519" i="2"/>
  <c r="C519" i="2"/>
  <c r="C722" i="4"/>
  <c r="C316" i="4"/>
  <c r="C258" i="4"/>
  <c r="C461" i="2"/>
  <c r="G41" i="3"/>
  <c r="G45" i="3"/>
  <c r="G16" i="3"/>
  <c r="G33" i="3"/>
  <c r="G40" i="3"/>
  <c r="G48" i="3"/>
  <c r="G37" i="3"/>
  <c r="G17" i="3"/>
  <c r="G32" i="3"/>
  <c r="E780" i="4"/>
  <c r="E519" i="4"/>
  <c r="E84" i="4"/>
  <c r="E519" i="2"/>
  <c r="O44" i="2"/>
  <c r="E16" i="1"/>
  <c r="P49" i="2" l="1"/>
  <c r="K41" i="1"/>
  <c r="J41" i="1"/>
  <c r="H41" i="1"/>
  <c r="P161" i="2"/>
  <c r="P277" i="2"/>
  <c r="P393" i="2"/>
  <c r="P509" i="2"/>
  <c r="P625" i="2"/>
  <c r="P741" i="2"/>
  <c r="P857" i="2"/>
  <c r="I50" i="3"/>
  <c r="P82" i="2"/>
  <c r="P81" i="2"/>
  <c r="P80" i="2"/>
  <c r="E84" i="2"/>
  <c r="C84" i="2"/>
  <c r="P53" i="2"/>
  <c r="C55" i="2"/>
  <c r="P50" i="2"/>
  <c r="D55" i="2"/>
  <c r="E55" i="2"/>
  <c r="P52" i="2"/>
  <c r="P140" i="2"/>
  <c r="P167" i="2"/>
  <c r="P256" i="2"/>
  <c r="P283" i="2"/>
  <c r="P372" i="2"/>
  <c r="P399" i="2"/>
  <c r="P488" i="2"/>
  <c r="P515" i="2"/>
  <c r="P604" i="2"/>
  <c r="P631" i="2"/>
  <c r="P720" i="2"/>
  <c r="P747" i="2"/>
  <c r="P836" i="2"/>
  <c r="P863" i="2"/>
  <c r="P108" i="2"/>
  <c r="P224" i="2"/>
  <c r="P777" i="2"/>
  <c r="P804" i="2"/>
  <c r="P893" i="2"/>
  <c r="P340" i="2"/>
  <c r="P486" i="2"/>
  <c r="P718" i="2"/>
  <c r="P834" i="2"/>
  <c r="P79" i="2"/>
  <c r="P894" i="2"/>
  <c r="P429" i="2"/>
  <c r="P661" i="2"/>
  <c r="P254" i="2"/>
  <c r="P370" i="2"/>
  <c r="P545" i="2"/>
  <c r="P602" i="2"/>
  <c r="P807" i="2"/>
  <c r="P106" i="2"/>
  <c r="P133" i="2"/>
  <c r="P222" i="2"/>
  <c r="P338" i="2"/>
  <c r="P365" i="2"/>
  <c r="P454" i="2"/>
  <c r="P570" i="2"/>
  <c r="P686" i="2"/>
  <c r="P713" i="2"/>
  <c r="P772" i="2"/>
  <c r="P802" i="2"/>
  <c r="P829" i="2"/>
  <c r="B21" i="2"/>
  <c r="E287" i="2"/>
  <c r="P278" i="2"/>
  <c r="P456" i="2"/>
  <c r="P483" i="2"/>
  <c r="P510" i="2"/>
  <c r="P572" i="2"/>
  <c r="P599" i="2"/>
  <c r="P626" i="2"/>
  <c r="P688" i="2"/>
  <c r="P715" i="2"/>
  <c r="P742" i="2"/>
  <c r="P831" i="2"/>
  <c r="P858" i="2"/>
  <c r="E142" i="2"/>
  <c r="C142" i="2"/>
  <c r="D316" i="2"/>
  <c r="C229" i="2"/>
  <c r="P135" i="2"/>
  <c r="P162" i="2"/>
  <c r="P197" i="2"/>
  <c r="P251" i="2"/>
  <c r="P313" i="2"/>
  <c r="P367" i="2"/>
  <c r="P394" i="2"/>
  <c r="D606" i="2"/>
  <c r="E722" i="2"/>
  <c r="D635" i="2"/>
  <c r="C548" i="2"/>
  <c r="E403" i="2"/>
  <c r="P103" i="2"/>
  <c r="P111" i="2"/>
  <c r="P138" i="2"/>
  <c r="P192" i="2"/>
  <c r="P219" i="2"/>
  <c r="P227" i="2"/>
  <c r="P308" i="2"/>
  <c r="P335" i="2"/>
  <c r="P343" i="2"/>
  <c r="D809" i="2"/>
  <c r="C722" i="2"/>
  <c r="D577" i="2"/>
  <c r="D490" i="2"/>
  <c r="P195" i="2"/>
  <c r="P311" i="2"/>
  <c r="P424" i="2"/>
  <c r="P427" i="2"/>
  <c r="P451" i="2"/>
  <c r="P459" i="2"/>
  <c r="P540" i="2"/>
  <c r="P543" i="2"/>
  <c r="P567" i="2"/>
  <c r="P575" i="2"/>
  <c r="P656" i="2"/>
  <c r="P659" i="2"/>
  <c r="D896" i="2"/>
  <c r="E809" i="2"/>
  <c r="E751" i="2"/>
  <c r="D287" i="2"/>
  <c r="C606" i="2"/>
  <c r="E374" i="2"/>
  <c r="B22" i="2"/>
  <c r="B23" i="2"/>
  <c r="B18" i="2"/>
  <c r="B20" i="2"/>
  <c r="B19" i="2"/>
  <c r="E287" i="4"/>
  <c r="E606" i="4"/>
  <c r="C693" i="4"/>
  <c r="C490" i="4"/>
  <c r="C606" i="4"/>
  <c r="E867" i="4"/>
  <c r="E113" i="2"/>
  <c r="B24" i="2"/>
  <c r="P45" i="2"/>
  <c r="D171" i="2"/>
  <c r="C490" i="2"/>
  <c r="D287" i="4"/>
  <c r="D780" i="4"/>
  <c r="D258" i="2"/>
  <c r="D229" i="2"/>
  <c r="E229" i="2"/>
  <c r="C403" i="4"/>
  <c r="C229" i="4"/>
  <c r="D142" i="4"/>
  <c r="D751" i="2"/>
  <c r="G36" i="3"/>
  <c r="D403" i="2"/>
  <c r="E258" i="2"/>
  <c r="C200" i="4"/>
  <c r="E664" i="2"/>
  <c r="E461" i="4"/>
  <c r="C664" i="2"/>
  <c r="C780" i="4"/>
  <c r="E374" i="4"/>
  <c r="D84" i="2"/>
  <c r="D722" i="2"/>
  <c r="C896" i="4"/>
  <c r="E751" i="4"/>
  <c r="D664" i="4"/>
  <c r="E577" i="4"/>
  <c r="E200" i="4"/>
  <c r="E55" i="4"/>
  <c r="D548" i="2"/>
  <c r="E316" i="2"/>
  <c r="Q7" i="4"/>
  <c r="F7" i="4" s="1"/>
  <c r="C664" i="4"/>
  <c r="C838" i="2"/>
  <c r="E432" i="2"/>
  <c r="C635" i="4"/>
  <c r="C577" i="4"/>
  <c r="D838" i="4"/>
  <c r="E171" i="2"/>
  <c r="D316" i="4"/>
  <c r="C751" i="4"/>
  <c r="C896" i="2"/>
  <c r="E838" i="2"/>
  <c r="C809" i="2"/>
  <c r="E577" i="2"/>
  <c r="E490" i="2"/>
  <c r="C577" i="2"/>
  <c r="D345" i="2"/>
  <c r="E693" i="2"/>
  <c r="E461" i="2"/>
  <c r="D867" i="2"/>
  <c r="D896" i="4"/>
  <c r="B21" i="4"/>
  <c r="B17" i="4"/>
  <c r="D432" i="4"/>
  <c r="D55" i="4"/>
  <c r="B22" i="4"/>
  <c r="B18" i="4"/>
  <c r="Q7" i="2"/>
  <c r="F7" i="2" s="1"/>
  <c r="E896" i="4"/>
  <c r="B23" i="4"/>
  <c r="B19" i="4"/>
  <c r="E432" i="4"/>
  <c r="B24" i="4"/>
  <c r="B20" i="4"/>
  <c r="B16" i="4"/>
  <c r="R15" i="4"/>
  <c r="F22" i="1" s="1"/>
  <c r="F8" i="15"/>
  <c r="I8" i="14"/>
  <c r="J50" i="3"/>
  <c r="L50" i="3"/>
  <c r="F19" i="1"/>
  <c r="A15" i="4"/>
  <c r="A885" i="4" s="1"/>
  <c r="A15" i="2"/>
  <c r="P566" i="4"/>
  <c r="P576" i="4" s="1"/>
  <c r="J580" i="4" s="1"/>
  <c r="P682" i="4"/>
  <c r="P692" i="4" s="1"/>
  <c r="J696" i="4" s="1"/>
  <c r="P798" i="4"/>
  <c r="P808" i="4" s="1"/>
  <c r="J812" i="4" s="1"/>
  <c r="P73" i="4"/>
  <c r="P83" i="4" s="1"/>
  <c r="J87" i="4" s="1"/>
  <c r="P189" i="4"/>
  <c r="P199" i="4" s="1"/>
  <c r="J203" i="4" s="1"/>
  <c r="P305" i="4"/>
  <c r="P315" i="4" s="1"/>
  <c r="J319" i="4" s="1"/>
  <c r="P421" i="4"/>
  <c r="P431" i="4" s="1"/>
  <c r="J435" i="4" s="1"/>
  <c r="G12" i="4"/>
  <c r="G360" i="4" s="1"/>
  <c r="G44" i="3"/>
  <c r="G18" i="3"/>
  <c r="R15" i="2"/>
  <c r="F21" i="1" s="1"/>
  <c r="J15" i="4"/>
  <c r="J15" i="2"/>
  <c r="J885" i="4"/>
  <c r="J856" i="4"/>
  <c r="J827" i="4"/>
  <c r="J798" i="4"/>
  <c r="J769" i="4"/>
  <c r="J740" i="4"/>
  <c r="J711" i="4"/>
  <c r="J682" i="4"/>
  <c r="J653" i="4"/>
  <c r="J624" i="4"/>
  <c r="J595" i="4"/>
  <c r="J566" i="4"/>
  <c r="J537" i="4"/>
  <c r="J508" i="4"/>
  <c r="J479" i="4"/>
  <c r="J885" i="2"/>
  <c r="J856" i="2"/>
  <c r="J827" i="2"/>
  <c r="J798" i="2"/>
  <c r="J769" i="2"/>
  <c r="J740" i="2"/>
  <c r="J711" i="2"/>
  <c r="J682" i="2"/>
  <c r="J653" i="2"/>
  <c r="J624" i="2"/>
  <c r="J595" i="2"/>
  <c r="J566" i="2"/>
  <c r="J537" i="2"/>
  <c r="J508" i="2"/>
  <c r="J479" i="2"/>
  <c r="J450" i="2"/>
  <c r="J421" i="2"/>
  <c r="J450" i="4"/>
  <c r="J392" i="4"/>
  <c r="J363" i="4"/>
  <c r="J334" i="4"/>
  <c r="J305" i="4"/>
  <c r="J276" i="4"/>
  <c r="J247" i="4"/>
  <c r="J218" i="4"/>
  <c r="J189" i="4"/>
  <c r="J160" i="4"/>
  <c r="J131" i="4"/>
  <c r="J102" i="4"/>
  <c r="J44" i="4"/>
  <c r="J421" i="4"/>
  <c r="J392" i="2"/>
  <c r="J363" i="2"/>
  <c r="J334" i="2"/>
  <c r="J305" i="2"/>
  <c r="J276" i="2"/>
  <c r="J247" i="2"/>
  <c r="J218" i="2"/>
  <c r="J189" i="2"/>
  <c r="J160" i="2"/>
  <c r="J131" i="2"/>
  <c r="J102" i="2"/>
  <c r="J73" i="2"/>
  <c r="J44" i="2"/>
  <c r="J73" i="4"/>
  <c r="J24" i="4"/>
  <c r="J20" i="4"/>
  <c r="J18" i="2"/>
  <c r="J23" i="4"/>
  <c r="J19" i="4"/>
  <c r="J21" i="2"/>
  <c r="J22" i="4"/>
  <c r="J18" i="4"/>
  <c r="J24" i="2"/>
  <c r="J20" i="2"/>
  <c r="J16" i="2"/>
  <c r="J22" i="2"/>
  <c r="J21" i="4"/>
  <c r="J17" i="4"/>
  <c r="J23" i="2"/>
  <c r="J19" i="2"/>
  <c r="J16" i="4"/>
  <c r="J17" i="2"/>
  <c r="B17" i="2" s="1"/>
  <c r="J894" i="4"/>
  <c r="J890" i="4"/>
  <c r="J886" i="4"/>
  <c r="J892" i="2"/>
  <c r="J888" i="2"/>
  <c r="J865" i="4"/>
  <c r="J861" i="4"/>
  <c r="J857" i="4"/>
  <c r="J863" i="2"/>
  <c r="J859" i="2"/>
  <c r="J836" i="4"/>
  <c r="J832" i="4"/>
  <c r="J828" i="4"/>
  <c r="J834" i="2"/>
  <c r="J830" i="2"/>
  <c r="J807" i="4"/>
  <c r="J803" i="4"/>
  <c r="J799" i="4"/>
  <c r="J805" i="2"/>
  <c r="J801" i="2"/>
  <c r="J778" i="4"/>
  <c r="J774" i="4"/>
  <c r="J770" i="4"/>
  <c r="J776" i="2"/>
  <c r="J772" i="2"/>
  <c r="J749" i="4"/>
  <c r="J745" i="4"/>
  <c r="J741" i="4"/>
  <c r="J747" i="2"/>
  <c r="J743" i="2"/>
  <c r="J720" i="4"/>
  <c r="J716" i="4"/>
  <c r="J712" i="4"/>
  <c r="J718" i="2"/>
  <c r="J714" i="2"/>
  <c r="J691" i="4"/>
  <c r="J687" i="4"/>
  <c r="J683" i="4"/>
  <c r="J689" i="2"/>
  <c r="J685" i="2"/>
  <c r="J662" i="4"/>
  <c r="J658" i="4"/>
  <c r="J654" i="4"/>
  <c r="J660" i="2"/>
  <c r="J656" i="2"/>
  <c r="J633" i="4"/>
  <c r="J629" i="4"/>
  <c r="J625" i="4"/>
  <c r="J631" i="2"/>
  <c r="J627" i="2"/>
  <c r="J604" i="4"/>
  <c r="J600" i="4"/>
  <c r="J596" i="4"/>
  <c r="J602" i="2"/>
  <c r="J598" i="2"/>
  <c r="J575" i="4"/>
  <c r="J571" i="4"/>
  <c r="J567" i="4"/>
  <c r="J573" i="2"/>
  <c r="J569" i="2"/>
  <c r="J546" i="4"/>
  <c r="J542" i="4"/>
  <c r="J538" i="4"/>
  <c r="J544" i="2"/>
  <c r="J540" i="2"/>
  <c r="J517" i="4"/>
  <c r="J513" i="4"/>
  <c r="J509" i="4"/>
  <c r="J515" i="2"/>
  <c r="J511" i="2"/>
  <c r="J488" i="4"/>
  <c r="J484" i="4"/>
  <c r="J480" i="4"/>
  <c r="J893" i="4"/>
  <c r="J889" i="4"/>
  <c r="J891" i="2"/>
  <c r="J887" i="2"/>
  <c r="J864" i="4"/>
  <c r="J860" i="4"/>
  <c r="J862" i="2"/>
  <c r="J858" i="2"/>
  <c r="J835" i="4"/>
  <c r="J831" i="4"/>
  <c r="J833" i="2"/>
  <c r="J829" i="2"/>
  <c r="J806" i="4"/>
  <c r="J802" i="4"/>
  <c r="J804" i="2"/>
  <c r="J800" i="2"/>
  <c r="J777" i="4"/>
  <c r="J773" i="4"/>
  <c r="J775" i="2"/>
  <c r="J771" i="2"/>
  <c r="J748" i="4"/>
  <c r="J744" i="4"/>
  <c r="J746" i="2"/>
  <c r="J742" i="2"/>
  <c r="J719" i="4"/>
  <c r="J715" i="4"/>
  <c r="J717" i="2"/>
  <c r="J713" i="2"/>
  <c r="J690" i="4"/>
  <c r="J686" i="4"/>
  <c r="J688" i="2"/>
  <c r="J684" i="2"/>
  <c r="J661" i="4"/>
  <c r="J657" i="4"/>
  <c r="J659" i="2"/>
  <c r="J655" i="2"/>
  <c r="J632" i="4"/>
  <c r="J628" i="4"/>
  <c r="J630" i="2"/>
  <c r="J626" i="2"/>
  <c r="J603" i="4"/>
  <c r="J599" i="4"/>
  <c r="J601" i="2"/>
  <c r="J597" i="2"/>
  <c r="J574" i="4"/>
  <c r="J570" i="4"/>
  <c r="J572" i="2"/>
  <c r="J568" i="2"/>
  <c r="J545" i="4"/>
  <c r="J541" i="4"/>
  <c r="J543" i="2"/>
  <c r="J539" i="2"/>
  <c r="J516" i="4"/>
  <c r="J512" i="4"/>
  <c r="J514" i="2"/>
  <c r="J510" i="2"/>
  <c r="J487" i="4"/>
  <c r="J483" i="4"/>
  <c r="J485" i="2"/>
  <c r="J892" i="4"/>
  <c r="J888" i="4"/>
  <c r="J894" i="2"/>
  <c r="J890" i="2"/>
  <c r="J886" i="2"/>
  <c r="J863" i="4"/>
  <c r="J859" i="4"/>
  <c r="J865" i="2"/>
  <c r="J861" i="2"/>
  <c r="J857" i="2"/>
  <c r="J834" i="4"/>
  <c r="J830" i="4"/>
  <c r="J836" i="2"/>
  <c r="J832" i="2"/>
  <c r="J828" i="2"/>
  <c r="J805" i="4"/>
  <c r="J801" i="4"/>
  <c r="J807" i="2"/>
  <c r="J803" i="2"/>
  <c r="J799" i="2"/>
  <c r="J776" i="4"/>
  <c r="J772" i="4"/>
  <c r="J778" i="2"/>
  <c r="J774" i="2"/>
  <c r="J770" i="2"/>
  <c r="J747" i="4"/>
  <c r="J743" i="4"/>
  <c r="J749" i="2"/>
  <c r="J745" i="2"/>
  <c r="J741" i="2"/>
  <c r="J718" i="4"/>
  <c r="J714" i="4"/>
  <c r="J720" i="2"/>
  <c r="J716" i="2"/>
  <c r="J712" i="2"/>
  <c r="J689" i="4"/>
  <c r="J685" i="4"/>
  <c r="J691" i="2"/>
  <c r="J687" i="2"/>
  <c r="J683" i="2"/>
  <c r="J660" i="4"/>
  <c r="J656" i="4"/>
  <c r="J662" i="2"/>
  <c r="J658" i="2"/>
  <c r="J654" i="2"/>
  <c r="J631" i="4"/>
  <c r="J627" i="4"/>
  <c r="J633" i="2"/>
  <c r="J629" i="2"/>
  <c r="J625" i="2"/>
  <c r="J602" i="4"/>
  <c r="J598" i="4"/>
  <c r="J604" i="2"/>
  <c r="J600" i="2"/>
  <c r="J596" i="2"/>
  <c r="J573" i="4"/>
  <c r="J569" i="4"/>
  <c r="J575" i="2"/>
  <c r="J571" i="2"/>
  <c r="J567" i="2"/>
  <c r="J544" i="4"/>
  <c r="J540" i="4"/>
  <c r="J546" i="2"/>
  <c r="J542" i="2"/>
  <c r="J538" i="2"/>
  <c r="J515" i="4"/>
  <c r="J511" i="4"/>
  <c r="J517" i="2"/>
  <c r="J513" i="2"/>
  <c r="J509" i="2"/>
  <c r="J486" i="4"/>
  <c r="J482" i="4"/>
  <c r="J488" i="2"/>
  <c r="J484" i="2"/>
  <c r="J480" i="2"/>
  <c r="J457" i="4"/>
  <c r="J453" i="4"/>
  <c r="J459" i="2"/>
  <c r="J455" i="2"/>
  <c r="J451" i="2"/>
  <c r="J428" i="4"/>
  <c r="J424" i="4"/>
  <c r="J430" i="2"/>
  <c r="J426" i="2"/>
  <c r="J422" i="2"/>
  <c r="J891" i="4"/>
  <c r="J887" i="4"/>
  <c r="J893" i="2"/>
  <c r="J889" i="2"/>
  <c r="J862" i="4"/>
  <c r="J858" i="4"/>
  <c r="J864" i="2"/>
  <c r="J860" i="2"/>
  <c r="J833" i="4"/>
  <c r="J829" i="4"/>
  <c r="J835" i="2"/>
  <c r="J831" i="2"/>
  <c r="J804" i="4"/>
  <c r="J800" i="4"/>
  <c r="J806" i="2"/>
  <c r="J802" i="2"/>
  <c r="J775" i="4"/>
  <c r="J771" i="4"/>
  <c r="J777" i="2"/>
  <c r="J773" i="2"/>
  <c r="J746" i="4"/>
  <c r="J742" i="4"/>
  <c r="J748" i="2"/>
  <c r="J744" i="2"/>
  <c r="J717" i="4"/>
  <c r="J713" i="4"/>
  <c r="J719" i="2"/>
  <c r="J715" i="2"/>
  <c r="J688" i="4"/>
  <c r="J684" i="4"/>
  <c r="J690" i="2"/>
  <c r="J686" i="2"/>
  <c r="J659" i="4"/>
  <c r="J655" i="4"/>
  <c r="J661" i="2"/>
  <c r="J657" i="2"/>
  <c r="J630" i="4"/>
  <c r="J626" i="4"/>
  <c r="J632" i="2"/>
  <c r="J628" i="2"/>
  <c r="J601" i="4"/>
  <c r="J597" i="4"/>
  <c r="J603" i="2"/>
  <c r="J599" i="2"/>
  <c r="J572" i="4"/>
  <c r="J568" i="4"/>
  <c r="J574" i="2"/>
  <c r="J570" i="2"/>
  <c r="J543" i="4"/>
  <c r="J539" i="4"/>
  <c r="J545" i="2"/>
  <c r="J541" i="2"/>
  <c r="J514" i="4"/>
  <c r="J510" i="4"/>
  <c r="J516" i="2"/>
  <c r="J512" i="2"/>
  <c r="J485" i="4"/>
  <c r="J481" i="4"/>
  <c r="J487" i="2"/>
  <c r="J483" i="2"/>
  <c r="J456" i="4"/>
  <c r="J452" i="4"/>
  <c r="J458" i="2"/>
  <c r="J454" i="2"/>
  <c r="J427" i="4"/>
  <c r="J423" i="4"/>
  <c r="J429" i="2"/>
  <c r="J425" i="2"/>
  <c r="J486" i="2"/>
  <c r="J458" i="4"/>
  <c r="J452" i="2"/>
  <c r="J425" i="4"/>
  <c r="J427" i="2"/>
  <c r="J400" i="4"/>
  <c r="J396" i="4"/>
  <c r="J398" i="2"/>
  <c r="J394" i="2"/>
  <c r="J371" i="4"/>
  <c r="J367" i="4"/>
  <c r="J369" i="2"/>
  <c r="J365" i="2"/>
  <c r="J342" i="4"/>
  <c r="J338" i="4"/>
  <c r="J340" i="2"/>
  <c r="J336" i="2"/>
  <c r="J313" i="4"/>
  <c r="J309" i="4"/>
  <c r="J311" i="2"/>
  <c r="J307" i="2"/>
  <c r="J284" i="4"/>
  <c r="J280" i="4"/>
  <c r="J282" i="2"/>
  <c r="J278" i="2"/>
  <c r="J255" i="4"/>
  <c r="J251" i="4"/>
  <c r="J253" i="2"/>
  <c r="J249" i="2"/>
  <c r="J226" i="4"/>
  <c r="J222" i="4"/>
  <c r="J224" i="2"/>
  <c r="J220" i="2"/>
  <c r="J197" i="4"/>
  <c r="J193" i="4"/>
  <c r="J195" i="2"/>
  <c r="J191" i="2"/>
  <c r="J168" i="4"/>
  <c r="J164" i="4"/>
  <c r="J166" i="2"/>
  <c r="J162" i="2"/>
  <c r="J139" i="4"/>
  <c r="J133" i="2"/>
  <c r="J81" i="4"/>
  <c r="J47" i="4"/>
  <c r="J76" i="4"/>
  <c r="J48" i="4"/>
  <c r="J52" i="2"/>
  <c r="J482" i="2"/>
  <c r="J455" i="4"/>
  <c r="J457" i="2"/>
  <c r="J430" i="4"/>
  <c r="J422" i="4"/>
  <c r="J424" i="2"/>
  <c r="J399" i="4"/>
  <c r="J395" i="4"/>
  <c r="J401" i="2"/>
  <c r="J397" i="2"/>
  <c r="J393" i="2"/>
  <c r="J370" i="4"/>
  <c r="J366" i="4"/>
  <c r="J372" i="2"/>
  <c r="J368" i="2"/>
  <c r="J364" i="2"/>
  <c r="J341" i="4"/>
  <c r="J337" i="4"/>
  <c r="J343" i="2"/>
  <c r="J339" i="2"/>
  <c r="J335" i="2"/>
  <c r="J312" i="4"/>
  <c r="J308" i="4"/>
  <c r="J314" i="2"/>
  <c r="J310" i="2"/>
  <c r="J306" i="2"/>
  <c r="J283" i="4"/>
  <c r="J279" i="4"/>
  <c r="J285" i="2"/>
  <c r="J281" i="2"/>
  <c r="J277" i="2"/>
  <c r="J254" i="4"/>
  <c r="J250" i="4"/>
  <c r="J256" i="2"/>
  <c r="J252" i="2"/>
  <c r="J248" i="2"/>
  <c r="J225" i="4"/>
  <c r="J221" i="4"/>
  <c r="J227" i="2"/>
  <c r="J223" i="2"/>
  <c r="J219" i="2"/>
  <c r="J196" i="4"/>
  <c r="J192" i="4"/>
  <c r="J198" i="2"/>
  <c r="J194" i="2"/>
  <c r="J190" i="2"/>
  <c r="J167" i="4"/>
  <c r="J163" i="4"/>
  <c r="J169" i="2"/>
  <c r="J165" i="2"/>
  <c r="J161" i="2"/>
  <c r="J138" i="4"/>
  <c r="J134" i="4"/>
  <c r="J140" i="2"/>
  <c r="J136" i="2"/>
  <c r="J132" i="2"/>
  <c r="J109" i="4"/>
  <c r="J105" i="4"/>
  <c r="J111" i="2"/>
  <c r="J80" i="4"/>
  <c r="J74" i="2"/>
  <c r="J481" i="2"/>
  <c r="J454" i="4"/>
  <c r="J456" i="2"/>
  <c r="J429" i="4"/>
  <c r="J423" i="2"/>
  <c r="J398" i="4"/>
  <c r="J394" i="4"/>
  <c r="J400" i="2"/>
  <c r="J396" i="2"/>
  <c r="J369" i="4"/>
  <c r="J365" i="4"/>
  <c r="J371" i="2"/>
  <c r="J367" i="2"/>
  <c r="J340" i="4"/>
  <c r="J336" i="4"/>
  <c r="J342" i="2"/>
  <c r="J338" i="2"/>
  <c r="J311" i="4"/>
  <c r="J307" i="4"/>
  <c r="J313" i="2"/>
  <c r="J309" i="2"/>
  <c r="J282" i="4"/>
  <c r="J278" i="4"/>
  <c r="J284" i="2"/>
  <c r="J280" i="2"/>
  <c r="J253" i="4"/>
  <c r="J249" i="4"/>
  <c r="J255" i="2"/>
  <c r="J251" i="2"/>
  <c r="J224" i="4"/>
  <c r="J220" i="4"/>
  <c r="J226" i="2"/>
  <c r="J222" i="2"/>
  <c r="J195" i="4"/>
  <c r="J191" i="4"/>
  <c r="J197" i="2"/>
  <c r="J193" i="2"/>
  <c r="J166" i="4"/>
  <c r="J162" i="4"/>
  <c r="J168" i="2"/>
  <c r="J164" i="2"/>
  <c r="J137" i="4"/>
  <c r="J133" i="4"/>
  <c r="J139" i="2"/>
  <c r="J135" i="2"/>
  <c r="J108" i="4"/>
  <c r="J104" i="4"/>
  <c r="J110" i="2"/>
  <c r="J106" i="2"/>
  <c r="J79" i="4"/>
  <c r="J75" i="4"/>
  <c r="J81" i="2"/>
  <c r="J77" i="2"/>
  <c r="J49" i="4"/>
  <c r="J53" i="4"/>
  <c r="J49" i="2"/>
  <c r="B49" i="2" s="1"/>
  <c r="J53" i="2"/>
  <c r="J135" i="4"/>
  <c r="J106" i="4"/>
  <c r="J104" i="2"/>
  <c r="J79" i="2"/>
  <c r="J51" i="4"/>
  <c r="J51" i="2"/>
  <c r="J107" i="2"/>
  <c r="J82" i="2"/>
  <c r="J52" i="4"/>
  <c r="J459" i="4"/>
  <c r="J451" i="4"/>
  <c r="J453" i="2"/>
  <c r="J426" i="4"/>
  <c r="J428" i="2"/>
  <c r="J401" i="4"/>
  <c r="J397" i="4"/>
  <c r="J393" i="4"/>
  <c r="J399" i="2"/>
  <c r="J395" i="2"/>
  <c r="J372" i="4"/>
  <c r="J368" i="4"/>
  <c r="J364" i="4"/>
  <c r="J370" i="2"/>
  <c r="J366" i="2"/>
  <c r="J343" i="4"/>
  <c r="J339" i="4"/>
  <c r="J335" i="4"/>
  <c r="J341" i="2"/>
  <c r="J337" i="2"/>
  <c r="J314" i="4"/>
  <c r="J310" i="4"/>
  <c r="J306" i="4"/>
  <c r="J312" i="2"/>
  <c r="J308" i="2"/>
  <c r="J285" i="4"/>
  <c r="J281" i="4"/>
  <c r="J277" i="4"/>
  <c r="J283" i="2"/>
  <c r="J279" i="2"/>
  <c r="J256" i="4"/>
  <c r="J252" i="4"/>
  <c r="J248" i="4"/>
  <c r="J254" i="2"/>
  <c r="J250" i="2"/>
  <c r="J227" i="4"/>
  <c r="J223" i="4"/>
  <c r="J219" i="4"/>
  <c r="J225" i="2"/>
  <c r="J221" i="2"/>
  <c r="J198" i="4"/>
  <c r="J194" i="4"/>
  <c r="J190" i="4"/>
  <c r="J196" i="2"/>
  <c r="J192" i="2"/>
  <c r="J169" i="4"/>
  <c r="J165" i="4"/>
  <c r="J161" i="4"/>
  <c r="J167" i="2"/>
  <c r="J163" i="2"/>
  <c r="J140" i="4"/>
  <c r="J136" i="4"/>
  <c r="J132" i="4"/>
  <c r="J138" i="2"/>
  <c r="J134" i="2"/>
  <c r="J111" i="4"/>
  <c r="J107" i="4"/>
  <c r="J103" i="4"/>
  <c r="J109" i="2"/>
  <c r="J105" i="2"/>
  <c r="J82" i="4"/>
  <c r="J78" i="4"/>
  <c r="J74" i="4"/>
  <c r="J80" i="2"/>
  <c r="J76" i="2"/>
  <c r="J46" i="4"/>
  <c r="J50" i="4"/>
  <c r="J46" i="2"/>
  <c r="B46" i="2" s="1"/>
  <c r="J50" i="2"/>
  <c r="J45" i="4"/>
  <c r="J137" i="2"/>
  <c r="J110" i="4"/>
  <c r="J108" i="2"/>
  <c r="J77" i="4"/>
  <c r="J75" i="2"/>
  <c r="J47" i="2"/>
  <c r="J45" i="2"/>
  <c r="B45" i="2" s="1"/>
  <c r="J103" i="2"/>
  <c r="J78" i="2"/>
  <c r="J48" i="2"/>
  <c r="E25" i="2"/>
  <c r="C25" i="2"/>
  <c r="D25" i="2"/>
  <c r="E25" i="4"/>
  <c r="C25" i="4"/>
  <c r="C22" i="1" s="1"/>
  <c r="D25" i="4"/>
  <c r="B5" i="4"/>
  <c r="B5" i="2"/>
  <c r="I5" i="2"/>
  <c r="G5" i="1" s="1"/>
  <c r="G6" i="1" s="1"/>
  <c r="F6" i="1" s="1"/>
  <c r="K50" i="3"/>
  <c r="P160" i="4"/>
  <c r="P170" i="4" s="1"/>
  <c r="J174" i="4" s="1"/>
  <c r="P276" i="4"/>
  <c r="P286" i="4" s="1"/>
  <c r="J290" i="4" s="1"/>
  <c r="P392" i="4"/>
  <c r="P402" i="4" s="1"/>
  <c r="J406" i="4" s="1"/>
  <c r="P508" i="4"/>
  <c r="P518" i="4" s="1"/>
  <c r="J522" i="4" s="1"/>
  <c r="P624" i="4"/>
  <c r="P634" i="4" s="1"/>
  <c r="J638" i="4" s="1"/>
  <c r="P740" i="4"/>
  <c r="P750" i="4" s="1"/>
  <c r="J754" i="4" s="1"/>
  <c r="P856" i="4"/>
  <c r="P866" i="4" s="1"/>
  <c r="J870" i="4" s="1"/>
  <c r="P44" i="4"/>
  <c r="P54" i="4" s="1"/>
  <c r="J58" i="4" s="1"/>
  <c r="P131" i="4"/>
  <c r="P141" i="4" s="1"/>
  <c r="J145" i="4" s="1"/>
  <c r="P247" i="4"/>
  <c r="P257" i="4" s="1"/>
  <c r="J261" i="4" s="1"/>
  <c r="P363" i="4"/>
  <c r="P373" i="4" s="1"/>
  <c r="J377" i="4" s="1"/>
  <c r="P479" i="4"/>
  <c r="P489" i="4" s="1"/>
  <c r="J493" i="4" s="1"/>
  <c r="P595" i="4"/>
  <c r="P605" i="4" s="1"/>
  <c r="J609" i="4" s="1"/>
  <c r="P711" i="4"/>
  <c r="P721" i="4" s="1"/>
  <c r="J725" i="4" s="1"/>
  <c r="P827" i="4"/>
  <c r="P837" i="4" s="1"/>
  <c r="J841" i="4" s="1"/>
  <c r="G215" i="4"/>
  <c r="G157" i="4"/>
  <c r="L102" i="4"/>
  <c r="P102" i="4" s="1"/>
  <c r="P112" i="4" s="1"/>
  <c r="J116" i="4" s="1"/>
  <c r="L218" i="4"/>
  <c r="P218" i="4" s="1"/>
  <c r="P228" i="4" s="1"/>
  <c r="J232" i="4" s="1"/>
  <c r="L334" i="4"/>
  <c r="P334" i="4" s="1"/>
  <c r="P344" i="4" s="1"/>
  <c r="J348" i="4" s="1"/>
  <c r="L537" i="4"/>
  <c r="P537" i="4" s="1"/>
  <c r="P547" i="4" s="1"/>
  <c r="J551" i="4" s="1"/>
  <c r="L653" i="4"/>
  <c r="P653" i="4" s="1"/>
  <c r="P663" i="4" s="1"/>
  <c r="J667" i="4" s="1"/>
  <c r="L769" i="4"/>
  <c r="P769" i="4" s="1"/>
  <c r="P779" i="4" s="1"/>
  <c r="J783" i="4" s="1"/>
  <c r="L885" i="4"/>
  <c r="P885" i="4" s="1"/>
  <c r="P895" i="4" s="1"/>
  <c r="J899" i="4" s="1"/>
  <c r="L450" i="4"/>
  <c r="P450" i="4" s="1"/>
  <c r="P460" i="4" s="1"/>
  <c r="J464" i="4" s="1"/>
  <c r="G12" i="2"/>
  <c r="G853" i="2" s="1"/>
  <c r="P102" i="2"/>
  <c r="P218" i="2"/>
  <c r="P228" i="2" s="1"/>
  <c r="J232" i="2" s="1"/>
  <c r="P334" i="2"/>
  <c r="P450" i="2"/>
  <c r="P566" i="2"/>
  <c r="P682" i="2"/>
  <c r="P798" i="2"/>
  <c r="P808" i="2" s="1"/>
  <c r="J812" i="2" s="1"/>
  <c r="P537" i="2"/>
  <c r="P653" i="2"/>
  <c r="P769" i="2"/>
  <c r="P779" i="2" s="1"/>
  <c r="J783" i="2" s="1"/>
  <c r="P885" i="2"/>
  <c r="P895" i="2" s="1"/>
  <c r="J899" i="2" s="1"/>
  <c r="P44" i="2"/>
  <c r="P160" i="2"/>
  <c r="P170" i="2" s="1"/>
  <c r="J174" i="2" s="1"/>
  <c r="P276" i="2"/>
  <c r="P286" i="2" s="1"/>
  <c r="J290" i="2" s="1"/>
  <c r="P392" i="2"/>
  <c r="P508" i="2"/>
  <c r="P518" i="2" s="1"/>
  <c r="J522" i="2" s="1"/>
  <c r="P624" i="2"/>
  <c r="P740" i="2"/>
  <c r="P856" i="2"/>
  <c r="P479" i="2"/>
  <c r="P595" i="2"/>
  <c r="P711" i="2"/>
  <c r="P721" i="2" s="1"/>
  <c r="J725" i="2" s="1"/>
  <c r="P827" i="2"/>
  <c r="L73" i="2"/>
  <c r="P73" i="2" s="1"/>
  <c r="L131" i="2"/>
  <c r="P131" i="2" s="1"/>
  <c r="L189" i="2"/>
  <c r="P189" i="2" s="1"/>
  <c r="L247" i="2"/>
  <c r="P247" i="2" s="1"/>
  <c r="P257" i="2" s="1"/>
  <c r="J261" i="2" s="1"/>
  <c r="L305" i="2"/>
  <c r="P305" i="2" s="1"/>
  <c r="L363" i="2"/>
  <c r="P363" i="2" s="1"/>
  <c r="L421" i="2"/>
  <c r="P421" i="2" s="1"/>
  <c r="K42" i="1" l="1"/>
  <c r="E42" i="1" s="1"/>
  <c r="J634" i="4"/>
  <c r="J663" i="4"/>
  <c r="J779" i="2"/>
  <c r="J721" i="4"/>
  <c r="P344" i="2"/>
  <c r="J348" i="2" s="1"/>
  <c r="G679" i="4"/>
  <c r="G592" i="4"/>
  <c r="G621" i="4"/>
  <c r="G302" i="4"/>
  <c r="G882" i="4"/>
  <c r="G273" i="4"/>
  <c r="G534" i="4"/>
  <c r="G331" i="4"/>
  <c r="G708" i="4"/>
  <c r="G389" i="4"/>
  <c r="G650" i="4"/>
  <c r="G447" i="4"/>
  <c r="G824" i="4"/>
  <c r="G505" i="4"/>
  <c r="G766" i="4"/>
  <c r="G563" i="4"/>
  <c r="G244" i="4"/>
  <c r="G737" i="4"/>
  <c r="G186" i="4"/>
  <c r="G795" i="4"/>
  <c r="G476" i="4"/>
  <c r="G853" i="4"/>
  <c r="G418" i="4"/>
  <c r="G128" i="4"/>
  <c r="G41" i="4"/>
  <c r="G70" i="4"/>
  <c r="G99" i="4"/>
  <c r="G795" i="2"/>
  <c r="P83" i="2"/>
  <c r="J87" i="2" s="1"/>
  <c r="P54" i="2"/>
  <c r="J58" i="2" s="1"/>
  <c r="P489" i="2"/>
  <c r="J493" i="2" s="1"/>
  <c r="P866" i="2"/>
  <c r="J870" i="2" s="1"/>
  <c r="P837" i="2"/>
  <c r="J841" i="2" s="1"/>
  <c r="P402" i="2"/>
  <c r="J406" i="2" s="1"/>
  <c r="P692" i="2"/>
  <c r="J696" i="2" s="1"/>
  <c r="P199" i="2"/>
  <c r="J203" i="2" s="1"/>
  <c r="P141" i="2"/>
  <c r="J145" i="2" s="1"/>
  <c r="P460" i="2"/>
  <c r="J464" i="2" s="1"/>
  <c r="P750" i="2"/>
  <c r="J754" i="2" s="1"/>
  <c r="P547" i="2"/>
  <c r="J551" i="2" s="1"/>
  <c r="P112" i="2"/>
  <c r="J116" i="2" s="1"/>
  <c r="P431" i="2"/>
  <c r="J435" i="2" s="1"/>
  <c r="P634" i="2"/>
  <c r="J638" i="2" s="1"/>
  <c r="J547" i="2"/>
  <c r="J808" i="2"/>
  <c r="J576" i="2"/>
  <c r="P663" i="2"/>
  <c r="J667" i="2" s="1"/>
  <c r="P373" i="2"/>
  <c r="J377" i="2" s="1"/>
  <c r="P315" i="2"/>
  <c r="J319" i="2" s="1"/>
  <c r="P605" i="2"/>
  <c r="J609" i="2" s="1"/>
  <c r="P576" i="2"/>
  <c r="J580" i="2" s="1"/>
  <c r="J460" i="2"/>
  <c r="F20" i="1"/>
  <c r="L51" i="3"/>
  <c r="G64" i="3" s="1"/>
  <c r="A566" i="4"/>
  <c r="A798" i="4"/>
  <c r="A479" i="4"/>
  <c r="A711" i="4"/>
  <c r="A334" i="4"/>
  <c r="A682" i="4"/>
  <c r="A247" i="4"/>
  <c r="A218" i="4"/>
  <c r="A450" i="4"/>
  <c r="A827" i="4"/>
  <c r="A595" i="4"/>
  <c r="A363" i="4"/>
  <c r="A102" i="4"/>
  <c r="A769" i="4"/>
  <c r="A653" i="4"/>
  <c r="A537" i="4"/>
  <c r="A421" i="4"/>
  <c r="A305" i="4"/>
  <c r="A189" i="4"/>
  <c r="A73" i="4"/>
  <c r="A856" i="4"/>
  <c r="A740" i="4"/>
  <c r="A624" i="4"/>
  <c r="A508" i="4"/>
  <c r="A392" i="4"/>
  <c r="A276" i="4"/>
  <c r="A160" i="4"/>
  <c r="A44" i="4"/>
  <c r="A131" i="4"/>
  <c r="A798" i="2"/>
  <c r="A682" i="2"/>
  <c r="A566" i="2"/>
  <c r="A450" i="2"/>
  <c r="A334" i="2"/>
  <c r="A218" i="2"/>
  <c r="A102" i="2"/>
  <c r="A827" i="2"/>
  <c r="A711" i="2"/>
  <c r="A595" i="2"/>
  <c r="A479" i="2"/>
  <c r="A363" i="2"/>
  <c r="A247" i="2"/>
  <c r="A131" i="2"/>
  <c r="A44" i="2"/>
  <c r="A856" i="2"/>
  <c r="A740" i="2"/>
  <c r="A624" i="2"/>
  <c r="A508" i="2"/>
  <c r="A392" i="2"/>
  <c r="A276" i="2"/>
  <c r="A160" i="2"/>
  <c r="A885" i="2"/>
  <c r="A769" i="2"/>
  <c r="A653" i="2"/>
  <c r="A537" i="2"/>
  <c r="A421" i="2"/>
  <c r="A305" i="2"/>
  <c r="A189" i="2"/>
  <c r="A73" i="2"/>
  <c r="J489" i="4"/>
  <c r="J518" i="4"/>
  <c r="J576" i="4"/>
  <c r="J605" i="4"/>
  <c r="J692" i="4"/>
  <c r="J750" i="4"/>
  <c r="J808" i="4"/>
  <c r="J837" i="4"/>
  <c r="J866" i="4"/>
  <c r="J431" i="4"/>
  <c r="J489" i="2"/>
  <c r="J605" i="2"/>
  <c r="J663" i="2"/>
  <c r="J692" i="2"/>
  <c r="J721" i="2"/>
  <c r="J837" i="2"/>
  <c r="J895" i="2"/>
  <c r="J460" i="4"/>
  <c r="J518" i="2"/>
  <c r="J634" i="2"/>
  <c r="J750" i="2"/>
  <c r="J866" i="2"/>
  <c r="J547" i="4"/>
  <c r="J779" i="4"/>
  <c r="J895" i="4"/>
  <c r="J315" i="2"/>
  <c r="J431" i="2"/>
  <c r="J112" i="4"/>
  <c r="J170" i="2"/>
  <c r="J286" i="2"/>
  <c r="J402" i="2"/>
  <c r="J54" i="4"/>
  <c r="J83" i="4"/>
  <c r="J170" i="4"/>
  <c r="J199" i="4"/>
  <c r="J228" i="2"/>
  <c r="J257" i="2"/>
  <c r="J257" i="4"/>
  <c r="J286" i="4"/>
  <c r="J315" i="4"/>
  <c r="J344" i="2"/>
  <c r="J373" i="2"/>
  <c r="J373" i="4"/>
  <c r="J402" i="4"/>
  <c r="J199" i="2"/>
  <c r="J344" i="4"/>
  <c r="B16" i="2"/>
  <c r="J228" i="4"/>
  <c r="J141" i="2"/>
  <c r="J112" i="2"/>
  <c r="J83" i="2"/>
  <c r="J141" i="4"/>
  <c r="J54" i="2"/>
  <c r="J25" i="4"/>
  <c r="C26" i="4"/>
  <c r="E22" i="1"/>
  <c r="E26" i="4"/>
  <c r="D26" i="2"/>
  <c r="D21" i="1"/>
  <c r="D22" i="1"/>
  <c r="D26" i="4"/>
  <c r="C21" i="1"/>
  <c r="C26" i="2"/>
  <c r="E21" i="1"/>
  <c r="E26" i="2"/>
  <c r="J25" i="2"/>
  <c r="G447" i="2"/>
  <c r="G563" i="2"/>
  <c r="G128" i="2"/>
  <c r="G679" i="2"/>
  <c r="G476" i="2"/>
  <c r="G41" i="2"/>
  <c r="G824" i="2"/>
  <c r="G418" i="2"/>
  <c r="G708" i="2"/>
  <c r="G302" i="2"/>
  <c r="G157" i="2"/>
  <c r="G650" i="2"/>
  <c r="G70" i="2"/>
  <c r="G534" i="2"/>
  <c r="G360" i="2"/>
  <c r="G389" i="2"/>
  <c r="G505" i="2"/>
  <c r="G882" i="2"/>
  <c r="G244" i="2"/>
  <c r="G766" i="2"/>
  <c r="G99" i="2"/>
  <c r="G592" i="2"/>
  <c r="G621" i="2"/>
  <c r="G186" i="2"/>
  <c r="G215" i="2"/>
  <c r="G273" i="2"/>
  <c r="G331" i="2"/>
  <c r="G737" i="2"/>
  <c r="G22" i="1" l="1"/>
  <c r="B22" i="1" s="1"/>
  <c r="C23" i="1"/>
  <c r="C25" i="1" s="1"/>
  <c r="C26" i="1" s="1"/>
  <c r="G21" i="1"/>
  <c r="E23" i="1"/>
  <c r="D23" i="1"/>
  <c r="D25" i="1" s="1"/>
  <c r="D26" i="1" s="1"/>
  <c r="F23" i="1"/>
  <c r="F25" i="1" s="1"/>
  <c r="F26" i="1" s="1"/>
  <c r="G23" i="1" l="1"/>
  <c r="B21" i="1"/>
  <c r="E24" i="1"/>
  <c r="E25" i="1"/>
  <c r="E26" i="1" s="1"/>
  <c r="C24" i="1"/>
  <c r="D24" i="1"/>
  <c r="G25" i="1" l="1"/>
  <c r="G26" i="1" s="1"/>
  <c r="J60" i="16"/>
  <c r="J61" i="16" s="1"/>
  <c r="G30" i="1"/>
  <c r="F30" i="1"/>
  <c r="B2" i="15"/>
  <c r="B176" i="2"/>
  <c r="B814" i="2"/>
  <c r="B321" i="4"/>
  <c r="B408" i="2"/>
  <c r="B640" i="2"/>
  <c r="B118" i="4"/>
  <c r="B611" i="4"/>
  <c r="B843" i="4"/>
  <c r="B147" i="2"/>
  <c r="B843" i="2"/>
  <c r="B350" i="4"/>
  <c r="B60" i="2"/>
  <c r="B553" i="2"/>
  <c r="B89" i="4"/>
  <c r="B640" i="4"/>
  <c r="B2" i="14"/>
  <c r="B234" i="2"/>
  <c r="B872" i="2"/>
  <c r="B379" i="4"/>
  <c r="B466" i="2"/>
  <c r="B698" i="2"/>
  <c r="B176" i="4"/>
  <c r="B669" i="4"/>
  <c r="B2" i="3"/>
  <c r="B205" i="2"/>
  <c r="B2" i="4"/>
  <c r="B408" i="4"/>
  <c r="B379" i="2"/>
  <c r="B611" i="2"/>
  <c r="B147" i="4"/>
  <c r="B698" i="4"/>
  <c r="B582" i="4"/>
  <c r="B31" i="4"/>
  <c r="B292" i="2"/>
  <c r="B205" i="4"/>
  <c r="B437" i="4"/>
  <c r="B524" i="2"/>
  <c r="B785" i="2"/>
  <c r="B495" i="4"/>
  <c r="B727" i="4"/>
  <c r="B31" i="2"/>
  <c r="B263" i="2"/>
  <c r="B234" i="4"/>
  <c r="B466" i="4"/>
  <c r="B437" i="2"/>
  <c r="B669" i="2"/>
  <c r="B524" i="4"/>
  <c r="B756" i="4"/>
  <c r="B872" i="4"/>
  <c r="B2" i="16"/>
  <c r="B118" i="2"/>
  <c r="B727" i="2"/>
  <c r="B263" i="4"/>
  <c r="B350" i="2"/>
  <c r="B582" i="2"/>
  <c r="B60" i="4"/>
  <c r="B553" i="4"/>
  <c r="B785" i="4"/>
  <c r="B89" i="2"/>
  <c r="B321" i="2"/>
  <c r="B292" i="4"/>
  <c r="B2" i="2"/>
  <c r="B495" i="2"/>
  <c r="B756" i="2"/>
  <c r="B81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Wessels, GMM</author>
    <author>Wessels</author>
  </authors>
  <commentList>
    <comment ref="G7" authorId="0" shapeId="0" xr:uid="{00000000-0006-0000-0100-000001000000}">
      <text>
        <r>
          <rPr>
            <b/>
            <sz val="9"/>
            <color indexed="81"/>
            <rFont val="Tahoma"/>
            <family val="2"/>
          </rPr>
          <t>Vul betreffende contractjaar in.</t>
        </r>
      </text>
    </comment>
    <comment ref="G8" authorId="1" shapeId="0" xr:uid="{00000000-0006-0000-0100-000002000000}">
      <text>
        <r>
          <rPr>
            <b/>
            <sz val="9"/>
            <color indexed="81"/>
            <rFont val="Tahoma"/>
            <family val="2"/>
          </rPr>
          <t>Alleen invullen bij wijziging na de inschrijfdatum.</t>
        </r>
      </text>
    </comment>
    <comment ref="B16" authorId="0" shapeId="0" xr:uid="{AE97155B-1C11-4C9A-9A66-54B04762F1C1}">
      <text>
        <r>
          <rPr>
            <b/>
            <sz val="9"/>
            <color indexed="81"/>
            <rFont val="Tahoma"/>
            <family val="2"/>
          </rPr>
          <t>Vul in bij toelichting 7)</t>
        </r>
        <r>
          <rPr>
            <sz val="9"/>
            <color indexed="81"/>
            <rFont val="Tahoma"/>
            <family val="2"/>
          </rPr>
          <t xml:space="preserve">
</t>
        </r>
      </text>
    </comment>
    <comment ref="B25" authorId="0" shapeId="0" xr:uid="{00000000-0006-0000-0100-000003000000}">
      <text>
        <r>
          <rPr>
            <b/>
            <sz val="9"/>
            <color indexed="81"/>
            <rFont val="Tahoma"/>
            <family val="2"/>
          </rPr>
          <t>Wijzig BTW-percentage</t>
        </r>
      </text>
    </comment>
    <comment ref="F31" authorId="0" shapeId="0" xr:uid="{00000000-0006-0000-0100-000004000000}">
      <text>
        <r>
          <rPr>
            <b/>
            <sz val="8"/>
            <color indexed="81"/>
            <rFont val="Tahoma"/>
            <family val="2"/>
          </rPr>
          <t>Vul percentage loonkosten in.</t>
        </r>
      </text>
    </comment>
    <comment ref="F37" authorId="1" shapeId="0" xr:uid="{00000000-0006-0000-0100-000006000000}">
      <text>
        <r>
          <rPr>
            <b/>
            <sz val="9"/>
            <color indexed="81"/>
            <rFont val="Tahoma"/>
            <family val="2"/>
          </rPr>
          <t>Vul aantal dagen in.</t>
        </r>
      </text>
    </comment>
    <comment ref="C53" authorId="1" shapeId="0" xr:uid="{00000000-0006-0000-0100-000007000000}">
      <text>
        <r>
          <rPr>
            <b/>
            <sz val="9"/>
            <color indexed="81"/>
            <rFont val="Tahoma"/>
            <family val="2"/>
          </rPr>
          <t>Vul bij indexering de indexwaarde in op de peildatum Inschrijving.</t>
        </r>
      </text>
    </comment>
    <comment ref="F53" authorId="1" shapeId="0" xr:uid="{00000000-0006-0000-0100-000008000000}">
      <text>
        <r>
          <rPr>
            <b/>
            <sz val="9"/>
            <color indexed="81"/>
            <rFont val="Tahoma"/>
            <family val="2"/>
          </rPr>
          <t>Vul bij indexering de indexwaarde in op de peildatum Inschrijving.</t>
        </r>
      </text>
    </comment>
    <comment ref="C54" authorId="1" shapeId="0" xr:uid="{00000000-0006-0000-0100-000009000000}">
      <text>
        <r>
          <rPr>
            <b/>
            <sz val="9"/>
            <color indexed="81"/>
            <rFont val="Tahoma"/>
            <family val="2"/>
          </rPr>
          <t>Vul bij indexering de indexwaarde in op de peildatum aanvang nieuwe periode.</t>
        </r>
      </text>
    </comment>
    <comment ref="F54" authorId="1" shapeId="0" xr:uid="{00000000-0006-0000-0100-00000A000000}">
      <text>
        <r>
          <rPr>
            <b/>
            <sz val="9"/>
            <color indexed="81"/>
            <rFont val="Tahoma"/>
            <family val="2"/>
          </rPr>
          <t>Vul bij indexering de indexwaarde in op de peildatum aanvang nieuwe periode.</t>
        </r>
      </text>
    </comment>
    <comment ref="G54" authorId="0" shapeId="0" xr:uid="{00000000-0006-0000-0100-00000B000000}">
      <text>
        <r>
          <rPr>
            <b/>
            <sz val="9"/>
            <color indexed="81"/>
            <rFont val="Tahoma"/>
            <family val="2"/>
          </rPr>
          <t>Vul bij indexering de peildatum aanvang nieuwe periode in.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Wessels</author>
  </authors>
  <commentList>
    <comment ref="G6" authorId="0" shapeId="0" xr:uid="{00000000-0006-0000-0200-000001000000}">
      <text>
        <r>
          <rPr>
            <b/>
            <sz val="9"/>
            <color indexed="81"/>
            <rFont val="Tahoma"/>
            <family val="2"/>
          </rPr>
          <t>Alleen invullen bij wijziging na de inschrijfdatum.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Wessels</author>
  </authors>
  <commentList>
    <comment ref="I6" authorId="0" shapeId="0" xr:uid="{00000000-0006-0000-0300-000001000000}">
      <text>
        <r>
          <rPr>
            <b/>
            <sz val="9"/>
            <color indexed="81"/>
            <rFont val="Tahoma"/>
            <family val="2"/>
          </rPr>
          <t>Alleen invullen bij wijziging na de inschrijfdatum.</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Wessels</author>
  </authors>
  <commentList>
    <comment ref="F6" authorId="0" shapeId="0" xr:uid="{00000000-0006-0000-0400-000001000000}">
      <text>
        <r>
          <rPr>
            <b/>
            <sz val="9"/>
            <color indexed="81"/>
            <rFont val="Tahoma"/>
            <family val="2"/>
          </rPr>
          <t>Alleen invullen bij wijziging na de inschrijfdatum.</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Wessels</author>
  </authors>
  <commentList>
    <comment ref="B10" authorId="0" shapeId="0" xr:uid="{00000000-0006-0000-0500-000001000000}">
      <text>
        <r>
          <rPr>
            <b/>
            <sz val="9"/>
            <color indexed="81"/>
            <rFont val="Tahoma"/>
            <family val="2"/>
          </rPr>
          <t>Alleen invullen bij wijziging na de inschrijfdatum.</t>
        </r>
      </text>
    </comment>
    <comment ref="B39" authorId="0" shapeId="0" xr:uid="{00000000-0006-0000-0500-000002000000}">
      <text>
        <r>
          <rPr>
            <b/>
            <sz val="9"/>
            <color indexed="81"/>
            <rFont val="Tahoma"/>
            <family val="2"/>
          </rPr>
          <t>Alleen invullen bij wijziging na de inschrijfdatum.</t>
        </r>
      </text>
    </comment>
    <comment ref="B68" authorId="0" shapeId="0" xr:uid="{00000000-0006-0000-0500-000003000000}">
      <text>
        <r>
          <rPr>
            <b/>
            <sz val="9"/>
            <color indexed="81"/>
            <rFont val="Tahoma"/>
            <family val="2"/>
          </rPr>
          <t>Alleen invullen bij wijziging na de inschrijfdatum.</t>
        </r>
      </text>
    </comment>
    <comment ref="B97" authorId="0" shapeId="0" xr:uid="{00000000-0006-0000-0500-000004000000}">
      <text>
        <r>
          <rPr>
            <b/>
            <sz val="9"/>
            <color indexed="81"/>
            <rFont val="Tahoma"/>
            <family val="2"/>
          </rPr>
          <t>Alleen invullen bij wijziging na de inschrijfdatum.</t>
        </r>
      </text>
    </comment>
    <comment ref="B126" authorId="0" shapeId="0" xr:uid="{00000000-0006-0000-0500-000005000000}">
      <text>
        <r>
          <rPr>
            <b/>
            <sz val="9"/>
            <color indexed="81"/>
            <rFont val="Tahoma"/>
            <family val="2"/>
          </rPr>
          <t>Alleen invullen bij wijziging na de inschrijfdatum.</t>
        </r>
      </text>
    </comment>
    <comment ref="B155" authorId="0" shapeId="0" xr:uid="{00000000-0006-0000-0500-000006000000}">
      <text>
        <r>
          <rPr>
            <b/>
            <sz val="9"/>
            <color indexed="81"/>
            <rFont val="Tahoma"/>
            <family val="2"/>
          </rPr>
          <t>Alleen invullen bij wijziging na de inschrijfdatum.</t>
        </r>
      </text>
    </comment>
    <comment ref="B184" authorId="0" shapeId="0" xr:uid="{00000000-0006-0000-0500-000007000000}">
      <text>
        <r>
          <rPr>
            <b/>
            <sz val="9"/>
            <color indexed="81"/>
            <rFont val="Tahoma"/>
            <family val="2"/>
          </rPr>
          <t>Alleen invullen bij wijziging na de inschrijfdatum.</t>
        </r>
      </text>
    </comment>
    <comment ref="B213" authorId="0" shapeId="0" xr:uid="{00000000-0006-0000-0500-000008000000}">
      <text>
        <r>
          <rPr>
            <b/>
            <sz val="9"/>
            <color indexed="81"/>
            <rFont val="Tahoma"/>
            <family val="2"/>
          </rPr>
          <t>Alleen invullen bij wijziging na de inschrijfdatum.</t>
        </r>
      </text>
    </comment>
    <comment ref="B242" authorId="0" shapeId="0" xr:uid="{00000000-0006-0000-0500-000009000000}">
      <text>
        <r>
          <rPr>
            <b/>
            <sz val="9"/>
            <color indexed="81"/>
            <rFont val="Tahoma"/>
            <family val="2"/>
          </rPr>
          <t>Alleen invullen bij wijziging na de inschrijfdatum.</t>
        </r>
      </text>
    </comment>
    <comment ref="B271" authorId="0" shapeId="0" xr:uid="{00000000-0006-0000-0500-00000A000000}">
      <text>
        <r>
          <rPr>
            <b/>
            <sz val="9"/>
            <color indexed="81"/>
            <rFont val="Tahoma"/>
            <family val="2"/>
          </rPr>
          <t>Alleen invullen bij wijziging na de inschrijfdatum.</t>
        </r>
      </text>
    </comment>
    <comment ref="B300" authorId="0" shapeId="0" xr:uid="{00000000-0006-0000-0500-00000B000000}">
      <text>
        <r>
          <rPr>
            <b/>
            <sz val="9"/>
            <color indexed="81"/>
            <rFont val="Tahoma"/>
            <family val="2"/>
          </rPr>
          <t>Alleen invullen bij wijziging na de inschrijfdatum.</t>
        </r>
      </text>
    </comment>
    <comment ref="B329" authorId="0" shapeId="0" xr:uid="{00000000-0006-0000-0500-00000C000000}">
      <text>
        <r>
          <rPr>
            <b/>
            <sz val="9"/>
            <color indexed="81"/>
            <rFont val="Tahoma"/>
            <family val="2"/>
          </rPr>
          <t>Alleen invullen bij wijziging na de inschrijfdatum.</t>
        </r>
      </text>
    </comment>
    <comment ref="B358" authorId="0" shapeId="0" xr:uid="{00000000-0006-0000-0500-00000D000000}">
      <text>
        <r>
          <rPr>
            <b/>
            <sz val="9"/>
            <color indexed="81"/>
            <rFont val="Tahoma"/>
            <family val="2"/>
          </rPr>
          <t>Alleen invullen bij wijziging na de inschrijfdatum.</t>
        </r>
      </text>
    </comment>
    <comment ref="B387" authorId="0" shapeId="0" xr:uid="{00000000-0006-0000-0500-00000E000000}">
      <text>
        <r>
          <rPr>
            <b/>
            <sz val="9"/>
            <color indexed="81"/>
            <rFont val="Tahoma"/>
            <family val="2"/>
          </rPr>
          <t>Alleen invullen bij wijziging na de inschrijfdatum.</t>
        </r>
      </text>
    </comment>
    <comment ref="B416" authorId="0" shapeId="0" xr:uid="{00000000-0006-0000-0500-00000F000000}">
      <text>
        <r>
          <rPr>
            <b/>
            <sz val="9"/>
            <color indexed="81"/>
            <rFont val="Tahoma"/>
            <family val="2"/>
          </rPr>
          <t>Alleen invullen bij wijziging na de inschrijfdatum.</t>
        </r>
      </text>
    </comment>
    <comment ref="B445" authorId="0" shapeId="0" xr:uid="{00000000-0006-0000-0500-000010000000}">
      <text>
        <r>
          <rPr>
            <b/>
            <sz val="9"/>
            <color indexed="81"/>
            <rFont val="Tahoma"/>
            <family val="2"/>
          </rPr>
          <t>Alleen invullen bij wijziging na de inschrijfdatum.</t>
        </r>
      </text>
    </comment>
    <comment ref="B474" authorId="0" shapeId="0" xr:uid="{00000000-0006-0000-0500-000011000000}">
      <text>
        <r>
          <rPr>
            <b/>
            <sz val="9"/>
            <color indexed="81"/>
            <rFont val="Tahoma"/>
            <family val="2"/>
          </rPr>
          <t>Alleen invullen bij wijziging na de inschrijfdatum.</t>
        </r>
      </text>
    </comment>
    <comment ref="B503" authorId="0" shapeId="0" xr:uid="{00000000-0006-0000-0500-000012000000}">
      <text>
        <r>
          <rPr>
            <b/>
            <sz val="9"/>
            <color indexed="81"/>
            <rFont val="Tahoma"/>
            <family val="2"/>
          </rPr>
          <t>Alleen invullen bij wijziging na de inschrijfdatum.</t>
        </r>
      </text>
    </comment>
    <comment ref="B532" authorId="0" shapeId="0" xr:uid="{00000000-0006-0000-0500-000013000000}">
      <text>
        <r>
          <rPr>
            <b/>
            <sz val="9"/>
            <color indexed="81"/>
            <rFont val="Tahoma"/>
            <family val="2"/>
          </rPr>
          <t>Alleen invullen bij wijziging na de inschrijfdatum.</t>
        </r>
      </text>
    </comment>
    <comment ref="B561" authorId="0" shapeId="0" xr:uid="{00000000-0006-0000-0500-000014000000}">
      <text>
        <r>
          <rPr>
            <b/>
            <sz val="9"/>
            <color indexed="81"/>
            <rFont val="Tahoma"/>
            <family val="2"/>
          </rPr>
          <t>Alleen invullen bij wijziging na de inschrijfdatum.</t>
        </r>
      </text>
    </comment>
    <comment ref="B590" authorId="0" shapeId="0" xr:uid="{00000000-0006-0000-0500-000015000000}">
      <text>
        <r>
          <rPr>
            <b/>
            <sz val="9"/>
            <color indexed="81"/>
            <rFont val="Tahoma"/>
            <family val="2"/>
          </rPr>
          <t>Alleen invullen bij wijziging na de inschrijfdatum.</t>
        </r>
      </text>
    </comment>
    <comment ref="B619" authorId="0" shapeId="0" xr:uid="{00000000-0006-0000-0500-000016000000}">
      <text>
        <r>
          <rPr>
            <b/>
            <sz val="9"/>
            <color indexed="81"/>
            <rFont val="Tahoma"/>
            <family val="2"/>
          </rPr>
          <t>Alleen invullen bij wijziging na de inschrijfdatum.</t>
        </r>
      </text>
    </comment>
    <comment ref="B648" authorId="0" shapeId="0" xr:uid="{00000000-0006-0000-0500-000017000000}">
      <text>
        <r>
          <rPr>
            <b/>
            <sz val="9"/>
            <color indexed="81"/>
            <rFont val="Tahoma"/>
            <family val="2"/>
          </rPr>
          <t>Alleen invullen bij wijziging na de inschrijfdatum.</t>
        </r>
      </text>
    </comment>
    <comment ref="B677" authorId="0" shapeId="0" xr:uid="{00000000-0006-0000-0500-000018000000}">
      <text>
        <r>
          <rPr>
            <b/>
            <sz val="9"/>
            <color indexed="81"/>
            <rFont val="Tahoma"/>
            <family val="2"/>
          </rPr>
          <t>Alleen invullen bij wijziging na de inschrijfdatum.</t>
        </r>
      </text>
    </comment>
    <comment ref="B706" authorId="0" shapeId="0" xr:uid="{00000000-0006-0000-0500-000019000000}">
      <text>
        <r>
          <rPr>
            <b/>
            <sz val="9"/>
            <color indexed="81"/>
            <rFont val="Tahoma"/>
            <family val="2"/>
          </rPr>
          <t>Alleen invullen bij wijziging na de inschrijfdatum.</t>
        </r>
      </text>
    </comment>
    <comment ref="B735" authorId="0" shapeId="0" xr:uid="{00000000-0006-0000-0500-00001A000000}">
      <text>
        <r>
          <rPr>
            <b/>
            <sz val="9"/>
            <color indexed="81"/>
            <rFont val="Tahoma"/>
            <family val="2"/>
          </rPr>
          <t>Alleen invullen bij wijziging na de inschrijfdatum.</t>
        </r>
      </text>
    </comment>
    <comment ref="B764" authorId="0" shapeId="0" xr:uid="{00000000-0006-0000-0500-00001B000000}">
      <text>
        <r>
          <rPr>
            <b/>
            <sz val="9"/>
            <color indexed="81"/>
            <rFont val="Tahoma"/>
            <family val="2"/>
          </rPr>
          <t>Alleen invullen bij wijziging na de inschrijfdatum.</t>
        </r>
      </text>
    </comment>
    <comment ref="B793" authorId="0" shapeId="0" xr:uid="{00000000-0006-0000-0500-00001C000000}">
      <text>
        <r>
          <rPr>
            <b/>
            <sz val="9"/>
            <color indexed="81"/>
            <rFont val="Tahoma"/>
            <family val="2"/>
          </rPr>
          <t>Alleen invullen bij wijziging na de inschrijfdatum.</t>
        </r>
      </text>
    </comment>
    <comment ref="B822" authorId="0" shapeId="0" xr:uid="{00000000-0006-0000-0500-00001D000000}">
      <text>
        <r>
          <rPr>
            <b/>
            <sz val="9"/>
            <color indexed="81"/>
            <rFont val="Tahoma"/>
            <family val="2"/>
          </rPr>
          <t>Alleen invullen bij wijziging na de inschrijfdatum.</t>
        </r>
      </text>
    </comment>
    <comment ref="B851" authorId="0" shapeId="0" xr:uid="{00000000-0006-0000-0500-00001E000000}">
      <text>
        <r>
          <rPr>
            <b/>
            <sz val="9"/>
            <color indexed="81"/>
            <rFont val="Tahoma"/>
            <family val="2"/>
          </rPr>
          <t>Alleen invullen bij wijziging na de inschrijfdatum.</t>
        </r>
      </text>
    </comment>
    <comment ref="B880" authorId="0" shapeId="0" xr:uid="{00000000-0006-0000-0500-00001F000000}">
      <text>
        <r>
          <rPr>
            <b/>
            <sz val="9"/>
            <color indexed="81"/>
            <rFont val="Tahoma"/>
            <family val="2"/>
          </rPr>
          <t>Alleen invullen bij wijziging na de inschrijfdatum.</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Wessels</author>
  </authors>
  <commentList>
    <comment ref="B10" authorId="0" shapeId="0" xr:uid="{00000000-0006-0000-0600-000001000000}">
      <text>
        <r>
          <rPr>
            <b/>
            <sz val="9"/>
            <color indexed="81"/>
            <rFont val="Tahoma"/>
            <family val="2"/>
          </rPr>
          <t>Alleen invullen bij wijziging na de inschrijfdatum.</t>
        </r>
      </text>
    </comment>
    <comment ref="B39" authorId="0" shapeId="0" xr:uid="{00000000-0006-0000-0600-000002000000}">
      <text>
        <r>
          <rPr>
            <b/>
            <sz val="9"/>
            <color indexed="81"/>
            <rFont val="Tahoma"/>
            <family val="2"/>
          </rPr>
          <t>Alleen invullen bij wijziging na de inschrijfdatum.</t>
        </r>
      </text>
    </comment>
    <comment ref="B68" authorId="0" shapeId="0" xr:uid="{00000000-0006-0000-0600-000003000000}">
      <text>
        <r>
          <rPr>
            <b/>
            <sz val="9"/>
            <color indexed="81"/>
            <rFont val="Tahoma"/>
            <family val="2"/>
          </rPr>
          <t>Alleen invullen bij wijziging na de inschrijfdatum.</t>
        </r>
      </text>
    </comment>
    <comment ref="B97" authorId="0" shapeId="0" xr:uid="{00000000-0006-0000-0600-000004000000}">
      <text>
        <r>
          <rPr>
            <b/>
            <sz val="9"/>
            <color indexed="81"/>
            <rFont val="Tahoma"/>
            <family val="2"/>
          </rPr>
          <t>Alleen invullen bij wijziging na de inschrijfdatum.</t>
        </r>
      </text>
    </comment>
    <comment ref="B126" authorId="0" shapeId="0" xr:uid="{00000000-0006-0000-0600-000005000000}">
      <text>
        <r>
          <rPr>
            <b/>
            <sz val="9"/>
            <color indexed="81"/>
            <rFont val="Tahoma"/>
            <family val="2"/>
          </rPr>
          <t>Alleen invullen bij wijziging na de inschrijfdatum.</t>
        </r>
      </text>
    </comment>
    <comment ref="B155" authorId="0" shapeId="0" xr:uid="{00000000-0006-0000-0600-000006000000}">
      <text>
        <r>
          <rPr>
            <b/>
            <sz val="9"/>
            <color indexed="81"/>
            <rFont val="Tahoma"/>
            <family val="2"/>
          </rPr>
          <t>Alleen invullen bij wijziging na de inschrijfdatum.</t>
        </r>
      </text>
    </comment>
    <comment ref="B184" authorId="0" shapeId="0" xr:uid="{00000000-0006-0000-0600-000007000000}">
      <text>
        <r>
          <rPr>
            <b/>
            <sz val="9"/>
            <color indexed="81"/>
            <rFont val="Tahoma"/>
            <family val="2"/>
          </rPr>
          <t>Alleen invullen bij wijziging na de inschrijfdatum.</t>
        </r>
      </text>
    </comment>
    <comment ref="B213" authorId="0" shapeId="0" xr:uid="{00000000-0006-0000-0600-000008000000}">
      <text>
        <r>
          <rPr>
            <b/>
            <sz val="9"/>
            <color indexed="81"/>
            <rFont val="Tahoma"/>
            <family val="2"/>
          </rPr>
          <t>Alleen invullen bij wijziging na de inschrijfdatum.</t>
        </r>
      </text>
    </comment>
    <comment ref="B242" authorId="0" shapeId="0" xr:uid="{00000000-0006-0000-0600-000009000000}">
      <text>
        <r>
          <rPr>
            <b/>
            <sz val="9"/>
            <color indexed="81"/>
            <rFont val="Tahoma"/>
            <family val="2"/>
          </rPr>
          <t>Alleen invullen bij wijziging na de inschrijfdatum.</t>
        </r>
      </text>
    </comment>
    <comment ref="B271" authorId="0" shapeId="0" xr:uid="{00000000-0006-0000-0600-00000A000000}">
      <text>
        <r>
          <rPr>
            <b/>
            <sz val="9"/>
            <color indexed="81"/>
            <rFont val="Tahoma"/>
            <family val="2"/>
          </rPr>
          <t>Alleen invullen bij wijziging na de inschrijfdatum.</t>
        </r>
      </text>
    </comment>
    <comment ref="B300" authorId="0" shapeId="0" xr:uid="{00000000-0006-0000-0600-00000B000000}">
      <text>
        <r>
          <rPr>
            <b/>
            <sz val="9"/>
            <color indexed="81"/>
            <rFont val="Tahoma"/>
            <family val="2"/>
          </rPr>
          <t>Alleen invullen bij wijziging na de inschrijfdatum.</t>
        </r>
      </text>
    </comment>
    <comment ref="B329" authorId="0" shapeId="0" xr:uid="{00000000-0006-0000-0600-00000C000000}">
      <text>
        <r>
          <rPr>
            <b/>
            <sz val="9"/>
            <color indexed="81"/>
            <rFont val="Tahoma"/>
            <family val="2"/>
          </rPr>
          <t>Alleen invullen bij wijziging na de inschrijfdatum.</t>
        </r>
      </text>
    </comment>
    <comment ref="B358" authorId="0" shapeId="0" xr:uid="{00000000-0006-0000-0600-00000D000000}">
      <text>
        <r>
          <rPr>
            <b/>
            <sz val="9"/>
            <color indexed="81"/>
            <rFont val="Tahoma"/>
            <family val="2"/>
          </rPr>
          <t>Alleen invullen bij wijziging na de inschrijfdatum.</t>
        </r>
      </text>
    </comment>
    <comment ref="B387" authorId="0" shapeId="0" xr:uid="{00000000-0006-0000-0600-00000E000000}">
      <text>
        <r>
          <rPr>
            <b/>
            <sz val="9"/>
            <color indexed="81"/>
            <rFont val="Tahoma"/>
            <family val="2"/>
          </rPr>
          <t>Alleen invullen bij wijziging na de inschrijfdatum.</t>
        </r>
      </text>
    </comment>
    <comment ref="B416" authorId="0" shapeId="0" xr:uid="{00000000-0006-0000-0600-00000F000000}">
      <text>
        <r>
          <rPr>
            <b/>
            <sz val="9"/>
            <color indexed="81"/>
            <rFont val="Tahoma"/>
            <family val="2"/>
          </rPr>
          <t>Alleen invullen bij wijziging na de inschrijfdatum.</t>
        </r>
      </text>
    </comment>
    <comment ref="B445" authorId="0" shapeId="0" xr:uid="{00000000-0006-0000-0600-000010000000}">
      <text>
        <r>
          <rPr>
            <b/>
            <sz val="9"/>
            <color indexed="81"/>
            <rFont val="Tahoma"/>
            <family val="2"/>
          </rPr>
          <t>Alleen invullen bij wijziging na de inschrijfdatum.</t>
        </r>
      </text>
    </comment>
    <comment ref="B474" authorId="0" shapeId="0" xr:uid="{00000000-0006-0000-0600-000011000000}">
      <text>
        <r>
          <rPr>
            <b/>
            <sz val="9"/>
            <color indexed="81"/>
            <rFont val="Tahoma"/>
            <family val="2"/>
          </rPr>
          <t>Alleen invullen bij wijziging na de inschrijfdatum.</t>
        </r>
      </text>
    </comment>
    <comment ref="B503" authorId="0" shapeId="0" xr:uid="{00000000-0006-0000-0600-000012000000}">
      <text>
        <r>
          <rPr>
            <b/>
            <sz val="9"/>
            <color indexed="81"/>
            <rFont val="Tahoma"/>
            <family val="2"/>
          </rPr>
          <t>Alleen invullen bij wijziging na de inschrijfdatum.</t>
        </r>
      </text>
    </comment>
    <comment ref="B532" authorId="0" shapeId="0" xr:uid="{00000000-0006-0000-0600-000013000000}">
      <text>
        <r>
          <rPr>
            <b/>
            <sz val="9"/>
            <color indexed="81"/>
            <rFont val="Tahoma"/>
            <family val="2"/>
          </rPr>
          <t>Alleen invullen bij wijziging na de inschrijfdatum.</t>
        </r>
      </text>
    </comment>
    <comment ref="B561" authorId="0" shapeId="0" xr:uid="{00000000-0006-0000-0600-000014000000}">
      <text>
        <r>
          <rPr>
            <b/>
            <sz val="9"/>
            <color indexed="81"/>
            <rFont val="Tahoma"/>
            <family val="2"/>
          </rPr>
          <t>Alleen invullen bij wijziging na de inschrijfdatum.</t>
        </r>
      </text>
    </comment>
    <comment ref="B590" authorId="0" shapeId="0" xr:uid="{00000000-0006-0000-0600-000015000000}">
      <text>
        <r>
          <rPr>
            <b/>
            <sz val="9"/>
            <color indexed="81"/>
            <rFont val="Tahoma"/>
            <family val="2"/>
          </rPr>
          <t>Alleen invullen bij wijziging na de inschrijfdatum.</t>
        </r>
      </text>
    </comment>
    <comment ref="B619" authorId="0" shapeId="0" xr:uid="{00000000-0006-0000-0600-000016000000}">
      <text>
        <r>
          <rPr>
            <b/>
            <sz val="9"/>
            <color indexed="81"/>
            <rFont val="Tahoma"/>
            <family val="2"/>
          </rPr>
          <t>Alleen invullen bij wijziging na de inschrijfdatum.</t>
        </r>
      </text>
    </comment>
    <comment ref="B648" authorId="0" shapeId="0" xr:uid="{00000000-0006-0000-0600-000017000000}">
      <text>
        <r>
          <rPr>
            <b/>
            <sz val="9"/>
            <color indexed="81"/>
            <rFont val="Tahoma"/>
            <family val="2"/>
          </rPr>
          <t>Alleen invullen bij wijziging na de inschrijfdatum.</t>
        </r>
      </text>
    </comment>
    <comment ref="B677" authorId="0" shapeId="0" xr:uid="{00000000-0006-0000-0600-000018000000}">
      <text>
        <r>
          <rPr>
            <b/>
            <sz val="9"/>
            <color indexed="81"/>
            <rFont val="Tahoma"/>
            <family val="2"/>
          </rPr>
          <t>Alleen invullen bij wijziging na de inschrijfdatum.</t>
        </r>
      </text>
    </comment>
    <comment ref="B706" authorId="0" shapeId="0" xr:uid="{00000000-0006-0000-0600-000019000000}">
      <text>
        <r>
          <rPr>
            <b/>
            <sz val="9"/>
            <color indexed="81"/>
            <rFont val="Tahoma"/>
            <family val="2"/>
          </rPr>
          <t>Alleen invullen bij wijziging na de inschrijfdatum.</t>
        </r>
      </text>
    </comment>
    <comment ref="B735" authorId="0" shapeId="0" xr:uid="{00000000-0006-0000-0600-00001A000000}">
      <text>
        <r>
          <rPr>
            <b/>
            <sz val="9"/>
            <color indexed="81"/>
            <rFont val="Tahoma"/>
            <family val="2"/>
          </rPr>
          <t>Alleen invullen bij wijziging na de inschrijfdatum.</t>
        </r>
      </text>
    </comment>
    <comment ref="B764" authorId="0" shapeId="0" xr:uid="{00000000-0006-0000-0600-00001B000000}">
      <text>
        <r>
          <rPr>
            <b/>
            <sz val="9"/>
            <color indexed="81"/>
            <rFont val="Tahoma"/>
            <family val="2"/>
          </rPr>
          <t>Alleen invullen bij wijziging na de inschrijfdatum.</t>
        </r>
      </text>
    </comment>
    <comment ref="B793" authorId="0" shapeId="0" xr:uid="{00000000-0006-0000-0600-00001C000000}">
      <text>
        <r>
          <rPr>
            <b/>
            <sz val="9"/>
            <color indexed="81"/>
            <rFont val="Tahoma"/>
            <family val="2"/>
          </rPr>
          <t>Alleen invullen bij wijziging na de inschrijfdatum.</t>
        </r>
      </text>
    </comment>
    <comment ref="B822" authorId="0" shapeId="0" xr:uid="{00000000-0006-0000-0600-00001D000000}">
      <text>
        <r>
          <rPr>
            <b/>
            <sz val="9"/>
            <color indexed="81"/>
            <rFont val="Tahoma"/>
            <family val="2"/>
          </rPr>
          <t>Alleen invullen bij wijziging na de inschrijfdatum.</t>
        </r>
      </text>
    </comment>
    <comment ref="B851" authorId="0" shapeId="0" xr:uid="{00000000-0006-0000-0600-00001E000000}">
      <text>
        <r>
          <rPr>
            <b/>
            <sz val="9"/>
            <color indexed="81"/>
            <rFont val="Tahoma"/>
            <family val="2"/>
          </rPr>
          <t>Alleen invullen bij wijziging na de inschrijfdatum.</t>
        </r>
      </text>
    </comment>
    <comment ref="B880" authorId="0" shapeId="0" xr:uid="{00000000-0006-0000-0600-00001F000000}">
      <text>
        <r>
          <rPr>
            <b/>
            <sz val="9"/>
            <color indexed="81"/>
            <rFont val="Tahoma"/>
            <family val="2"/>
          </rPr>
          <t>Alleen invullen bij wijziging na de inschrijfdatum.</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Wessels, GMM</author>
  </authors>
  <commentList>
    <comment ref="D14" authorId="0" shapeId="0" xr:uid="{00000000-0006-0000-0700-000001000000}">
      <text>
        <r>
          <rPr>
            <b/>
            <sz val="9"/>
            <color indexed="81"/>
            <rFont val="Tahoma"/>
            <family val="2"/>
          </rPr>
          <t>Vul in deze kolom de naam van de Oa in. Indien geen Oa, vul in: Nvt</t>
        </r>
        <r>
          <rPr>
            <sz val="9"/>
            <color indexed="81"/>
            <rFont val="Tahoma"/>
            <family val="2"/>
          </rPr>
          <t xml:space="preserve">
</t>
        </r>
      </text>
    </comment>
    <comment ref="E16" authorId="0" shapeId="0" xr:uid="{00000000-0006-0000-0700-000002000000}">
      <text>
        <r>
          <rPr>
            <b/>
            <sz val="9"/>
            <color indexed="81"/>
            <rFont val="Tahoma"/>
            <family val="2"/>
          </rPr>
          <t>Percentage uitvoering door Inschrijver</t>
        </r>
      </text>
    </comment>
    <comment ref="H16" authorId="0" shapeId="0" xr:uid="{00000000-0006-0000-0700-000003000000}">
      <text>
        <r>
          <rPr>
            <b/>
            <sz val="9"/>
            <color indexed="81"/>
            <rFont val="Tahoma"/>
            <family val="2"/>
          </rPr>
          <t>Neem uurloon betreffende Oa over uit tarievenblad-EOa van het Inschrijfbiljet-E.</t>
        </r>
      </text>
    </comment>
  </commentList>
</comments>
</file>

<file path=xl/sharedStrings.xml><?xml version="1.0" encoding="utf-8"?>
<sst xmlns="http://schemas.openxmlformats.org/spreadsheetml/2006/main" count="1584" uniqueCount="256">
  <si>
    <t>Opdrachtgever:</t>
  </si>
  <si>
    <t>Betreft:</t>
  </si>
  <si>
    <t>1) Bij een natuurlijk persoon naam en voornaam voluit, bij een rechtspersoon de statutaire naam.</t>
  </si>
  <si>
    <t>2) Bij een natuurlijk persoon de woonplaats, bij een rechtspersoon de vestigingsplaats.</t>
  </si>
  <si>
    <t>Locatiecode:</t>
  </si>
  <si>
    <t>63 Verlichting</t>
  </si>
  <si>
    <t>64 Communicatie</t>
  </si>
  <si>
    <t>65 Beveiliging</t>
  </si>
  <si>
    <t>75 Vaste onderh.vrz.</t>
  </si>
  <si>
    <t>90 Terrein</t>
  </si>
  <si>
    <t>Totaal excl. BTW</t>
  </si>
  <si>
    <t>Prijspeil</t>
  </si>
  <si>
    <t>Blad:</t>
  </si>
  <si>
    <t>Werkuren</t>
  </si>
  <si>
    <t>Zaterdagen</t>
  </si>
  <si>
    <t>Zon- en feestdagen</t>
  </si>
  <si>
    <t>Inschrijfbiljet onderhoud</t>
  </si>
  <si>
    <t>Prijspeil:</t>
  </si>
  <si>
    <t>(€ excl. BTW)</t>
  </si>
  <si>
    <t>(in %)</t>
  </si>
  <si>
    <t>Plaats:</t>
  </si>
  <si>
    <t>Verhouding in %</t>
  </si>
  <si>
    <t>BTW-tarief:</t>
  </si>
  <si>
    <t>Totalen per LOCATIE</t>
  </si>
  <si>
    <t>Toeslag op</t>
  </si>
  <si>
    <t>Totaal</t>
  </si>
  <si>
    <t>Controle velden t.b.v. volledige invulling inschrijfformulier</t>
  </si>
  <si>
    <t>BVO locatie (m²):</t>
  </si>
  <si>
    <t>(naam)</t>
  </si>
  <si>
    <t>Totaal:</t>
  </si>
  <si>
    <t>Documentnummer:</t>
  </si>
  <si>
    <t>Inschrijver:</t>
  </si>
  <si>
    <t>Leeswijzer</t>
  </si>
  <si>
    <t>Kengetal-E
locatie (€/m²)</t>
  </si>
  <si>
    <t>Bestek:</t>
  </si>
  <si>
    <t>Cluster code</t>
  </si>
  <si>
    <t>Clusternaam</t>
  </si>
  <si>
    <t>Totalen per CLUSTER</t>
  </si>
  <si>
    <t>Kengetal-E
cluster (€/m²)</t>
  </si>
  <si>
    <r>
      <t xml:space="preserve">gevestigd te </t>
    </r>
    <r>
      <rPr>
        <vertAlign val="superscript"/>
        <sz val="8"/>
        <rFont val="Arial"/>
        <family val="2"/>
      </rPr>
      <t>2</t>
    </r>
    <r>
      <rPr>
        <sz val="8"/>
        <rFont val="Arial"/>
        <family val="2"/>
      </rPr>
      <t>:</t>
    </r>
  </si>
  <si>
    <r>
      <t xml:space="preserve">Gedaan te </t>
    </r>
    <r>
      <rPr>
        <vertAlign val="superscript"/>
        <sz val="8"/>
        <rFont val="Arial"/>
        <family val="2"/>
      </rPr>
      <t>5</t>
    </r>
    <r>
      <rPr>
        <sz val="8"/>
        <rFont val="Arial"/>
        <family val="2"/>
      </rPr>
      <t>:</t>
    </r>
  </si>
  <si>
    <t>Actueel BVO (m²):</t>
  </si>
  <si>
    <t>Loonindex oud:</t>
  </si>
  <si>
    <t>Installatiesoort
(Rubriek NL-SfB)</t>
  </si>
  <si>
    <r>
      <t xml:space="preserve">BVO perceel </t>
    </r>
    <r>
      <rPr>
        <b/>
        <sz val="8"/>
        <rFont val="Arial"/>
        <family val="2"/>
      </rPr>
      <t>actueel</t>
    </r>
    <r>
      <rPr>
        <sz val="8"/>
        <rFont val="Arial"/>
        <family val="2"/>
      </rPr>
      <t xml:space="preserve"> (m²):</t>
    </r>
  </si>
  <si>
    <t>Bij start onderhoud</t>
  </si>
  <si>
    <r>
      <t xml:space="preserve">Wijziging BVO: Vul </t>
    </r>
    <r>
      <rPr>
        <sz val="8"/>
        <color indexed="10"/>
        <rFont val="Arial"/>
        <family val="2"/>
      </rPr>
      <t>actuele</t>
    </r>
    <r>
      <rPr>
        <sz val="8"/>
        <rFont val="Arial"/>
        <family val="2"/>
      </rPr>
      <t xml:space="preserve"> BVO in (m²):</t>
    </r>
  </si>
  <si>
    <r>
      <t xml:space="preserve">Wijziging BVO: Vul BVO </t>
    </r>
    <r>
      <rPr>
        <sz val="8"/>
        <color indexed="10"/>
        <rFont val="Arial"/>
        <family val="2"/>
      </rPr>
      <t>nieuw</t>
    </r>
    <r>
      <rPr>
        <sz val="8"/>
        <rFont val="Arial"/>
        <family val="2"/>
      </rPr>
      <t xml:space="preserve"> in (m²):</t>
    </r>
  </si>
  <si>
    <t>Te hanteren</t>
  </si>
  <si>
    <t>BVO Cluster (m²):</t>
  </si>
  <si>
    <t>4) Aanneemsom exclusief BTW over 12 maanden aaneengesloten weergegeven in tekst.</t>
  </si>
  <si>
    <t>Stelpost 1
(€ excl. BTW)</t>
  </si>
  <si>
    <t>Loon
(€ excl. BTW)</t>
  </si>
  <si>
    <t>Materiaal
(€ excl. BTW)</t>
  </si>
  <si>
    <t>Stelpost 2
(€ excl. BTW)</t>
  </si>
  <si>
    <t>Stelpost 3
(€ excl. BTW)</t>
  </si>
  <si>
    <t>Stelpost 4
(€ excl. BTW)</t>
  </si>
  <si>
    <t>Aanneemsom
(€ excl. BTW)</t>
  </si>
  <si>
    <t>Loon*
(€ excl. BTW)</t>
  </si>
  <si>
    <t>Materiaal*
(€ excl. BTW)</t>
  </si>
  <si>
    <t>Curatief onderhoud</t>
  </si>
  <si>
    <t>Inschrijfdatum:</t>
  </si>
  <si>
    <t>Storingsmonteur</t>
  </si>
  <si>
    <t>Ondergrens</t>
  </si>
  <si>
    <t>Bovengrens</t>
  </si>
  <si>
    <t>Toeslag netto materiaal:</t>
  </si>
  <si>
    <r>
      <t xml:space="preserve">De aanneemsom betreft een aaneengesloten periode van </t>
    </r>
    <r>
      <rPr>
        <b/>
        <u/>
        <sz val="8"/>
        <rFont val="Arial"/>
        <family val="2"/>
      </rPr>
      <t>12 maanden</t>
    </r>
    <r>
      <rPr>
        <sz val="8"/>
        <rFont val="Arial"/>
        <family val="2"/>
      </rPr>
      <t xml:space="preserve"> binnen de omschreven contract periode.</t>
    </r>
  </si>
  <si>
    <t>Kengetal-E</t>
  </si>
  <si>
    <t>Loon</t>
  </si>
  <si>
    <t>Materiaal</t>
  </si>
  <si>
    <t>Aanneemsom</t>
  </si>
  <si>
    <t>perceel (€/m²)</t>
  </si>
  <si>
    <t>Aantal locaties:</t>
  </si>
  <si>
    <t>Aantal locaties</t>
  </si>
  <si>
    <t>Gemiddeld uurloon:</t>
  </si>
  <si>
    <t>Service uurloon:</t>
  </si>
  <si>
    <t>Toeslag service uurloon:</t>
  </si>
  <si>
    <t>(Verhelpen van storingen)</t>
  </si>
  <si>
    <t>Toelichting:</t>
  </si>
  <si>
    <t>Controlevelden stelposten</t>
  </si>
  <si>
    <t>73 N.v.t.</t>
  </si>
  <si>
    <t>61 N.v.t.</t>
  </si>
  <si>
    <t>62 N.v.t.</t>
  </si>
  <si>
    <t>63 N.v.t.</t>
  </si>
  <si>
    <t>64 N.v.t.</t>
  </si>
  <si>
    <t>65 N.v.t.</t>
  </si>
  <si>
    <t>66 N.v.t.</t>
  </si>
  <si>
    <t>75 N.v.t.</t>
  </si>
  <si>
    <t>90 N.v.t.</t>
  </si>
  <si>
    <t>Gewijzigd op:</t>
  </si>
  <si>
    <t>Indexering via tabblad "Aanneemsom".</t>
  </si>
  <si>
    <r>
      <t xml:space="preserve">De aanneemsom in euro, excl. BTW, bedraagt zegge </t>
    </r>
    <r>
      <rPr>
        <vertAlign val="superscript"/>
        <sz val="8"/>
        <rFont val="Arial"/>
        <family val="2"/>
      </rPr>
      <t>4</t>
    </r>
    <r>
      <rPr>
        <sz val="8"/>
        <rFont val="Arial"/>
        <family val="2"/>
      </rPr>
      <t>:</t>
    </r>
  </si>
  <si>
    <t>Berekende verhouding loon- en materiaalkosten over de aanneemsom:</t>
  </si>
  <si>
    <t>Loonindex nieuw:</t>
  </si>
  <si>
    <t>Materiaalindex oud:</t>
  </si>
  <si>
    <t>Materiaalindex nieuw:</t>
  </si>
  <si>
    <t>Totaal incl. BTW</t>
  </si>
  <si>
    <r>
      <t xml:space="preserve">Indexeringsdatum </t>
    </r>
    <r>
      <rPr>
        <vertAlign val="superscript"/>
        <sz val="8"/>
        <rFont val="Arial"/>
        <family val="2"/>
      </rPr>
      <t>7</t>
    </r>
    <r>
      <rPr>
        <sz val="8"/>
        <rFont val="Arial"/>
        <family val="2"/>
      </rPr>
      <t>:</t>
    </r>
  </si>
  <si>
    <t>3) Clustercode.</t>
  </si>
  <si>
    <r>
      <t>Cluster</t>
    </r>
    <r>
      <rPr>
        <sz val="8"/>
        <rFont val="Arial"/>
        <family val="2"/>
      </rPr>
      <t xml:space="preserve"> </t>
    </r>
    <r>
      <rPr>
        <vertAlign val="superscript"/>
        <sz val="8"/>
        <rFont val="Arial"/>
        <family val="2"/>
      </rPr>
      <t>3</t>
    </r>
  </si>
  <si>
    <t>Toeslag generiek materiaal:</t>
  </si>
  <si>
    <t>Toeslag specifiek materiaal:</t>
  </si>
  <si>
    <t>Loonkosten</t>
  </si>
  <si>
    <t>Materiaalkosten</t>
  </si>
  <si>
    <t>7) Indexering volgens</t>
  </si>
  <si>
    <t>Betreft contractjaar:</t>
  </si>
  <si>
    <t>N.v.t.</t>
  </si>
  <si>
    <r>
      <t xml:space="preserve">op </t>
    </r>
    <r>
      <rPr>
        <vertAlign val="superscript"/>
        <sz val="8"/>
        <rFont val="Arial"/>
        <family val="2"/>
      </rPr>
      <t>5</t>
    </r>
  </si>
  <si>
    <t>1e indexering bij aanvang:</t>
  </si>
  <si>
    <t>bepalingen en gegevens zoals deze zijn beschreven in de tot de aanbesteding behorende aanbestedingsstukken.</t>
  </si>
  <si>
    <t>E-installatie</t>
  </si>
  <si>
    <t>Generiek materiaal</t>
  </si>
  <si>
    <t>Specifiek materiaal</t>
  </si>
  <si>
    <t>Opmerking: Niet gebruikte velden invullen met 0. Negatieve getallen of tekst is niet toegestaan.</t>
  </si>
  <si>
    <t>(Maak keuze)</t>
  </si>
  <si>
    <r>
      <t xml:space="preserve">De Inschrijver </t>
    </r>
    <r>
      <rPr>
        <vertAlign val="superscript"/>
        <sz val="8"/>
        <rFont val="Arial"/>
        <family val="2"/>
      </rPr>
      <t>1</t>
    </r>
    <r>
      <rPr>
        <sz val="8"/>
        <rFont val="Arial"/>
        <family val="2"/>
      </rPr>
      <t>:</t>
    </r>
  </si>
  <si>
    <t>Prijspeil Inschrijving:</t>
  </si>
  <si>
    <t>De door de Inschrijver opgegeven bedragen zijn opgebouwd uit de deelbedragen per locatie en per installatie onderdeel zoals</t>
  </si>
  <si>
    <t>opgegeven in de tot dit Inschrijfbiljet behorende specificatiebladen.</t>
  </si>
  <si>
    <t xml:space="preserve">De Inschrijver verklaart onvoorwaardelijk en zonder voorbehoud dat het Inschrijfbiljet is ingevuld overeenkomstig de voorwaarden, </t>
  </si>
  <si>
    <r>
      <t xml:space="preserve">Namens Inschrijver </t>
    </r>
    <r>
      <rPr>
        <vertAlign val="superscript"/>
        <sz val="8"/>
        <rFont val="Arial"/>
        <family val="2"/>
      </rPr>
      <t>6</t>
    </r>
    <r>
      <rPr>
        <sz val="8"/>
        <rFont val="Arial"/>
        <family val="2"/>
      </rPr>
      <t>:</t>
    </r>
  </si>
  <si>
    <r>
      <t xml:space="preserve">Handtekening Inschrijver </t>
    </r>
    <r>
      <rPr>
        <vertAlign val="superscript"/>
        <sz val="8"/>
        <rFont val="Arial"/>
        <family val="2"/>
      </rPr>
      <t>6</t>
    </r>
  </si>
  <si>
    <t>Toelichting bij het Inschrijfbiljet</t>
  </si>
  <si>
    <t>5) Plaats en datum van ondertekening van het Inschrijfbiljet.</t>
  </si>
  <si>
    <t>6) Naam en handtekening van een rechtsgeldige vertegenwoordiger van de Inschrijver.</t>
  </si>
  <si>
    <r>
      <rPr>
        <sz val="8"/>
        <rFont val="Arial"/>
        <family val="2"/>
      </rPr>
      <t xml:space="preserve">BVO perceel </t>
    </r>
    <r>
      <rPr>
        <b/>
        <sz val="8"/>
        <rFont val="Arial"/>
        <family val="2"/>
      </rPr>
      <t xml:space="preserve">Inschrijving </t>
    </r>
    <r>
      <rPr>
        <sz val="8"/>
        <rFont val="Arial"/>
        <family val="2"/>
      </rPr>
      <t>(m²):</t>
    </r>
  </si>
  <si>
    <t>De Inschrijver doet, conform de aanbestedingsstukken, de aanneemsom gestand gedurende:</t>
  </si>
  <si>
    <t>dagen.</t>
  </si>
  <si>
    <t>Door de Aanbesteder bepaalde grenswaarden</t>
  </si>
  <si>
    <r>
      <t>Gem. uurloon</t>
    </r>
    <r>
      <rPr>
        <b/>
        <vertAlign val="superscript"/>
        <sz val="8"/>
        <rFont val="Arial"/>
        <family val="2"/>
      </rPr>
      <t>1</t>
    </r>
  </si>
  <si>
    <t>gem. uurloon</t>
  </si>
  <si>
    <r>
      <t>Service uurloon</t>
    </r>
    <r>
      <rPr>
        <b/>
        <vertAlign val="superscript"/>
        <sz val="8"/>
        <rFont val="Arial"/>
        <family val="2"/>
      </rPr>
      <t>1</t>
    </r>
  </si>
  <si>
    <t>Service uurloon</t>
  </si>
  <si>
    <t>service uurloon</t>
  </si>
  <si>
    <t>Totaal stelposten</t>
  </si>
  <si>
    <t>Perceel:</t>
  </si>
  <si>
    <t>Paraaf Inschrijver:</t>
  </si>
  <si>
    <t>Alle rood omrande cellen dienen door de Inschrijver te worden ingevuld. Een negatief getal of tekst is niet toegestaan.</t>
  </si>
  <si>
    <t>Cellen met een oranje achtergrond zijn ingevuld met waarden buiten de door de Aanbesteder aangegeven grenswaarden.</t>
  </si>
  <si>
    <t>komen uitsluitend volledig voor verrekening in aanmerking indien curatief onderhoud wordt verricht aan installatie onderdelen met</t>
  </si>
  <si>
    <r>
      <rPr>
        <i/>
        <vertAlign val="superscript"/>
        <sz val="8"/>
        <rFont val="Arial"/>
        <family val="2"/>
      </rPr>
      <t xml:space="preserve">1 </t>
    </r>
    <r>
      <rPr>
        <i/>
        <sz val="8"/>
        <rFont val="Arial"/>
        <family val="2"/>
      </rPr>
      <t>In het uurloon zijn alle kosten, zoals o.a. montagekosten, overheadkosten, toeslagen en winst &amp; risico inbegrepen.</t>
    </r>
  </si>
  <si>
    <t>verklaart zich bereid en in staat een Opdracht voor de in het bijbehorende Functioneel Bestek omschreven onderhoud met betrekking</t>
  </si>
  <si>
    <t>tot de in dit Inschrijfbiljet genoemde installatie onderdelen uit te voeren tegen de hieronder aangegeven jaarlijkse kosten.</t>
  </si>
  <si>
    <t>De tarieven en toeslagen voor de te verrichten werkzaamheden zijn aangegeven in blad: Tarieven en toeslagen onderhoud.</t>
  </si>
  <si>
    <r>
      <t>Netto materiaal</t>
    </r>
    <r>
      <rPr>
        <b/>
        <vertAlign val="superscript"/>
        <sz val="8"/>
        <rFont val="Arial"/>
        <family val="2"/>
      </rPr>
      <t>2</t>
    </r>
  </si>
  <si>
    <t>Werkdagen</t>
  </si>
  <si>
    <t>07.00-17.00</t>
  </si>
  <si>
    <t>Avonduren</t>
  </si>
  <si>
    <t>17.00-22.00</t>
  </si>
  <si>
    <t>Nachturen</t>
  </si>
  <si>
    <t>22.00-07.00</t>
  </si>
  <si>
    <t>Rubriek</t>
  </si>
  <si>
    <t>Code</t>
  </si>
  <si>
    <t>Onderaannemer</t>
  </si>
  <si>
    <t>Gem.</t>
  </si>
  <si>
    <t>Stor.-</t>
  </si>
  <si>
    <t>Zat.</t>
  </si>
  <si>
    <r>
      <t>uurln</t>
    </r>
    <r>
      <rPr>
        <b/>
        <vertAlign val="superscript"/>
        <sz val="8"/>
        <rFont val="Arial"/>
        <family val="2"/>
      </rPr>
      <t xml:space="preserve">1
</t>
    </r>
    <r>
      <rPr>
        <b/>
        <sz val="8"/>
        <rFont val="Arial"/>
        <family val="2"/>
      </rPr>
      <t>(A)</t>
    </r>
  </si>
  <si>
    <t xml:space="preserve"> Te hanteren</t>
  </si>
  <si>
    <r>
      <t>uurln</t>
    </r>
    <r>
      <rPr>
        <b/>
        <vertAlign val="superscript"/>
        <sz val="8"/>
        <rFont val="Arial"/>
        <family val="2"/>
      </rPr>
      <t xml:space="preserve">1
</t>
    </r>
    <r>
      <rPr>
        <b/>
        <sz val="8"/>
        <rFont val="Arial"/>
        <family val="2"/>
      </rPr>
      <t>(B)</t>
    </r>
  </si>
  <si>
    <t>Zon.-feest</t>
  </si>
  <si>
    <r>
      <t xml:space="preserve">Cellen met een rode achtergrond maken het blad </t>
    </r>
    <r>
      <rPr>
        <b/>
        <i/>
        <sz val="8"/>
        <rFont val="Arial"/>
        <family val="2"/>
      </rPr>
      <t>ongeldig</t>
    </r>
    <r>
      <rPr>
        <i/>
        <sz val="8"/>
        <rFont val="Arial"/>
        <family val="2"/>
      </rPr>
      <t>. Controleer uw invoer op reële en gangbare waarden.</t>
    </r>
  </si>
  <si>
    <t>Opnemen in</t>
  </si>
  <si>
    <t>Aanneemsom preventief onderhoud E-installatie</t>
  </si>
  <si>
    <r>
      <t>Raming</t>
    </r>
    <r>
      <rPr>
        <b/>
        <vertAlign val="superscript"/>
        <sz val="8"/>
        <rFont val="Arial"/>
        <family val="2"/>
      </rPr>
      <t>1</t>
    </r>
  </si>
  <si>
    <r>
      <rPr>
        <i/>
        <vertAlign val="superscript"/>
        <sz val="8"/>
        <rFont val="Arial"/>
        <family val="2"/>
      </rPr>
      <t xml:space="preserve">1 </t>
    </r>
    <r>
      <rPr>
        <i/>
        <sz val="8"/>
        <rFont val="Arial"/>
        <family val="2"/>
      </rPr>
      <t>In de raming (excl. BTW) zijn alle kosten, zoals o.a. inspectiekosten, begeleiding, overheadkosten, toeslagen en winst &amp; risico inbegrepen.</t>
    </r>
  </si>
  <si>
    <r>
      <rPr>
        <i/>
        <vertAlign val="superscript"/>
        <sz val="8"/>
        <rFont val="Arial"/>
        <family val="2"/>
      </rPr>
      <t>2</t>
    </r>
    <r>
      <rPr>
        <i/>
        <sz val="8"/>
        <rFont val="Arial"/>
        <family val="2"/>
      </rPr>
      <t xml:space="preserve"> Met "Netto materiaal" wordt bedoeld de inkoopprijs van de Inschrijver (zie voor de volledige omschrijving het bestek).</t>
    </r>
  </si>
  <si>
    <t>curatief onderhoud (verhelpen van storingen)</t>
  </si>
  <si>
    <r>
      <t>Netto mat.</t>
    </r>
    <r>
      <rPr>
        <b/>
        <vertAlign val="superscript"/>
        <sz val="8"/>
        <rFont val="Arial"/>
        <family val="2"/>
      </rPr>
      <t>2</t>
    </r>
  </si>
  <si>
    <r>
      <rPr>
        <i/>
        <vertAlign val="superscript"/>
        <sz val="8"/>
        <rFont val="Arial"/>
        <family val="2"/>
      </rPr>
      <t>2</t>
    </r>
    <r>
      <rPr>
        <i/>
        <sz val="8"/>
        <rFont val="Arial"/>
        <family val="2"/>
      </rPr>
      <t xml:space="preserve"> Met "Netto materiaal" wordt bedoeld de inkoopprijs van de Onderaannemer (zie voor de volledige omschrijving het bestek).</t>
    </r>
  </si>
  <si>
    <t>Ten minste vereist:</t>
  </si>
  <si>
    <t>Preventief en correctief OH,</t>
  </si>
  <si>
    <t>Preventief en</t>
  </si>
  <si>
    <t>curatief onderhoud</t>
  </si>
  <si>
    <t>A. PREVENTIEF EN CORRECTIEF ONDERHOUD: Onderhouds- en herstel tarieven Onderaannemers.</t>
  </si>
  <si>
    <t>B. CURATIEF ONDERHOUD (Verhelpen van storingen): Storingstarieven Onderaannemers.</t>
  </si>
  <si>
    <t>B. CURATIEF ONDERHOUD (Verhelpen van storingen): Storingstarieven Opdrachtnemer</t>
  </si>
  <si>
    <t>A. PREVENTIEF EN CORRECTIEF ONDERHOUD: Onderhouds- en herstel tarieven Opdrachtnemer</t>
  </si>
  <si>
    <t>Tarieven en toeslagen onderhoud Opdrachtnemer</t>
  </si>
  <si>
    <t>Tarieven en toeslagen Onderaannemers</t>
  </si>
  <si>
    <t>Toeslag in % over A en B en netto mat.</t>
  </si>
  <si>
    <r>
      <rPr>
        <i/>
        <vertAlign val="superscript"/>
        <sz val="8"/>
        <rFont val="Arial"/>
        <family val="2"/>
      </rPr>
      <t>1</t>
    </r>
    <r>
      <rPr>
        <i/>
        <sz val="8"/>
        <rFont val="Arial"/>
        <family val="2"/>
      </rPr>
      <t xml:space="preserve"> Fictieve uren correctief onderhoud, functionele aanpassingen en bijkomende werkzaamheden</t>
    </r>
  </si>
  <si>
    <r>
      <t xml:space="preserve">Cellen met een rode achtergrond maken het blad </t>
    </r>
    <r>
      <rPr>
        <b/>
        <i/>
        <sz val="8"/>
        <rFont val="Arial"/>
        <family val="2"/>
      </rPr>
      <t>ongeldig</t>
    </r>
    <r>
      <rPr>
        <i/>
        <sz val="8"/>
        <rFont val="Arial"/>
        <family val="2"/>
      </rPr>
      <t>. Vergelijk uw invoer met uw Inschrijfbiljet-E.</t>
    </r>
  </si>
  <si>
    <r>
      <t>Oa</t>
    </r>
    <r>
      <rPr>
        <b/>
        <vertAlign val="superscript"/>
        <sz val="8"/>
        <rFont val="Arial"/>
        <family val="2"/>
      </rPr>
      <t>3</t>
    </r>
  </si>
  <si>
    <t>(in €)</t>
  </si>
  <si>
    <t>werk 3e</t>
  </si>
  <si>
    <t xml:space="preserve"> verdeling</t>
  </si>
  <si>
    <t>aannemer</t>
  </si>
  <si>
    <t>Toeslag</t>
  </si>
  <si>
    <t>Gem. uurln (A)</t>
  </si>
  <si>
    <t>Percentage</t>
  </si>
  <si>
    <t>Naam Onder-</t>
  </si>
  <si>
    <r>
      <t>Uren</t>
    </r>
    <r>
      <rPr>
        <b/>
        <vertAlign val="superscript"/>
        <sz val="8"/>
        <rFont val="Arial"/>
        <family val="2"/>
      </rPr>
      <t>1</t>
    </r>
  </si>
  <si>
    <t>Installatie onderdeel</t>
  </si>
  <si>
    <t>Fictieve berekening loonkosten, exclusief storingen.</t>
  </si>
  <si>
    <t>uitsluitend om een vergelijk van de Inschrijvingen mogelijk te maken. De Inschrijver dient in de hieronder aangegeven tabel de in</t>
  </si>
  <si>
    <t>Locatie:</t>
  </si>
  <si>
    <t>Variabele loonkosten correctief onderhoud, functionele aanpassingen en bijkomende werkzaamheden over 12 maanden</t>
  </si>
  <si>
    <r>
      <rPr>
        <i/>
        <vertAlign val="superscript"/>
        <sz val="8"/>
        <rFont val="Arial"/>
        <family val="2"/>
      </rPr>
      <t xml:space="preserve">1 </t>
    </r>
    <r>
      <rPr>
        <i/>
        <sz val="8"/>
        <rFont val="Arial"/>
        <family val="2"/>
      </rPr>
      <t>In het uurloon (excl. BTW) zijn alle kosten, zoals o.a. montagekosten, overheadkosten, toeslagen en winst &amp; risico inbegrepen.</t>
    </r>
  </si>
  <si>
    <t>het Inschrijfbiljet E-installatie ingevulde tarieven en toeslagen (deel A) over te nemen.</t>
  </si>
  <si>
    <t>Totaal fictieve berekening loonkosten correctief onderhoud</t>
  </si>
  <si>
    <t>Aan deze fictieve exploitatieberekening kunnen op geen enkele manier rechten worden ontleend. De fictieve berekening dient</t>
  </si>
  <si>
    <t>Omschrijving keuring of inspectie</t>
  </si>
  <si>
    <t>Keurings- en inspectiekosten</t>
  </si>
  <si>
    <t>Raming keurings- of inspectiekosten E-installatie</t>
  </si>
  <si>
    <t>Kosten van een uit te voeren keuring of inspectie.</t>
  </si>
  <si>
    <t>functionele aanpassing of BW</t>
  </si>
  <si>
    <t>Tarieven en toeslagen voor het verrekenen van onderhoud (OH), functionele aanpassingen of bijkomende werkzaamheden (BW).</t>
  </si>
  <si>
    <t>Tarieven en toeslagen voor het verrekenen van onderhoud, functionele aanpassingen of bijkomende werkzaamheden.</t>
  </si>
  <si>
    <t>Tarieven en toeslagen voor het verhelpen van storingen voor zover niet opgenomen in de aanneemsom t.b.v. preventief onderhoud.</t>
  </si>
  <si>
    <t>Tarieven en toeslagen voor het verhelpen van storingen voor zover niet opgenomen in de aanneemsom t.b.v.preventief onderhoud.</t>
  </si>
  <si>
    <t>61 CEV</t>
  </si>
  <si>
    <t>62 Aansluitingen</t>
  </si>
  <si>
    <t>66 Transport</t>
  </si>
  <si>
    <t>75 Vaste onderh.vrz</t>
  </si>
  <si>
    <t>73 Vaste keuken vrz</t>
  </si>
  <si>
    <t>Peildatum</t>
  </si>
  <si>
    <t>(zie inventarisatielijst)</t>
  </si>
  <si>
    <t>Onderhoudscontract E-installatie</t>
  </si>
  <si>
    <t xml:space="preserve">De loonkosten voor curatief onderhoud (verhelpen van storingen) zijn deels inbegrepen in de aanneemsom (zie bestek) en  </t>
  </si>
  <si>
    <t>een conditiescore van 5 of 6, als gevolg van ondeskundig gebruik door of namens de Opdrachtgever of als gevolg van vandalisme.</t>
  </si>
  <si>
    <t>Werk-derden</t>
  </si>
  <si>
    <t>Toeslag Werk-derden:</t>
  </si>
  <si>
    <t>Werk-derden
(€ excl. BTW)</t>
  </si>
  <si>
    <t>Werk-derden*
(€ excl. BTW)</t>
  </si>
  <si>
    <t>* "Loon", "Materiaal" en "Werk-derden" inclusief toeslagen. Let op: Alle bedragen datum prijspeil.</t>
  </si>
  <si>
    <t>C1</t>
  </si>
  <si>
    <t>C2</t>
  </si>
  <si>
    <t>RWU-2025</t>
  </si>
  <si>
    <t>CBS-indexering</t>
  </si>
  <si>
    <t>MS-Excel 2016</t>
  </si>
  <si>
    <t>E1</t>
  </si>
  <si>
    <t>2506-FB-OHCAEW</t>
  </si>
  <si>
    <t>MER1-2</t>
  </si>
  <si>
    <t>Heerlen</t>
  </si>
  <si>
    <t>CBS-weg 2</t>
  </si>
  <si>
    <t>xxx-GC1-IBE E1C1</t>
  </si>
  <si>
    <t>6412M1</t>
  </si>
  <si>
    <t>6416M2</t>
  </si>
  <si>
    <t>Solido</t>
  </si>
  <si>
    <t>(D)MOP</t>
  </si>
  <si>
    <t>Engineer (zie bestek)</t>
  </si>
  <si>
    <t>Fictieve berekening loonkosten correctief onderhoud</t>
  </si>
  <si>
    <r>
      <t>Ins</t>
    </r>
    <r>
      <rPr>
        <b/>
        <vertAlign val="superscript"/>
        <sz val="8"/>
        <rFont val="Arial"/>
        <family val="2"/>
      </rPr>
      <t>2</t>
    </r>
  </si>
  <si>
    <r>
      <rPr>
        <i/>
        <vertAlign val="superscript"/>
        <sz val="8"/>
        <rFont val="Arial"/>
        <family val="2"/>
      </rPr>
      <t>2</t>
    </r>
    <r>
      <rPr>
        <i/>
        <sz val="8"/>
        <rFont val="Arial"/>
        <family val="2"/>
      </rPr>
      <t xml:space="preserve"> Ins: Inschrijver; </t>
    </r>
    <r>
      <rPr>
        <i/>
        <vertAlign val="superscript"/>
        <sz val="8"/>
        <rFont val="Arial"/>
        <family val="2"/>
      </rPr>
      <t>3</t>
    </r>
    <r>
      <rPr>
        <i/>
        <sz val="8"/>
        <rFont val="Arial"/>
        <family val="2"/>
      </rPr>
      <t xml:space="preserve"> Oa: Onderaannemer</t>
    </r>
  </si>
  <si>
    <t>Aanneemsom preventief onderhoud over 12 maanden</t>
  </si>
  <si>
    <t>Fictief bedrag preventief en correctief onderhoud over 12 maanden</t>
  </si>
  <si>
    <t>12 UPS-systeem</t>
  </si>
  <si>
    <t>13 Noodstroomaggregaat</t>
  </si>
  <si>
    <t>52 LS-hoofdverdeler</t>
  </si>
  <si>
    <t>54 Sub- en eindverdeler</t>
  </si>
  <si>
    <t>90 Vaste geb. voorz.</t>
  </si>
  <si>
    <t>11 BMI/ASD</t>
  </si>
  <si>
    <t>21 Braak; toegangsbeheer</t>
  </si>
  <si>
    <t>2e contractper.</t>
  </si>
  <si>
    <t>3e contractper.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</si>
</sst>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quot;€&quot;\ * #,##0.00_-;_-&quot;€&quot;\ * #,##0.00\-;_-&quot;€&quot;\ * &quot;-&quot;??_-;_-@_-"/>
    <numFmt numFmtId="165" formatCode="dd/mmm/yy"/>
    <numFmt numFmtId="166" formatCode="#,##0.0"/>
    <numFmt numFmtId="167" formatCode="0.0%"/>
    <numFmt numFmtId="168" formatCode="#,##0.0000"/>
    <numFmt numFmtId="169" formatCode="[$-413]dd/mmm/yy;@"/>
    <numFmt numFmtId="170" formatCode="0.000%"/>
    <numFmt numFmtId="171" formatCode="dd/mmm/yyyy"/>
    <numFmt numFmtId="172" formatCode="dd/mm/yy;@"/>
    <numFmt numFmtId="173" formatCode="&quot;€&quot;\ #,##0.00"/>
    <numFmt numFmtId="174" formatCode="[$-413]d/mmm/yyyy;@"/>
  </numFmts>
  <fonts count="23">
    <font>
      <sz val="10"/>
      <name val="Arial"/>
    </font>
    <font>
      <sz val="8"/>
      <name val="Arial"/>
      <family val="2"/>
    </font>
    <font>
      <b/>
      <sz val="8"/>
      <name val="Arial"/>
      <family val="2"/>
    </font>
    <font>
      <b/>
      <sz val="12"/>
      <name val="Arial"/>
      <family val="2"/>
    </font>
    <font>
      <b/>
      <sz val="10"/>
      <name val="Arial"/>
      <family val="2"/>
    </font>
    <font>
      <i/>
      <sz val="8"/>
      <name val="Arial"/>
      <family val="2"/>
    </font>
    <font>
      <sz val="8"/>
      <color indexed="10"/>
      <name val="Arial"/>
      <family val="2"/>
    </font>
    <font>
      <b/>
      <sz val="8"/>
      <color indexed="10"/>
      <name val="Arial"/>
      <family val="2"/>
    </font>
    <font>
      <b/>
      <u/>
      <sz val="8"/>
      <name val="Arial"/>
      <family val="2"/>
    </font>
    <font>
      <b/>
      <sz val="8"/>
      <color indexed="81"/>
      <name val="Tahoma"/>
      <family val="2"/>
    </font>
    <font>
      <sz val="10"/>
      <name val="Arial"/>
      <family val="2"/>
    </font>
    <font>
      <vertAlign val="superscript"/>
      <sz val="8"/>
      <name val="Arial"/>
      <family val="2"/>
    </font>
    <font>
      <u/>
      <sz val="8"/>
      <name val="Arial"/>
      <family val="2"/>
    </font>
    <font>
      <b/>
      <i/>
      <sz val="8"/>
      <name val="Arial"/>
      <family val="2"/>
    </font>
    <font>
      <b/>
      <sz val="9"/>
      <color indexed="81"/>
      <name val="Tahoma"/>
      <family val="2"/>
    </font>
    <font>
      <sz val="8"/>
      <color rgb="FFFF0000"/>
      <name val="Arial"/>
      <family val="2"/>
    </font>
    <font>
      <b/>
      <sz val="8"/>
      <color rgb="FFFF0000"/>
      <name val="Arial"/>
      <family val="2"/>
    </font>
    <font>
      <sz val="8"/>
      <color rgb="FF00B050"/>
      <name val="Arial"/>
      <family val="2"/>
    </font>
    <font>
      <b/>
      <vertAlign val="superscript"/>
      <sz val="8"/>
      <name val="Arial"/>
      <family val="2"/>
    </font>
    <font>
      <i/>
      <vertAlign val="superscript"/>
      <sz val="8"/>
      <name val="Arial"/>
      <family val="2"/>
    </font>
    <font>
      <sz val="12"/>
      <name val="Arial"/>
      <family val="2"/>
    </font>
    <font>
      <sz val="9"/>
      <color indexed="81"/>
      <name val="Tahoma"/>
      <family val="2"/>
    </font>
    <font>
      <i/>
      <sz val="8"/>
      <color rgb="FFFF0000"/>
      <name val="Arial"/>
      <family val="2"/>
    </font>
  </fonts>
  <fills count="5">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rgb="FFFFFF99"/>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0" fillId="0" borderId="0"/>
  </cellStyleXfs>
  <cellXfs count="283">
    <xf numFmtId="0" fontId="0" fillId="0" borderId="0" xfId="0"/>
    <xf numFmtId="0" fontId="1" fillId="0" borderId="0" xfId="0" applyFont="1" applyAlignment="1">
      <alignment vertical="top"/>
    </xf>
    <xf numFmtId="4" fontId="1" fillId="0" borderId="0" xfId="0" applyNumberFormat="1" applyFont="1" applyAlignment="1">
      <alignment vertical="top"/>
    </xf>
    <xf numFmtId="4" fontId="1" fillId="0" borderId="0" xfId="0" applyNumberFormat="1" applyFont="1" applyAlignment="1" applyProtection="1">
      <alignment vertical="top"/>
      <protection locked="0"/>
    </xf>
    <xf numFmtId="0" fontId="3" fillId="0" borderId="0" xfId="0" applyFont="1" applyAlignment="1">
      <alignment vertical="top"/>
    </xf>
    <xf numFmtId="4" fontId="2" fillId="2" borderId="1" xfId="0" applyNumberFormat="1" applyFont="1" applyFill="1" applyBorder="1" applyAlignment="1">
      <alignment horizontal="right" vertical="top" wrapText="1"/>
    </xf>
    <xf numFmtId="0" fontId="5" fillId="0" borderId="0" xfId="0" applyFont="1" applyAlignment="1">
      <alignment vertical="top"/>
    </xf>
    <xf numFmtId="0" fontId="5" fillId="0" borderId="2" xfId="0" applyFont="1" applyBorder="1" applyAlignment="1">
      <alignment vertical="top"/>
    </xf>
    <xf numFmtId="0" fontId="1" fillId="0" borderId="2" xfId="0" applyFont="1" applyBorder="1" applyAlignment="1">
      <alignment vertical="top"/>
    </xf>
    <xf numFmtId="4" fontId="1" fillId="0" borderId="2" xfId="0" applyNumberFormat="1" applyFont="1" applyBorder="1" applyAlignment="1">
      <alignment vertical="top"/>
    </xf>
    <xf numFmtId="0" fontId="1" fillId="2" borderId="3" xfId="0" applyFont="1" applyFill="1" applyBorder="1" applyAlignment="1">
      <alignment vertical="top"/>
    </xf>
    <xf numFmtId="4" fontId="1" fillId="2" borderId="4" xfId="0" applyNumberFormat="1" applyFont="1" applyFill="1" applyBorder="1" applyAlignment="1">
      <alignment vertical="top"/>
    </xf>
    <xf numFmtId="4" fontId="4" fillId="2" borderId="5" xfId="0" applyNumberFormat="1" applyFont="1" applyFill="1" applyBorder="1" applyAlignment="1">
      <alignment vertical="top"/>
    </xf>
    <xf numFmtId="4" fontId="1" fillId="2" borderId="1" xfId="0" applyNumberFormat="1" applyFont="1" applyFill="1" applyBorder="1" applyAlignment="1">
      <alignment vertical="top"/>
    </xf>
    <xf numFmtId="4" fontId="1" fillId="2" borderId="6" xfId="0" applyNumberFormat="1" applyFont="1" applyFill="1" applyBorder="1" applyAlignment="1">
      <alignment vertical="top"/>
    </xf>
    <xf numFmtId="0" fontId="1" fillId="0" borderId="1" xfId="0" applyFont="1" applyBorder="1" applyAlignment="1">
      <alignment vertical="top"/>
    </xf>
    <xf numFmtId="4" fontId="1" fillId="0" borderId="1" xfId="0" applyNumberFormat="1" applyFont="1" applyBorder="1" applyAlignment="1">
      <alignment vertical="top"/>
    </xf>
    <xf numFmtId="0" fontId="2" fillId="2" borderId="1" xfId="0" applyFont="1" applyFill="1" applyBorder="1" applyAlignment="1">
      <alignment vertical="top" wrapText="1"/>
    </xf>
    <xf numFmtId="0" fontId="2" fillId="2" borderId="1" xfId="0" applyFont="1" applyFill="1" applyBorder="1" applyAlignment="1">
      <alignment horizontal="right" vertical="top" wrapText="1"/>
    </xf>
    <xf numFmtId="0" fontId="1" fillId="2" borderId="1" xfId="0" applyFont="1" applyFill="1" applyBorder="1" applyAlignment="1">
      <alignment vertical="top"/>
    </xf>
    <xf numFmtId="4" fontId="1" fillId="2" borderId="7" xfId="0" applyNumberFormat="1" applyFont="1" applyFill="1" applyBorder="1" applyAlignment="1">
      <alignment vertical="top"/>
    </xf>
    <xf numFmtId="4" fontId="2" fillId="2" borderId="2" xfId="0" applyNumberFormat="1" applyFont="1" applyFill="1" applyBorder="1" applyAlignment="1">
      <alignment horizontal="center" vertical="top"/>
    </xf>
    <xf numFmtId="4" fontId="1" fillId="2" borderId="8" xfId="0" applyNumberFormat="1" applyFont="1" applyFill="1" applyBorder="1" applyAlignment="1">
      <alignment vertical="top"/>
    </xf>
    <xf numFmtId="4" fontId="1" fillId="2" borderId="9" xfId="0" applyNumberFormat="1" applyFont="1" applyFill="1" applyBorder="1" applyAlignment="1">
      <alignment vertical="top"/>
    </xf>
    <xf numFmtId="4" fontId="2" fillId="2" borderId="10" xfId="0" applyNumberFormat="1" applyFont="1" applyFill="1" applyBorder="1" applyAlignment="1">
      <alignment horizontal="center" vertical="top"/>
    </xf>
    <xf numFmtId="4" fontId="1" fillId="2" borderId="11" xfId="0" applyNumberFormat="1" applyFont="1" applyFill="1" applyBorder="1" applyAlignment="1">
      <alignment vertical="top"/>
    </xf>
    <xf numFmtId="4" fontId="2" fillId="2" borderId="7" xfId="0" applyNumberFormat="1" applyFont="1" applyFill="1" applyBorder="1" applyAlignment="1">
      <alignment horizontal="right" vertical="top" wrapText="1"/>
    </xf>
    <xf numFmtId="4" fontId="2" fillId="2" borderId="8" xfId="0" applyNumberFormat="1" applyFont="1" applyFill="1" applyBorder="1" applyAlignment="1">
      <alignment horizontal="right" vertical="top" wrapText="1"/>
    </xf>
    <xf numFmtId="4" fontId="2" fillId="2" borderId="9" xfId="0" applyNumberFormat="1" applyFont="1" applyFill="1" applyBorder="1" applyAlignment="1">
      <alignment horizontal="right" vertical="top" wrapText="1"/>
    </xf>
    <xf numFmtId="4" fontId="2" fillId="2" borderId="11" xfId="0" applyNumberFormat="1" applyFont="1" applyFill="1" applyBorder="1" applyAlignment="1">
      <alignment horizontal="right" vertical="top" wrapText="1"/>
    </xf>
    <xf numFmtId="0" fontId="1" fillId="0" borderId="0" xfId="0" applyFont="1" applyAlignment="1">
      <alignment horizontal="right" vertical="top"/>
    </xf>
    <xf numFmtId="0" fontId="6" fillId="0" borderId="0" xfId="0" applyFont="1" applyAlignment="1">
      <alignment vertical="top"/>
    </xf>
    <xf numFmtId="4" fontId="1" fillId="0" borderId="0" xfId="0" applyNumberFormat="1" applyFont="1" applyAlignment="1">
      <alignment horizontal="right" vertical="top"/>
    </xf>
    <xf numFmtId="0" fontId="2" fillId="0" borderId="0" xfId="0" applyFont="1" applyAlignment="1">
      <alignment vertical="top"/>
    </xf>
    <xf numFmtId="166" fontId="1" fillId="0" borderId="0" xfId="0" applyNumberFormat="1" applyFont="1" applyAlignment="1">
      <alignment horizontal="right" vertical="top"/>
    </xf>
    <xf numFmtId="0" fontId="2" fillId="0" borderId="7" xfId="0" applyFont="1" applyBorder="1" applyAlignment="1">
      <alignment vertical="top"/>
    </xf>
    <xf numFmtId="0" fontId="2" fillId="0" borderId="8" xfId="0" applyFont="1" applyBorder="1" applyAlignment="1">
      <alignment vertical="top"/>
    </xf>
    <xf numFmtId="4" fontId="2" fillId="0" borderId="4" xfId="0" applyNumberFormat="1" applyFont="1" applyBorder="1" applyAlignment="1">
      <alignment horizontal="right" vertical="top" wrapText="1"/>
    </xf>
    <xf numFmtId="166" fontId="2" fillId="0" borderId="12" xfId="0" applyNumberFormat="1" applyFont="1" applyBorder="1" applyAlignment="1">
      <alignment horizontal="right" vertical="top" wrapText="1"/>
    </xf>
    <xf numFmtId="166" fontId="1" fillId="0" borderId="4" xfId="0" applyNumberFormat="1" applyFont="1" applyBorder="1" applyAlignment="1">
      <alignment horizontal="right" vertical="top"/>
    </xf>
    <xf numFmtId="0" fontId="1" fillId="0" borderId="13" xfId="0" applyFont="1" applyBorder="1" applyAlignment="1">
      <alignment vertical="top"/>
    </xf>
    <xf numFmtId="166" fontId="1" fillId="3" borderId="12" xfId="0" applyNumberFormat="1" applyFont="1" applyFill="1" applyBorder="1" applyAlignment="1">
      <alignment horizontal="right" vertical="top"/>
    </xf>
    <xf numFmtId="166" fontId="1" fillId="3" borderId="4" xfId="0" applyNumberFormat="1" applyFont="1" applyFill="1" applyBorder="1" applyAlignment="1">
      <alignment horizontal="right" vertical="top"/>
    </xf>
    <xf numFmtId="4" fontId="1" fillId="0" borderId="4" xfId="0" applyNumberFormat="1" applyFont="1" applyBorder="1" applyAlignment="1">
      <alignment horizontal="right" vertical="top"/>
    </xf>
    <xf numFmtId="166" fontId="1" fillId="0" borderId="12" xfId="0" applyNumberFormat="1" applyFont="1" applyBorder="1" applyAlignment="1">
      <alignment horizontal="right" vertical="top"/>
    </xf>
    <xf numFmtId="0" fontId="1" fillId="0" borderId="8" xfId="0" applyFont="1" applyBorder="1" applyAlignment="1">
      <alignment vertical="top"/>
    </xf>
    <xf numFmtId="4" fontId="1" fillId="0" borderId="2" xfId="0" applyNumberFormat="1" applyFont="1" applyBorder="1" applyAlignment="1">
      <alignment horizontal="right" vertical="top"/>
    </xf>
    <xf numFmtId="166" fontId="1" fillId="0" borderId="2" xfId="0" applyNumberFormat="1" applyFont="1" applyBorder="1" applyAlignment="1">
      <alignment horizontal="right" vertical="top"/>
    </xf>
    <xf numFmtId="166" fontId="2" fillId="2" borderId="3" xfId="0" applyNumberFormat="1" applyFont="1" applyFill="1" applyBorder="1" applyAlignment="1">
      <alignment vertical="top"/>
    </xf>
    <xf numFmtId="166" fontId="2" fillId="2" borderId="14" xfId="0" applyNumberFormat="1" applyFont="1" applyFill="1" applyBorder="1" applyAlignment="1">
      <alignment horizontal="center" vertical="top"/>
    </xf>
    <xf numFmtId="166" fontId="1" fillId="2" borderId="15" xfId="0" applyNumberFormat="1" applyFont="1" applyFill="1" applyBorder="1" applyAlignment="1">
      <alignment horizontal="right" vertical="top"/>
    </xf>
    <xf numFmtId="0" fontId="1" fillId="0" borderId="9" xfId="0" applyFont="1" applyBorder="1" applyAlignment="1">
      <alignment vertical="top"/>
    </xf>
    <xf numFmtId="4" fontId="1" fillId="2" borderId="2" xfId="0" applyNumberFormat="1" applyFont="1" applyFill="1" applyBorder="1" applyAlignment="1">
      <alignment vertical="top"/>
    </xf>
    <xf numFmtId="4" fontId="1" fillId="2" borderId="10" xfId="0" applyNumberFormat="1" applyFont="1" applyFill="1" applyBorder="1" applyAlignment="1">
      <alignment vertical="top"/>
    </xf>
    <xf numFmtId="4" fontId="2" fillId="2" borderId="7" xfId="0" applyNumberFormat="1" applyFont="1" applyFill="1" applyBorder="1" applyAlignment="1">
      <alignment vertical="top"/>
    </xf>
    <xf numFmtId="4" fontId="2" fillId="2" borderId="2" xfId="0" applyNumberFormat="1" applyFont="1" applyFill="1" applyBorder="1" applyAlignment="1">
      <alignment horizontal="right" vertical="top" wrapText="1"/>
    </xf>
    <xf numFmtId="4" fontId="2" fillId="2" borderId="10" xfId="0" applyNumberFormat="1" applyFont="1" applyFill="1" applyBorder="1" applyAlignment="1">
      <alignment horizontal="right" vertical="top" wrapText="1"/>
    </xf>
    <xf numFmtId="0" fontId="1" fillId="0" borderId="0" xfId="0" applyFont="1" applyAlignment="1">
      <alignment vertical="top" wrapText="1"/>
    </xf>
    <xf numFmtId="4" fontId="1" fillId="2" borderId="4" xfId="0" applyNumberFormat="1" applyFont="1" applyFill="1" applyBorder="1" applyAlignment="1">
      <alignment vertical="top" wrapText="1"/>
    </xf>
    <xf numFmtId="4" fontId="1" fillId="3" borderId="0" xfId="0" applyNumberFormat="1" applyFont="1" applyFill="1" applyAlignment="1">
      <alignment vertical="top"/>
    </xf>
    <xf numFmtId="0" fontId="2" fillId="0" borderId="0" xfId="0" applyFont="1" applyAlignment="1">
      <alignment horizontal="right" vertical="top"/>
    </xf>
    <xf numFmtId="0" fontId="2" fillId="2" borderId="7" xfId="0" applyFont="1" applyFill="1" applyBorder="1" applyAlignment="1">
      <alignment vertical="top"/>
    </xf>
    <xf numFmtId="0" fontId="2" fillId="2" borderId="8" xfId="0" applyFont="1" applyFill="1" applyBorder="1" applyAlignment="1">
      <alignment vertical="top"/>
    </xf>
    <xf numFmtId="4" fontId="2" fillId="2" borderId="16" xfId="0" applyNumberFormat="1" applyFont="1" applyFill="1" applyBorder="1" applyAlignment="1">
      <alignment horizontal="right" vertical="top" wrapText="1"/>
    </xf>
    <xf numFmtId="166" fontId="2" fillId="2" borderId="8" xfId="0" applyNumberFormat="1" applyFont="1" applyFill="1" applyBorder="1" applyAlignment="1">
      <alignment horizontal="right" vertical="top" wrapText="1"/>
    </xf>
    <xf numFmtId="166" fontId="2" fillId="2" borderId="16" xfId="0" applyNumberFormat="1" applyFont="1" applyFill="1" applyBorder="1" applyAlignment="1">
      <alignment horizontal="right" vertical="top" wrapText="1"/>
    </xf>
    <xf numFmtId="0" fontId="2" fillId="2" borderId="9" xfId="0" applyFont="1" applyFill="1" applyBorder="1" applyAlignment="1">
      <alignment vertical="top"/>
    </xf>
    <xf numFmtId="0" fontId="2" fillId="2" borderId="11" xfId="0" applyFont="1" applyFill="1" applyBorder="1" applyAlignment="1">
      <alignment vertical="top"/>
    </xf>
    <xf numFmtId="4" fontId="2" fillId="2" borderId="17" xfId="0" applyNumberFormat="1" applyFont="1" applyFill="1" applyBorder="1" applyAlignment="1">
      <alignment horizontal="right" vertical="top" wrapText="1"/>
    </xf>
    <xf numFmtId="166" fontId="2" fillId="2" borderId="11" xfId="0" applyNumberFormat="1" applyFont="1" applyFill="1" applyBorder="1" applyAlignment="1">
      <alignment horizontal="right" vertical="top" wrapText="1"/>
    </xf>
    <xf numFmtId="166" fontId="2" fillId="2" borderId="17" xfId="0" applyNumberFormat="1" applyFont="1" applyFill="1" applyBorder="1" applyAlignment="1">
      <alignment horizontal="right" vertical="top" wrapText="1"/>
    </xf>
    <xf numFmtId="165" fontId="2" fillId="2" borderId="17" xfId="0" applyNumberFormat="1" applyFont="1" applyFill="1" applyBorder="1" applyAlignment="1">
      <alignment horizontal="right" vertical="top" wrapText="1"/>
    </xf>
    <xf numFmtId="167" fontId="1" fillId="2" borderId="1" xfId="0" applyNumberFormat="1" applyFont="1" applyFill="1" applyBorder="1" applyAlignment="1">
      <alignment vertical="top"/>
    </xf>
    <xf numFmtId="167" fontId="1" fillId="0" borderId="0" xfId="0" applyNumberFormat="1" applyFont="1" applyAlignment="1" applyProtection="1">
      <alignment horizontal="left" vertical="top"/>
      <protection locked="0"/>
    </xf>
    <xf numFmtId="4" fontId="1" fillId="2" borderId="3" xfId="0" applyNumberFormat="1" applyFont="1" applyFill="1" applyBorder="1" applyAlignment="1">
      <alignment vertical="top"/>
    </xf>
    <xf numFmtId="4" fontId="1" fillId="2" borderId="14" xfId="0" applyNumberFormat="1" applyFont="1" applyFill="1" applyBorder="1" applyAlignment="1">
      <alignment vertical="top"/>
    </xf>
    <xf numFmtId="4" fontId="1" fillId="2" borderId="15" xfId="0" applyNumberFormat="1" applyFont="1" applyFill="1" applyBorder="1" applyAlignment="1">
      <alignment vertical="top"/>
    </xf>
    <xf numFmtId="4" fontId="7" fillId="2" borderId="14" xfId="0" applyNumberFormat="1" applyFont="1" applyFill="1" applyBorder="1" applyAlignment="1">
      <alignment vertical="top"/>
    </xf>
    <xf numFmtId="4" fontId="2" fillId="0" borderId="0" xfId="0" applyNumberFormat="1" applyFont="1" applyAlignment="1">
      <alignment horizontal="right" vertical="top"/>
    </xf>
    <xf numFmtId="165" fontId="2" fillId="0" borderId="0" xfId="0" applyNumberFormat="1" applyFont="1" applyAlignment="1">
      <alignment horizontal="left" vertical="top"/>
    </xf>
    <xf numFmtId="3" fontId="1" fillId="0" borderId="0" xfId="0" applyNumberFormat="1" applyFont="1" applyAlignment="1">
      <alignment horizontal="left" vertical="top"/>
    </xf>
    <xf numFmtId="0" fontId="1" fillId="3" borderId="0" xfId="0" applyFont="1" applyFill="1" applyAlignment="1">
      <alignment vertical="top" wrapText="1"/>
    </xf>
    <xf numFmtId="4" fontId="1" fillId="3" borderId="0" xfId="0" applyNumberFormat="1" applyFont="1" applyFill="1" applyAlignment="1">
      <alignment vertical="top" wrapText="1"/>
    </xf>
    <xf numFmtId="167" fontId="1" fillId="0" borderId="0" xfId="0" applyNumberFormat="1" applyFont="1" applyAlignment="1">
      <alignment vertical="top"/>
    </xf>
    <xf numFmtId="4" fontId="1" fillId="0" borderId="0" xfId="0" applyNumberFormat="1" applyFont="1" applyAlignment="1">
      <alignment horizontal="center" vertical="top"/>
    </xf>
    <xf numFmtId="166" fontId="7" fillId="0" borderId="0" xfId="0" applyNumberFormat="1" applyFont="1" applyAlignment="1">
      <alignment horizontal="right" vertical="top"/>
    </xf>
    <xf numFmtId="4" fontId="7" fillId="0" borderId="0" xfId="0" applyNumberFormat="1" applyFont="1" applyAlignment="1">
      <alignment horizontal="right" vertical="top"/>
    </xf>
    <xf numFmtId="4" fontId="7" fillId="0" borderId="0" xfId="0" applyNumberFormat="1" applyFont="1" applyAlignment="1">
      <alignment vertical="top"/>
    </xf>
    <xf numFmtId="4" fontId="1" fillId="0" borderId="4" xfId="0" applyNumberFormat="1" applyFont="1" applyBorder="1" applyAlignment="1" applyProtection="1">
      <alignment vertical="top"/>
      <protection locked="0"/>
    </xf>
    <xf numFmtId="167" fontId="1" fillId="0" borderId="4" xfId="0" applyNumberFormat="1" applyFont="1" applyBorder="1" applyAlignment="1" applyProtection="1">
      <alignment vertical="top"/>
      <protection locked="0"/>
    </xf>
    <xf numFmtId="4" fontId="2" fillId="0" borderId="8" xfId="0" applyNumberFormat="1" applyFont="1" applyBorder="1" applyAlignment="1">
      <alignment horizontal="right" vertical="top" wrapText="1"/>
    </xf>
    <xf numFmtId="4" fontId="1" fillId="0" borderId="12" xfId="0" applyNumberFormat="1" applyFont="1" applyBorder="1" applyAlignment="1">
      <alignment horizontal="right" vertical="top"/>
    </xf>
    <xf numFmtId="4" fontId="1" fillId="0" borderId="11" xfId="0" applyNumberFormat="1" applyFont="1" applyBorder="1" applyAlignment="1">
      <alignment horizontal="right" vertical="top"/>
    </xf>
    <xf numFmtId="166" fontId="1" fillId="0" borderId="17" xfId="0" applyNumberFormat="1" applyFont="1" applyBorder="1" applyAlignment="1">
      <alignment horizontal="right" vertical="top"/>
    </xf>
    <xf numFmtId="4" fontId="1" fillId="0" borderId="8" xfId="0" applyNumberFormat="1" applyFont="1" applyBorder="1" applyAlignment="1">
      <alignment horizontal="right" vertical="top"/>
    </xf>
    <xf numFmtId="4" fontId="1" fillId="0" borderId="13" xfId="0" applyNumberFormat="1" applyFont="1" applyBorder="1" applyAlignment="1">
      <alignment horizontal="right" vertical="top"/>
    </xf>
    <xf numFmtId="4" fontId="1" fillId="0" borderId="7" xfId="0" applyNumberFormat="1" applyFont="1" applyBorder="1" applyAlignment="1">
      <alignment horizontal="right" vertical="top"/>
    </xf>
    <xf numFmtId="4" fontId="1" fillId="3" borderId="13" xfId="0" applyNumberFormat="1" applyFont="1" applyFill="1" applyBorder="1" applyAlignment="1">
      <alignment horizontal="right" vertical="top"/>
    </xf>
    <xf numFmtId="166" fontId="1" fillId="3" borderId="0" xfId="0" applyNumberFormat="1" applyFont="1" applyFill="1" applyAlignment="1">
      <alignment horizontal="right" vertical="top"/>
    </xf>
    <xf numFmtId="166" fontId="1" fillId="0" borderId="10" xfId="0" applyNumberFormat="1" applyFont="1" applyBorder="1" applyAlignment="1">
      <alignment horizontal="right" vertical="top"/>
    </xf>
    <xf numFmtId="166" fontId="2" fillId="0" borderId="16" xfId="0" applyNumberFormat="1" applyFont="1" applyBorder="1" applyAlignment="1">
      <alignment horizontal="right" vertical="top" wrapText="1"/>
    </xf>
    <xf numFmtId="4" fontId="2" fillId="0" borderId="7" xfId="0" applyNumberFormat="1" applyFont="1" applyBorder="1" applyAlignment="1">
      <alignment horizontal="right" vertical="top" wrapText="1"/>
    </xf>
    <xf numFmtId="4" fontId="1" fillId="0" borderId="9" xfId="0" applyNumberFormat="1" applyFont="1" applyBorder="1" applyAlignment="1">
      <alignment horizontal="right" vertical="top"/>
    </xf>
    <xf numFmtId="165" fontId="1" fillId="0" borderId="0" xfId="0" applyNumberFormat="1" applyFont="1" applyAlignment="1">
      <alignment horizontal="left" vertical="top"/>
    </xf>
    <xf numFmtId="4" fontId="7" fillId="3" borderId="0" xfId="0" applyNumberFormat="1" applyFont="1" applyFill="1" applyAlignment="1">
      <alignment vertical="top"/>
    </xf>
    <xf numFmtId="4" fontId="5" fillId="0" borderId="0" xfId="0" applyNumberFormat="1" applyFont="1" applyAlignment="1">
      <alignment vertical="top"/>
    </xf>
    <xf numFmtId="4" fontId="10" fillId="0" borderId="0" xfId="0" applyNumberFormat="1" applyFont="1" applyAlignment="1">
      <alignment vertical="top"/>
    </xf>
    <xf numFmtId="4" fontId="2" fillId="2" borderId="9" xfId="0" applyNumberFormat="1" applyFont="1" applyFill="1" applyBorder="1" applyAlignment="1">
      <alignment vertical="top"/>
    </xf>
    <xf numFmtId="167" fontId="1" fillId="0" borderId="4" xfId="0" applyNumberFormat="1" applyFont="1" applyBorder="1" applyAlignment="1">
      <alignment vertical="top"/>
    </xf>
    <xf numFmtId="3" fontId="1" fillId="0" borderId="0" xfId="0" applyNumberFormat="1" applyFont="1" applyAlignment="1">
      <alignment vertical="top"/>
    </xf>
    <xf numFmtId="0" fontId="1" fillId="0" borderId="0" xfId="0" applyFont="1" applyAlignment="1">
      <alignment horizontal="left" vertical="top"/>
    </xf>
    <xf numFmtId="168" fontId="1" fillId="0" borderId="0" xfId="0" applyNumberFormat="1" applyFont="1" applyAlignment="1">
      <alignment vertical="top"/>
    </xf>
    <xf numFmtId="170" fontId="1" fillId="4" borderId="16" xfId="0" applyNumberFormat="1" applyFont="1" applyFill="1" applyBorder="1" applyAlignment="1">
      <alignment vertical="top"/>
    </xf>
    <xf numFmtId="10" fontId="1" fillId="0" borderId="0" xfId="0" applyNumberFormat="1" applyFont="1" applyAlignment="1">
      <alignment horizontal="left" vertical="top"/>
    </xf>
    <xf numFmtId="169" fontId="2" fillId="4" borderId="1" xfId="0" applyNumberFormat="1" applyFont="1" applyFill="1" applyBorder="1" applyAlignment="1">
      <alignment horizontal="left" vertical="top"/>
    </xf>
    <xf numFmtId="0" fontId="2" fillId="0" borderId="0" xfId="0" applyFont="1" applyAlignment="1">
      <alignment horizontal="left" vertical="top"/>
    </xf>
    <xf numFmtId="3" fontId="2" fillId="0" borderId="0" xfId="0" applyNumberFormat="1" applyFont="1" applyAlignment="1">
      <alignment horizontal="left" vertical="top"/>
    </xf>
    <xf numFmtId="0" fontId="1" fillId="0" borderId="0" xfId="0" applyFont="1" applyAlignment="1" applyProtection="1">
      <alignment vertical="top"/>
      <protection locked="0"/>
    </xf>
    <xf numFmtId="3" fontId="1" fillId="0" borderId="0" xfId="0" applyNumberFormat="1" applyFont="1" applyAlignment="1" applyProtection="1">
      <alignment horizontal="left" vertical="top"/>
      <protection locked="0"/>
    </xf>
    <xf numFmtId="0" fontId="15" fillId="0" borderId="0" xfId="0" applyFont="1" applyAlignment="1">
      <alignment horizontal="right" vertical="top"/>
    </xf>
    <xf numFmtId="4" fontId="2" fillId="2" borderId="4" xfId="0" applyNumberFormat="1" applyFont="1" applyFill="1" applyBorder="1" applyAlignment="1">
      <alignment horizontal="right" vertical="top" wrapText="1"/>
    </xf>
    <xf numFmtId="0" fontId="1" fillId="0" borderId="0" xfId="0" applyFont="1" applyAlignment="1">
      <alignment horizontal="right"/>
    </xf>
    <xf numFmtId="164" fontId="1" fillId="0" borderId="0" xfId="0" applyNumberFormat="1" applyFont="1" applyAlignment="1">
      <alignment horizontal="left" vertical="top"/>
    </xf>
    <xf numFmtId="0" fontId="1" fillId="0" borderId="2" xfId="0" applyFont="1" applyBorder="1" applyAlignment="1">
      <alignment horizontal="right" vertical="top"/>
    </xf>
    <xf numFmtId="167" fontId="1" fillId="0" borderId="2" xfId="0" applyNumberFormat="1" applyFont="1" applyBorder="1" applyAlignment="1">
      <alignment vertical="top"/>
    </xf>
    <xf numFmtId="0" fontId="12" fillId="0" borderId="0" xfId="0" applyFont="1" applyAlignment="1">
      <alignment vertical="top"/>
    </xf>
    <xf numFmtId="0" fontId="2" fillId="2" borderId="16" xfId="0" applyFont="1" applyFill="1" applyBorder="1" applyAlignment="1">
      <alignment vertical="top"/>
    </xf>
    <xf numFmtId="0" fontId="2" fillId="2" borderId="17" xfId="0" applyFont="1" applyFill="1" applyBorder="1" applyAlignment="1">
      <alignment vertical="top"/>
    </xf>
    <xf numFmtId="166" fontId="16" fillId="0" borderId="16" xfId="0" applyNumberFormat="1" applyFont="1" applyBorder="1" applyAlignment="1">
      <alignment horizontal="right" vertical="top"/>
    </xf>
    <xf numFmtId="166" fontId="17" fillId="0" borderId="4" xfId="0" applyNumberFormat="1" applyFont="1" applyBorder="1" applyAlignment="1">
      <alignment horizontal="right" vertical="top"/>
    </xf>
    <xf numFmtId="49" fontId="2" fillId="0" borderId="0" xfId="0" applyNumberFormat="1" applyFont="1" applyAlignment="1" applyProtection="1">
      <alignment horizontal="left" vertical="top"/>
      <protection locked="0"/>
    </xf>
    <xf numFmtId="4" fontId="2" fillId="2" borderId="16" xfId="0" applyNumberFormat="1" applyFont="1" applyFill="1" applyBorder="1" applyAlignment="1">
      <alignment horizontal="right" vertical="top"/>
    </xf>
    <xf numFmtId="166" fontId="2" fillId="2" borderId="8" xfId="0" applyNumberFormat="1" applyFont="1" applyFill="1" applyBorder="1" applyAlignment="1">
      <alignment horizontal="right" vertical="top"/>
    </xf>
    <xf numFmtId="4" fontId="2" fillId="2" borderId="4" xfId="0" applyNumberFormat="1" applyFont="1" applyFill="1" applyBorder="1" applyAlignment="1">
      <alignment horizontal="right" vertical="top"/>
    </xf>
    <xf numFmtId="166" fontId="5" fillId="0" borderId="0" xfId="0" applyNumberFormat="1" applyFont="1" applyAlignment="1" applyProtection="1">
      <alignment horizontal="left" vertical="top"/>
      <protection locked="0"/>
    </xf>
    <xf numFmtId="4" fontId="5" fillId="0" borderId="0" xfId="0" applyNumberFormat="1" applyFont="1" applyAlignment="1">
      <alignment horizontal="right" vertical="top"/>
    </xf>
    <xf numFmtId="0" fontId="5" fillId="0" borderId="0" xfId="0" applyFont="1" applyAlignment="1">
      <alignment horizontal="right" vertical="top"/>
    </xf>
    <xf numFmtId="0" fontId="1" fillId="0" borderId="0" xfId="0" applyFont="1" applyAlignment="1" applyProtection="1">
      <alignment horizontal="left" vertical="top"/>
      <protection locked="0"/>
    </xf>
    <xf numFmtId="4" fontId="15" fillId="0" borderId="0" xfId="0" applyNumberFormat="1" applyFont="1" applyAlignment="1">
      <alignment horizontal="right" vertical="top"/>
    </xf>
    <xf numFmtId="171" fontId="1" fillId="0" borderId="0" xfId="0" applyNumberFormat="1" applyFont="1" applyAlignment="1" applyProtection="1">
      <alignment horizontal="left" vertical="top"/>
      <protection locked="0"/>
    </xf>
    <xf numFmtId="0" fontId="1" fillId="0" borderId="10" xfId="0" applyFont="1" applyBorder="1" applyAlignment="1">
      <alignment vertical="top"/>
    </xf>
    <xf numFmtId="4" fontId="1" fillId="0" borderId="17" xfId="0" applyNumberFormat="1" applyFont="1" applyBorder="1" applyAlignment="1">
      <alignment horizontal="right" vertical="top"/>
    </xf>
    <xf numFmtId="166" fontId="16" fillId="0" borderId="4" xfId="0" applyNumberFormat="1" applyFont="1" applyBorder="1" applyAlignment="1">
      <alignment horizontal="right" vertical="top"/>
    </xf>
    <xf numFmtId="166" fontId="16" fillId="0" borderId="17" xfId="0" applyNumberFormat="1" applyFont="1" applyBorder="1" applyAlignment="1">
      <alignment horizontal="right" vertical="top"/>
    </xf>
    <xf numFmtId="4" fontId="12" fillId="0" borderId="0" xfId="0" applyNumberFormat="1" applyFont="1" applyAlignment="1">
      <alignment vertical="top"/>
    </xf>
    <xf numFmtId="172" fontId="5" fillId="0" borderId="0" xfId="0" applyNumberFormat="1" applyFont="1" applyAlignment="1" applyProtection="1">
      <alignment horizontal="left" vertical="top"/>
      <protection locked="0"/>
    </xf>
    <xf numFmtId="4" fontId="1" fillId="0" borderId="0" xfId="0" applyNumberFormat="1" applyFont="1" applyAlignment="1">
      <alignment horizontal="left" vertical="top"/>
    </xf>
    <xf numFmtId="173" fontId="1" fillId="0" borderId="0" xfId="0" applyNumberFormat="1" applyFont="1" applyAlignment="1">
      <alignment vertical="top"/>
    </xf>
    <xf numFmtId="174" fontId="1" fillId="0" borderId="0" xfId="0" applyNumberFormat="1" applyFont="1" applyAlignment="1">
      <alignment horizontal="left" vertical="top"/>
    </xf>
    <xf numFmtId="174" fontId="1" fillId="0" borderId="0" xfId="0" applyNumberFormat="1" applyFont="1" applyAlignment="1" applyProtection="1">
      <alignment horizontal="left" vertical="top"/>
      <protection locked="0"/>
    </xf>
    <xf numFmtId="1" fontId="2" fillId="0" borderId="0" xfId="0" applyNumberFormat="1" applyFont="1" applyAlignment="1">
      <alignment horizontal="left" vertical="top"/>
    </xf>
    <xf numFmtId="1" fontId="2" fillId="0" borderId="0" xfId="0" applyNumberFormat="1" applyFont="1" applyAlignment="1" applyProtection="1">
      <alignment horizontal="left" vertical="top"/>
      <protection locked="0"/>
    </xf>
    <xf numFmtId="167" fontId="1" fillId="0" borderId="0" xfId="0" applyNumberFormat="1" applyFont="1" applyAlignment="1">
      <alignment horizontal="left" vertical="top"/>
    </xf>
    <xf numFmtId="3" fontId="5" fillId="0" borderId="0" xfId="0" applyNumberFormat="1" applyFont="1" applyAlignment="1">
      <alignment horizontal="left" vertical="top"/>
    </xf>
    <xf numFmtId="0" fontId="1" fillId="0" borderId="0" xfId="0" applyFont="1" applyAlignment="1" applyProtection="1">
      <alignment horizontal="center" vertical="top"/>
      <protection locked="0"/>
    </xf>
    <xf numFmtId="171" fontId="1" fillId="0" borderId="0" xfId="0" applyNumberFormat="1" applyFont="1" applyAlignment="1">
      <alignment horizontal="left" vertical="top"/>
    </xf>
    <xf numFmtId="0" fontId="1" fillId="0" borderId="0" xfId="0" applyFont="1"/>
    <xf numFmtId="165" fontId="2" fillId="2" borderId="17" xfId="0" applyNumberFormat="1" applyFont="1" applyFill="1" applyBorder="1" applyAlignment="1">
      <alignment horizontal="right" vertical="top"/>
    </xf>
    <xf numFmtId="4" fontId="2" fillId="2" borderId="17" xfId="0" applyNumberFormat="1" applyFont="1" applyFill="1" applyBorder="1" applyAlignment="1">
      <alignment horizontal="right" vertical="top"/>
    </xf>
    <xf numFmtId="4" fontId="2" fillId="4" borderId="8" xfId="0" applyNumberFormat="1" applyFont="1" applyFill="1" applyBorder="1" applyAlignment="1">
      <alignment horizontal="right" vertical="top"/>
    </xf>
    <xf numFmtId="4" fontId="2" fillId="2" borderId="11" xfId="0" applyNumberFormat="1" applyFont="1" applyFill="1" applyBorder="1" applyAlignment="1">
      <alignment horizontal="right" vertical="top"/>
    </xf>
    <xf numFmtId="0" fontId="2" fillId="2" borderId="8" xfId="0" applyFont="1" applyFill="1" applyBorder="1" applyAlignment="1">
      <alignment horizontal="right" vertical="top"/>
    </xf>
    <xf numFmtId="0" fontId="2" fillId="2" borderId="11" xfId="0" applyFont="1" applyFill="1" applyBorder="1" applyAlignment="1">
      <alignment horizontal="right" vertical="top"/>
    </xf>
    <xf numFmtId="0" fontId="1" fillId="4" borderId="3" xfId="0" applyFont="1" applyFill="1" applyBorder="1"/>
    <xf numFmtId="0" fontId="2" fillId="2" borderId="3" xfId="0" applyFont="1" applyFill="1" applyBorder="1" applyAlignment="1">
      <alignment vertical="top"/>
    </xf>
    <xf numFmtId="0" fontId="2" fillId="2" borderId="1" xfId="0" applyFont="1" applyFill="1" applyBorder="1" applyAlignment="1">
      <alignment horizontal="right" vertical="top"/>
    </xf>
    <xf numFmtId="4" fontId="2" fillId="2" borderId="1" xfId="0" applyNumberFormat="1" applyFont="1" applyFill="1" applyBorder="1" applyAlignment="1">
      <alignment horizontal="left" vertical="top"/>
    </xf>
    <xf numFmtId="166" fontId="2" fillId="2" borderId="1" xfId="0" applyNumberFormat="1" applyFont="1" applyFill="1" applyBorder="1" applyAlignment="1">
      <alignment horizontal="right" vertical="top" wrapText="1"/>
    </xf>
    <xf numFmtId="4" fontId="1" fillId="0" borderId="12" xfId="0" applyNumberFormat="1" applyFont="1" applyBorder="1"/>
    <xf numFmtId="4" fontId="1" fillId="0" borderId="11" xfId="0" applyNumberFormat="1" applyFont="1" applyBorder="1"/>
    <xf numFmtId="4" fontId="2" fillId="2" borderId="8" xfId="0" applyNumberFormat="1" applyFont="1" applyFill="1" applyBorder="1" applyAlignment="1">
      <alignment horizontal="right" vertical="top"/>
    </xf>
    <xf numFmtId="4" fontId="2" fillId="2" borderId="7" xfId="0" applyNumberFormat="1" applyFont="1" applyFill="1" applyBorder="1" applyAlignment="1">
      <alignment horizontal="left" vertical="top"/>
    </xf>
    <xf numFmtId="4" fontId="1" fillId="0" borderId="4" xfId="0" applyNumberFormat="1" applyFont="1" applyBorder="1"/>
    <xf numFmtId="4" fontId="1" fillId="0" borderId="17" xfId="0" applyNumberFormat="1" applyFont="1" applyBorder="1"/>
    <xf numFmtId="0" fontId="2" fillId="0" borderId="0" xfId="0" applyFont="1" applyAlignment="1">
      <alignment horizontal="right"/>
    </xf>
    <xf numFmtId="0" fontId="2" fillId="0" borderId="0" xfId="0" applyFont="1" applyAlignment="1">
      <alignment horizontal="left"/>
    </xf>
    <xf numFmtId="0" fontId="1" fillId="0" borderId="0" xfId="0" applyFont="1" applyAlignment="1">
      <alignment horizontal="left"/>
    </xf>
    <xf numFmtId="0" fontId="1" fillId="0" borderId="13" xfId="0" applyFont="1" applyBorder="1" applyProtection="1">
      <protection locked="0"/>
    </xf>
    <xf numFmtId="4" fontId="1" fillId="0" borderId="4" xfId="0" applyNumberFormat="1" applyFont="1" applyBorder="1" applyProtection="1">
      <protection locked="0"/>
    </xf>
    <xf numFmtId="167" fontId="1" fillId="0" borderId="4" xfId="0" applyNumberFormat="1" applyFont="1" applyBorder="1" applyProtection="1">
      <protection locked="0"/>
    </xf>
    <xf numFmtId="0" fontId="1" fillId="0" borderId="9" xfId="0" applyFont="1" applyBorder="1" applyProtection="1">
      <protection locked="0"/>
    </xf>
    <xf numFmtId="4" fontId="1" fillId="0" borderId="17" xfId="0" applyNumberFormat="1" applyFont="1" applyBorder="1" applyProtection="1">
      <protection locked="0"/>
    </xf>
    <xf numFmtId="167" fontId="1" fillId="0" borderId="17" xfId="0" applyNumberFormat="1" applyFont="1" applyBorder="1" applyProtection="1">
      <protection locked="0"/>
    </xf>
    <xf numFmtId="0" fontId="2" fillId="4" borderId="3" xfId="0" applyFont="1" applyFill="1" applyBorder="1"/>
    <xf numFmtId="0" fontId="1" fillId="4" borderId="15" xfId="0" applyFont="1" applyFill="1" applyBorder="1"/>
    <xf numFmtId="0" fontId="5" fillId="0" borderId="0" xfId="0" applyFont="1" applyAlignment="1">
      <alignment horizontal="right"/>
    </xf>
    <xf numFmtId="169" fontId="1" fillId="0" borderId="0" xfId="0" applyNumberFormat="1" applyFont="1" applyAlignment="1" applyProtection="1">
      <alignment horizontal="left"/>
      <protection locked="0"/>
    </xf>
    <xf numFmtId="169" fontId="1" fillId="0" borderId="0" xfId="0" applyNumberFormat="1" applyFont="1" applyAlignment="1">
      <alignment horizontal="left"/>
    </xf>
    <xf numFmtId="169" fontId="2" fillId="0" borderId="0" xfId="0" applyNumberFormat="1" applyFont="1" applyAlignment="1">
      <alignment horizontal="left"/>
    </xf>
    <xf numFmtId="0" fontId="1" fillId="0" borderId="12" xfId="0" applyFont="1" applyBorder="1" applyProtection="1">
      <protection locked="0"/>
    </xf>
    <xf numFmtId="0" fontId="1" fillId="0" borderId="11" xfId="0" applyFont="1" applyBorder="1" applyProtection="1">
      <protection locked="0"/>
    </xf>
    <xf numFmtId="0" fontId="1" fillId="0" borderId="0" xfId="0" applyFont="1" applyProtection="1">
      <protection locked="0"/>
    </xf>
    <xf numFmtId="0" fontId="1" fillId="0" borderId="10" xfId="0" applyFont="1" applyBorder="1" applyProtection="1">
      <protection locked="0"/>
    </xf>
    <xf numFmtId="4" fontId="2" fillId="2" borderId="3" xfId="0" applyNumberFormat="1" applyFont="1" applyFill="1" applyBorder="1" applyAlignment="1">
      <alignment horizontal="left" vertical="top"/>
    </xf>
    <xf numFmtId="4" fontId="2" fillId="2" borderId="15" xfId="0" applyNumberFormat="1" applyFont="1" applyFill="1" applyBorder="1" applyAlignment="1">
      <alignment horizontal="left" vertical="top"/>
    </xf>
    <xf numFmtId="4" fontId="2" fillId="2" borderId="14" xfId="0" applyNumberFormat="1" applyFont="1" applyFill="1" applyBorder="1" applyAlignment="1">
      <alignment horizontal="left" vertical="top"/>
    </xf>
    <xf numFmtId="4" fontId="2" fillId="2" borderId="1" xfId="0" applyNumberFormat="1" applyFont="1" applyFill="1" applyBorder="1" applyAlignment="1">
      <alignment horizontal="right" vertical="top"/>
    </xf>
    <xf numFmtId="4" fontId="2" fillId="4" borderId="16" xfId="0" applyNumberFormat="1" applyFont="1" applyFill="1" applyBorder="1" applyAlignment="1">
      <alignment horizontal="right" vertical="top"/>
    </xf>
    <xf numFmtId="0" fontId="1" fillId="0" borderId="4" xfId="0" applyFont="1" applyBorder="1" applyProtection="1">
      <protection locked="0"/>
    </xf>
    <xf numFmtId="0" fontId="1" fillId="0" borderId="17" xfId="0" applyFont="1" applyBorder="1" applyProtection="1">
      <protection locked="0"/>
    </xf>
    <xf numFmtId="0" fontId="2" fillId="2" borderId="1" xfId="0" applyFont="1" applyFill="1" applyBorder="1" applyAlignment="1">
      <alignment horizontal="center" vertical="top"/>
    </xf>
    <xf numFmtId="166" fontId="2" fillId="4" borderId="2" xfId="0" applyNumberFormat="1" applyFont="1" applyFill="1" applyBorder="1" applyAlignment="1">
      <alignment horizontal="right" vertical="top"/>
    </xf>
    <xf numFmtId="166" fontId="2" fillId="4" borderId="14" xfId="0" applyNumberFormat="1" applyFont="1" applyFill="1" applyBorder="1" applyAlignment="1">
      <alignment horizontal="left" vertical="top"/>
    </xf>
    <xf numFmtId="49" fontId="1" fillId="0" borderId="4" xfId="0" applyNumberFormat="1" applyFont="1" applyBorder="1" applyAlignment="1" applyProtection="1">
      <alignment horizontal="left"/>
      <protection locked="0"/>
    </xf>
    <xf numFmtId="49" fontId="1" fillId="0" borderId="17" xfId="0" applyNumberFormat="1" applyFont="1" applyBorder="1" applyAlignment="1" applyProtection="1">
      <alignment horizontal="left"/>
      <protection locked="0"/>
    </xf>
    <xf numFmtId="0" fontId="1" fillId="0" borderId="0" xfId="1" applyFont="1"/>
    <xf numFmtId="166" fontId="7" fillId="0" borderId="0" xfId="1" applyNumberFormat="1" applyFont="1" applyAlignment="1">
      <alignment horizontal="right" vertical="top"/>
    </xf>
    <xf numFmtId="0" fontId="1" fillId="0" borderId="0" xfId="1" applyFont="1" applyAlignment="1">
      <alignment vertical="top"/>
    </xf>
    <xf numFmtId="0" fontId="5" fillId="0" borderId="0" xfId="1" applyFont="1" applyAlignment="1">
      <alignment vertical="top"/>
    </xf>
    <xf numFmtId="0" fontId="5" fillId="0" borderId="0" xfId="1" applyFont="1" applyAlignment="1">
      <alignment horizontal="right"/>
    </xf>
    <xf numFmtId="4" fontId="2" fillId="0" borderId="2" xfId="1" applyNumberFormat="1" applyFont="1" applyBorder="1"/>
    <xf numFmtId="0" fontId="1" fillId="0" borderId="2" xfId="1" applyFont="1" applyBorder="1"/>
    <xf numFmtId="0" fontId="2" fillId="0" borderId="2" xfId="1" applyFont="1" applyBorder="1"/>
    <xf numFmtId="0" fontId="2" fillId="0" borderId="2" xfId="1" applyFont="1" applyBorder="1" applyAlignment="1">
      <alignment horizontal="right"/>
    </xf>
    <xf numFmtId="4" fontId="1" fillId="0" borderId="12" xfId="1" applyNumberFormat="1" applyFont="1" applyBorder="1"/>
    <xf numFmtId="167" fontId="1" fillId="0" borderId="4" xfId="1" applyNumberFormat="1" applyFont="1" applyBorder="1"/>
    <xf numFmtId="4" fontId="1" fillId="0" borderId="4" xfId="1" applyNumberFormat="1" applyFont="1" applyBorder="1" applyProtection="1">
      <protection locked="0"/>
    </xf>
    <xf numFmtId="4" fontId="1" fillId="0" borderId="4" xfId="1" applyNumberFormat="1" applyFont="1" applyBorder="1"/>
    <xf numFmtId="9" fontId="1" fillId="0" borderId="4" xfId="1" applyNumberFormat="1" applyFont="1" applyBorder="1"/>
    <xf numFmtId="9" fontId="1" fillId="0" borderId="4" xfId="1" applyNumberFormat="1" applyFont="1" applyBorder="1" applyProtection="1">
      <protection locked="0"/>
    </xf>
    <xf numFmtId="0" fontId="1" fillId="0" borderId="4" xfId="1" applyFont="1" applyBorder="1" applyProtection="1">
      <protection locked="0"/>
    </xf>
    <xf numFmtId="0" fontId="1" fillId="0" borderId="4" xfId="1" applyFont="1" applyBorder="1"/>
    <xf numFmtId="0" fontId="1" fillId="0" borderId="13" xfId="1" applyFont="1" applyBorder="1"/>
    <xf numFmtId="166" fontId="2" fillId="2" borderId="17" xfId="1" applyNumberFormat="1" applyFont="1" applyFill="1" applyBorder="1" applyAlignment="1">
      <alignment horizontal="right" vertical="top"/>
    </xf>
    <xf numFmtId="166" fontId="2" fillId="2" borderId="1" xfId="1" applyNumberFormat="1" applyFont="1" applyFill="1" applyBorder="1" applyAlignment="1">
      <alignment horizontal="right" vertical="top"/>
    </xf>
    <xf numFmtId="4" fontId="2" fillId="2" borderId="17" xfId="1" applyNumberFormat="1" applyFont="1" applyFill="1" applyBorder="1" applyAlignment="1">
      <alignment horizontal="left" vertical="top"/>
    </xf>
    <xf numFmtId="0" fontId="2" fillId="4" borderId="9" xfId="1" applyFont="1" applyFill="1" applyBorder="1" applyAlignment="1">
      <alignment vertical="top"/>
    </xf>
    <xf numFmtId="166" fontId="2" fillId="2" borderId="4" xfId="1" applyNumberFormat="1" applyFont="1" applyFill="1" applyBorder="1" applyAlignment="1">
      <alignment horizontal="right" vertical="top"/>
    </xf>
    <xf numFmtId="0" fontId="2" fillId="4" borderId="4" xfId="1" applyFont="1" applyFill="1" applyBorder="1" applyAlignment="1">
      <alignment vertical="top"/>
    </xf>
    <xf numFmtId="166" fontId="2" fillId="4" borderId="11" xfId="1" applyNumberFormat="1" applyFont="1" applyFill="1" applyBorder="1" applyAlignment="1">
      <alignment horizontal="right" vertical="top"/>
    </xf>
    <xf numFmtId="166" fontId="2" fillId="4" borderId="9" xfId="1" applyNumberFormat="1" applyFont="1" applyFill="1" applyBorder="1" applyAlignment="1">
      <alignment horizontal="center" vertical="top"/>
    </xf>
    <xf numFmtId="166" fontId="2" fillId="4" borderId="4" xfId="1" applyNumberFormat="1" applyFont="1" applyFill="1" applyBorder="1" applyAlignment="1">
      <alignment horizontal="right" vertical="top"/>
    </xf>
    <xf numFmtId="166" fontId="2" fillId="4" borderId="0" xfId="1" applyNumberFormat="1" applyFont="1" applyFill="1" applyAlignment="1">
      <alignment horizontal="right" vertical="top"/>
    </xf>
    <xf numFmtId="0" fontId="2" fillId="4" borderId="13" xfId="1" applyFont="1" applyFill="1" applyBorder="1" applyAlignment="1">
      <alignment vertical="top"/>
    </xf>
    <xf numFmtId="166" fontId="2" fillId="2" borderId="16" xfId="1" applyNumberFormat="1" applyFont="1" applyFill="1" applyBorder="1" applyAlignment="1">
      <alignment horizontal="right" vertical="top"/>
    </xf>
    <xf numFmtId="0" fontId="2" fillId="4" borderId="7" xfId="1" applyFont="1" applyFill="1" applyBorder="1" applyAlignment="1">
      <alignment vertical="top"/>
    </xf>
    <xf numFmtId="166" fontId="2" fillId="4" borderId="16" xfId="1" applyNumberFormat="1" applyFont="1" applyFill="1" applyBorder="1" applyAlignment="1">
      <alignment horizontal="right" vertical="top"/>
    </xf>
    <xf numFmtId="166" fontId="2" fillId="4" borderId="2" xfId="1" applyNumberFormat="1" applyFont="1" applyFill="1" applyBorder="1" applyAlignment="1">
      <alignment horizontal="right" vertical="top"/>
    </xf>
    <xf numFmtId="4" fontId="2" fillId="2" borderId="16" xfId="1" applyNumberFormat="1" applyFont="1" applyFill="1" applyBorder="1" applyAlignment="1">
      <alignment horizontal="left" vertical="top"/>
    </xf>
    <xf numFmtId="166" fontId="1" fillId="0" borderId="0" xfId="1" applyNumberFormat="1" applyFont="1" applyAlignment="1">
      <alignment horizontal="right" vertical="top"/>
    </xf>
    <xf numFmtId="4" fontId="1" fillId="0" borderId="0" xfId="1" applyNumberFormat="1" applyFont="1" applyAlignment="1">
      <alignment horizontal="right" vertical="top"/>
    </xf>
    <xf numFmtId="0" fontId="2" fillId="0" borderId="0" xfId="1" applyFont="1" applyAlignment="1">
      <alignment vertical="top"/>
    </xf>
    <xf numFmtId="0" fontId="1" fillId="0" borderId="0" xfId="1" applyFont="1" applyAlignment="1">
      <alignment horizontal="right"/>
    </xf>
    <xf numFmtId="0" fontId="1" fillId="0" borderId="0" xfId="1" applyFont="1" applyAlignment="1">
      <alignment horizontal="left" vertical="top"/>
    </xf>
    <xf numFmtId="0" fontId="1" fillId="0" borderId="0" xfId="1" applyFont="1" applyAlignment="1">
      <alignment horizontal="right" vertical="top"/>
    </xf>
    <xf numFmtId="0" fontId="1" fillId="4" borderId="11" xfId="1" applyFont="1" applyFill="1" applyBorder="1"/>
    <xf numFmtId="0" fontId="1" fillId="4" borderId="10" xfId="1" applyFont="1" applyFill="1" applyBorder="1" applyAlignment="1">
      <alignment horizontal="left" vertical="top"/>
    </xf>
    <xf numFmtId="0" fontId="2" fillId="0" borderId="0" xfId="1" applyFont="1" applyAlignment="1">
      <alignment horizontal="right" vertical="top"/>
    </xf>
    <xf numFmtId="0" fontId="2" fillId="0" borderId="0" xfId="1" applyFont="1" applyAlignment="1">
      <alignment horizontal="left"/>
    </xf>
    <xf numFmtId="0" fontId="1" fillId="4" borderId="8" xfId="1" applyFont="1" applyFill="1" applyBorder="1" applyAlignment="1">
      <alignment horizontal="left"/>
    </xf>
    <xf numFmtId="0" fontId="2" fillId="4" borderId="2" xfId="1" applyFont="1" applyFill="1" applyBorder="1" applyAlignment="1">
      <alignment vertical="top"/>
    </xf>
    <xf numFmtId="0" fontId="2" fillId="4" borderId="2" xfId="1" applyFont="1" applyFill="1" applyBorder="1" applyAlignment="1">
      <alignment horizontal="right"/>
    </xf>
    <xf numFmtId="169" fontId="1" fillId="0" borderId="0" xfId="1" applyNumberFormat="1" applyFont="1" applyAlignment="1">
      <alignment horizontal="left"/>
    </xf>
    <xf numFmtId="0" fontId="6" fillId="0" borderId="0" xfId="1" applyFont="1" applyAlignment="1">
      <alignment vertical="top"/>
    </xf>
    <xf numFmtId="0" fontId="20" fillId="0" borderId="0" xfId="1" applyFont="1"/>
    <xf numFmtId="0" fontId="20" fillId="0" borderId="0" xfId="1" applyFont="1" applyAlignment="1">
      <alignment vertical="top"/>
    </xf>
    <xf numFmtId="0" fontId="3" fillId="0" borderId="0" xfId="1" applyFont="1" applyAlignment="1">
      <alignment vertical="top"/>
    </xf>
    <xf numFmtId="0" fontId="1" fillId="4" borderId="7" xfId="1" applyFont="1" applyFill="1" applyBorder="1"/>
    <xf numFmtId="0" fontId="1" fillId="4" borderId="2" xfId="1" applyFont="1" applyFill="1" applyBorder="1"/>
    <xf numFmtId="0" fontId="2" fillId="0" borderId="0" xfId="1" applyFont="1" applyAlignment="1">
      <alignment horizontal="left" vertical="top"/>
    </xf>
    <xf numFmtId="0" fontId="1" fillId="4" borderId="9" xfId="1" applyFont="1" applyFill="1" applyBorder="1"/>
    <xf numFmtId="0" fontId="1" fillId="4" borderId="10" xfId="1" applyFont="1" applyFill="1" applyBorder="1" applyAlignment="1">
      <alignment horizontal="right"/>
    </xf>
    <xf numFmtId="172" fontId="5" fillId="0" borderId="0" xfId="0" applyNumberFormat="1" applyFont="1" applyAlignment="1">
      <alignment horizontal="left" vertical="top"/>
    </xf>
    <xf numFmtId="4" fontId="1" fillId="2" borderId="4" xfId="1" applyNumberFormat="1" applyFont="1" applyFill="1" applyBorder="1" applyAlignment="1">
      <alignment horizontal="left" vertical="top"/>
    </xf>
    <xf numFmtId="0" fontId="15" fillId="0" borderId="0" xfId="0" applyFont="1" applyAlignment="1">
      <alignment horizontal="left" vertical="top"/>
    </xf>
    <xf numFmtId="0" fontId="6" fillId="0" borderId="0" xfId="0" applyFont="1" applyAlignment="1">
      <alignment horizontal="left" vertical="top"/>
    </xf>
    <xf numFmtId="0" fontId="22" fillId="0" borderId="0" xfId="0" applyFont="1" applyAlignment="1">
      <alignment horizontal="right"/>
    </xf>
    <xf numFmtId="0" fontId="22" fillId="0" borderId="0" xfId="0" applyFont="1"/>
    <xf numFmtId="0" fontId="5" fillId="0" borderId="0" xfId="0" applyFont="1" applyAlignment="1">
      <alignment horizontal="left" vertical="top"/>
    </xf>
    <xf numFmtId="0" fontId="2" fillId="0" borderId="0" xfId="1" applyFont="1" applyAlignment="1">
      <alignment horizontal="right"/>
    </xf>
    <xf numFmtId="0" fontId="2" fillId="0" borderId="0" xfId="1" applyFont="1"/>
    <xf numFmtId="4" fontId="5" fillId="0" borderId="0" xfId="1" applyNumberFormat="1" applyFont="1"/>
    <xf numFmtId="4" fontId="5" fillId="0" borderId="2" xfId="1" applyNumberFormat="1" applyFont="1" applyBorder="1"/>
    <xf numFmtId="16" fontId="1" fillId="0" borderId="0" xfId="0" applyNumberFormat="1" applyFont="1" applyAlignment="1" applyProtection="1">
      <alignment horizontal="left" vertical="top"/>
      <protection locked="0"/>
    </xf>
    <xf numFmtId="169" fontId="1" fillId="0" borderId="0" xfId="0" applyNumberFormat="1" applyFont="1" applyAlignment="1">
      <alignment horizontal="left"/>
    </xf>
    <xf numFmtId="169" fontId="1" fillId="0" borderId="0" xfId="0" applyNumberFormat="1" applyFont="1" applyAlignment="1" applyProtection="1">
      <alignment horizontal="left"/>
      <protection locked="0"/>
    </xf>
    <xf numFmtId="169" fontId="2" fillId="0" borderId="0" xfId="0" applyNumberFormat="1" applyFont="1" applyAlignment="1">
      <alignment horizontal="left"/>
    </xf>
    <xf numFmtId="166" fontId="2" fillId="4" borderId="9" xfId="1" applyNumberFormat="1" applyFont="1" applyFill="1" applyBorder="1" applyAlignment="1">
      <alignment horizontal="center" vertical="top"/>
    </xf>
    <xf numFmtId="166" fontId="2" fillId="4" borderId="11" xfId="1" applyNumberFormat="1" applyFont="1" applyFill="1" applyBorder="1" applyAlignment="1">
      <alignment horizontal="center" vertical="top"/>
    </xf>
    <xf numFmtId="166" fontId="2" fillId="4" borderId="7" xfId="1" applyNumberFormat="1" applyFont="1" applyFill="1" applyBorder="1" applyAlignment="1">
      <alignment horizontal="center" vertical="top"/>
    </xf>
    <xf numFmtId="166" fontId="2" fillId="4" borderId="8" xfId="1" applyNumberFormat="1" applyFont="1" applyFill="1" applyBorder="1" applyAlignment="1">
      <alignment horizontal="center" vertical="top"/>
    </xf>
    <xf numFmtId="166" fontId="2" fillId="4" borderId="2" xfId="1" applyNumberFormat="1" applyFont="1" applyFill="1" applyBorder="1" applyAlignment="1">
      <alignment horizontal="center" vertical="top"/>
    </xf>
    <xf numFmtId="169" fontId="1" fillId="0" borderId="10" xfId="0" applyNumberFormat="1" applyFont="1" applyBorder="1" applyAlignment="1">
      <alignment horizontal="left"/>
    </xf>
  </cellXfs>
  <cellStyles count="2">
    <cellStyle name="Standaard" xfId="0" builtinId="0"/>
    <cellStyle name="Standaard 2" xfId="1" xr:uid="{00000000-0005-0000-0000-000001000000}"/>
  </cellStyles>
  <dxfs count="519">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ont>
        <color theme="0"/>
      </font>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fill>
        <patternFill>
          <bgColor rgb="FFFFC00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i val="0"/>
        <condense val="0"/>
        <extend val="0"/>
        <color indexed="10"/>
      </font>
    </dxf>
    <dxf>
      <fill>
        <patternFill>
          <bgColor rgb="FFFFC000"/>
        </patternFill>
      </fill>
    </dxf>
    <dxf>
      <font>
        <b/>
        <i val="0"/>
        <condense val="0"/>
        <extend val="0"/>
        <color indexed="10"/>
      </font>
    </dxf>
    <dxf>
      <fill>
        <patternFill>
          <bgColor rgb="FFFFFF00"/>
        </patternFill>
      </fill>
    </dxf>
    <dxf>
      <font>
        <color theme="0"/>
      </font>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C000"/>
        </patternFill>
      </fill>
    </dxf>
    <dxf>
      <fill>
        <patternFill>
          <bgColor rgb="FFFFC00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i val="0"/>
        <condense val="0"/>
        <extend val="0"/>
        <color indexed="10"/>
      </font>
    </dxf>
    <dxf>
      <fill>
        <patternFill>
          <bgColor rgb="FFFFC000"/>
        </patternFill>
      </fill>
    </dxf>
    <dxf>
      <font>
        <b/>
        <i val="0"/>
        <condense val="0"/>
        <extend val="0"/>
        <color indexed="10"/>
      </font>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rgb="FFFFC000"/>
        </patternFill>
      </fill>
    </dxf>
    <dxf>
      <fill>
        <patternFill>
          <bgColor rgb="FFFFC00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rgb="FFFFC000"/>
        </patternFill>
      </fill>
    </dxf>
    <dxf>
      <fill>
        <patternFill>
          <bgColor rgb="FFFFC00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rgb="FFFFC000"/>
        </patternFill>
      </fill>
    </dxf>
    <dxf>
      <fill>
        <patternFill>
          <bgColor rgb="FFFFC00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rgb="FFFFC000"/>
        </patternFill>
      </fill>
    </dxf>
    <dxf>
      <fill>
        <patternFill>
          <bgColor rgb="FFFFC00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rgb="FFFFC000"/>
        </patternFill>
      </fill>
    </dxf>
    <dxf>
      <fill>
        <patternFill>
          <bgColor rgb="FFFFC00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rgb="FFFFC00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rgb="FFFFC00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rgb="FFFFC00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rgb="FFFFC00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rgb="FFFFC000"/>
        </patternFill>
      </fill>
    </dxf>
    <dxf>
      <fill>
        <patternFill>
          <bgColor rgb="FFFFC00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rgb="FFFFC000"/>
        </patternFill>
      </fill>
    </dxf>
    <dxf>
      <fill>
        <patternFill>
          <bgColor rgb="FFFFC00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rgb="FFFFC000"/>
        </patternFill>
      </fill>
    </dxf>
    <dxf>
      <fill>
        <patternFill>
          <bgColor rgb="FFFFC00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rgb="FFFFC000"/>
        </patternFill>
      </fill>
    </dxf>
    <dxf>
      <fill>
        <patternFill>
          <bgColor rgb="FFFFC00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rgb="FFFFC000"/>
        </patternFill>
      </fill>
    </dxf>
    <dxf>
      <fill>
        <patternFill>
          <bgColor rgb="FFFFC00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rgb="FFFFC000"/>
        </patternFill>
      </fill>
    </dxf>
    <dxf>
      <fill>
        <patternFill>
          <bgColor rgb="FFFF000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indexed="10"/>
        </patternFill>
      </fill>
    </dxf>
    <dxf>
      <fill>
        <patternFill>
          <bgColor indexed="10"/>
        </patternFill>
      </fill>
    </dxf>
    <dxf>
      <font>
        <condense val="0"/>
        <extend val="0"/>
        <color auto="1"/>
      </font>
      <fill>
        <patternFill patternType="none">
          <bgColor indexed="65"/>
        </patternFill>
      </fill>
      <border>
        <left style="thin">
          <color indexed="10"/>
        </left>
        <right style="thin">
          <color indexed="10"/>
        </right>
        <top style="thin">
          <color indexed="10"/>
        </top>
        <bottom style="thin">
          <color indexed="10"/>
        </bottom>
      </border>
    </dxf>
    <dxf>
      <fill>
        <patternFill>
          <bgColor rgb="FFFFC000"/>
        </patternFill>
      </fill>
    </dxf>
    <dxf>
      <font>
        <color auto="1"/>
      </font>
      <fill>
        <patternFill>
          <bgColor rgb="FFFFFF00"/>
        </patternFill>
      </fill>
    </dxf>
    <dxf>
      <fill>
        <patternFill>
          <bgColor rgb="FFFFC000"/>
        </patternFill>
      </fill>
    </dxf>
    <dxf>
      <fill>
        <patternFill>
          <bgColor rgb="FFFFC000"/>
        </patternFill>
      </fill>
    </dxf>
    <dxf>
      <border>
        <left style="thin">
          <color rgb="FFFF0000"/>
        </left>
        <right style="thin">
          <color rgb="FFFF0000"/>
        </right>
        <top style="thin">
          <color rgb="FFFF0000"/>
        </top>
        <bottom style="thin">
          <color rgb="FFFF0000"/>
        </bottom>
      </border>
    </dxf>
    <dxf>
      <fill>
        <patternFill>
          <bgColor rgb="FFFFFF00"/>
        </patternFill>
      </fill>
    </dxf>
    <dxf>
      <border>
        <left style="thin">
          <color indexed="10"/>
        </left>
        <right style="thin">
          <color indexed="10"/>
        </right>
        <top style="thin">
          <color indexed="10"/>
        </top>
        <bottom style="thin">
          <color indexed="10"/>
        </bottom>
      </border>
    </dxf>
    <dxf>
      <font>
        <color theme="0"/>
      </font>
    </dxf>
    <dxf>
      <font>
        <color rgb="FFFFFF99"/>
      </font>
    </dxf>
    <dxf>
      <font>
        <color theme="0"/>
      </font>
    </dxf>
    <dxf>
      <font>
        <color rgb="FFFFFF99"/>
      </font>
    </dxf>
    <dxf>
      <border>
        <left style="thin">
          <color indexed="10"/>
        </left>
        <right style="thin">
          <color indexed="10"/>
        </right>
        <top style="thin">
          <color indexed="10"/>
        </top>
        <bottom style="thin">
          <color indexed="10"/>
        </bottom>
      </border>
    </dxf>
    <dxf>
      <border>
        <left style="thin">
          <color indexed="10"/>
        </left>
        <right style="thin">
          <color indexed="10"/>
        </right>
        <top style="thin">
          <color indexed="10"/>
        </top>
        <bottom style="thin">
          <color indexed="10"/>
        </bottom>
      </border>
    </dxf>
    <dxf>
      <fill>
        <patternFill>
          <bgColor indexed="10"/>
        </patternFill>
      </fill>
    </dxf>
    <dxf>
      <border>
        <left style="thin">
          <color indexed="10"/>
        </left>
        <right style="thin">
          <color indexed="10"/>
        </right>
        <top style="thin">
          <color indexed="10"/>
        </top>
        <bottom style="thin">
          <color indexed="10"/>
        </bottom>
      </border>
    </dxf>
    <dxf>
      <fill>
        <patternFill>
          <bgColor indexed="10"/>
        </patternFill>
      </fill>
    </dxf>
    <dxf>
      <fill>
        <patternFill>
          <bgColor rgb="FFFFC000"/>
        </patternFill>
      </fill>
      <border>
        <left style="thin">
          <color auto="1"/>
        </left>
        <right style="thin">
          <color auto="1"/>
        </right>
        <top style="thin">
          <color auto="1"/>
        </top>
        <bottom style="thin">
          <color auto="1"/>
        </bottom>
      </border>
    </dxf>
    <dxf>
      <font>
        <condense val="0"/>
        <extend val="0"/>
        <color indexed="9"/>
      </font>
    </dxf>
    <dxf>
      <fill>
        <patternFill>
          <bgColor rgb="FFFFFF00"/>
        </patternFill>
      </fill>
    </dxf>
    <dxf>
      <border>
        <left style="thin">
          <color indexed="10"/>
        </left>
        <right style="thin">
          <color indexed="10"/>
        </right>
        <top style="thin">
          <color indexed="10"/>
        </top>
        <bottom style="thin">
          <color indexed="10"/>
        </bottom>
      </border>
    </dxf>
    <dxf>
      <border>
        <left style="thin">
          <color indexed="10"/>
        </left>
        <right style="thin">
          <color indexed="10"/>
        </right>
        <top style="thin">
          <color indexed="10"/>
        </top>
        <bottom style="thin">
          <color indexed="10"/>
        </bottom>
      </border>
    </dxf>
    <dxf>
      <border>
        <left style="thin">
          <color indexed="10"/>
        </left>
        <right style="thin">
          <color indexed="10"/>
        </right>
        <top style="thin">
          <color indexed="10"/>
        </top>
        <bottom style="thin">
          <color indexed="10"/>
        </bottom>
      </border>
    </dxf>
    <dxf>
      <border>
        <left style="thin">
          <color indexed="10"/>
        </left>
        <right style="thin">
          <color indexed="10"/>
        </right>
        <top style="thin">
          <color indexed="10"/>
        </top>
        <bottom style="thin">
          <color indexed="10"/>
        </bottom>
      </border>
    </dxf>
    <dxf>
      <fill>
        <patternFill>
          <bgColor rgb="FFFF0000"/>
        </patternFill>
      </fill>
    </dxf>
    <dxf>
      <border>
        <left style="thin">
          <color rgb="FFFF0000"/>
        </left>
        <right style="thin">
          <color rgb="FFFF0000"/>
        </right>
        <top style="thin">
          <color rgb="FFFF0000"/>
        </top>
        <bottom style="thin">
          <color rgb="FFFF0000"/>
        </bottom>
        <vertical/>
        <horizontal/>
      </border>
    </dxf>
    <dxf>
      <fill>
        <patternFill>
          <bgColor rgb="FFFFC000"/>
        </patternFill>
      </fill>
      <border>
        <left style="thin">
          <color indexed="64"/>
        </left>
        <right style="thin">
          <color indexed="64"/>
        </right>
        <top style="thin">
          <color indexed="64"/>
        </top>
        <bottom style="thin">
          <color indexed="64"/>
        </bottom>
      </border>
    </dxf>
    <dxf>
      <border>
        <left style="thin">
          <color indexed="10"/>
        </left>
        <right style="thin">
          <color indexed="10"/>
        </right>
        <top style="thin">
          <color indexed="10"/>
        </top>
        <bottom style="thin">
          <color indexed="10"/>
        </bottom>
      </border>
    </dxf>
    <dxf>
      <border>
        <left style="thin">
          <color indexed="10"/>
        </left>
        <right style="thin">
          <color indexed="10"/>
        </right>
        <top style="thin">
          <color indexed="10"/>
        </top>
        <bottom style="thin">
          <color indexed="10"/>
        </bottom>
      </border>
    </dxf>
    <dxf>
      <border>
        <left style="thin">
          <color indexed="10"/>
        </left>
        <right style="thin">
          <color indexed="10"/>
        </right>
        <top style="thin">
          <color indexed="10"/>
        </top>
        <bottom style="thin">
          <color indexed="10"/>
        </bottom>
      </border>
    </dxf>
    <dxf>
      <border>
        <left style="thin">
          <color indexed="10"/>
        </left>
        <right style="thin">
          <color indexed="10"/>
        </right>
        <top style="thin">
          <color indexed="10"/>
        </top>
        <bottom style="thin">
          <color indexed="10"/>
        </bottom>
      </border>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7</xdr:row>
      <xdr:rowOff>0</xdr:rowOff>
    </xdr:from>
    <xdr:to>
      <xdr:col>7</xdr:col>
      <xdr:colOff>895349</xdr:colOff>
      <xdr:row>76</xdr:row>
      <xdr:rowOff>133350</xdr:rowOff>
    </xdr:to>
    <xdr:sp macro="" textlink="">
      <xdr:nvSpPr>
        <xdr:cNvPr id="4" name="Text Box 2">
          <a:extLst>
            <a:ext uri="{FF2B5EF4-FFF2-40B4-BE49-F238E27FC236}">
              <a16:creationId xmlns:a16="http://schemas.microsoft.com/office/drawing/2014/main" id="{00000000-0008-0000-0000-000004000000}"/>
            </a:ext>
          </a:extLst>
        </xdr:cNvPr>
        <xdr:cNvSpPr txBox="1">
          <a:spLocks noChangeArrowheads="1"/>
        </xdr:cNvSpPr>
      </xdr:nvSpPr>
      <xdr:spPr bwMode="auto">
        <a:xfrm>
          <a:off x="0" y="1057275"/>
          <a:ext cx="6791324" cy="9991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overflow" horzOverflow="overflow" wrap="square" lIns="36000" tIns="22860" rIns="36000" bIns="0" anchor="t" upright="1"/>
        <a:lstStyle/>
        <a:p>
          <a:pPr algn="l" rtl="0">
            <a:defRPr sz="1000"/>
          </a:pPr>
          <a:r>
            <a:rPr lang="nl-NL" sz="800" b="0" i="0" u="none" strike="noStrike" baseline="0">
              <a:solidFill>
                <a:srgbClr val="000000"/>
              </a:solidFill>
              <a:latin typeface="Arial" panose="020B0604020202020204" pitchFamily="34" charset="0"/>
              <a:cs typeface="Arial"/>
            </a:rPr>
            <a:t>Het Inschrijfbiljet in digitale vorm bestaat uit de hierna genoemde tabbladen:</a:t>
          </a:r>
        </a:p>
        <a:p>
          <a:pPr algn="l" rtl="0">
            <a:defRPr sz="1000"/>
          </a:pPr>
          <a:r>
            <a:rPr lang="nl-NL" sz="800" b="0" i="0" u="none" strike="noStrike" baseline="0">
              <a:solidFill>
                <a:srgbClr val="000000"/>
              </a:solidFill>
              <a:latin typeface="Arial" panose="020B0604020202020204" pitchFamily="34" charset="0"/>
              <a:cs typeface="Arial"/>
            </a:rPr>
            <a:t>Tabblad Leeswijzer: Uitleg over het Inschrijfbiljet.</a:t>
          </a:r>
        </a:p>
        <a:p>
          <a:pPr algn="l" rtl="0">
            <a:defRPr sz="1000"/>
          </a:pPr>
          <a:r>
            <a:rPr lang="nl-NL" sz="800" b="0" i="0" u="none" strike="noStrike" baseline="0">
              <a:solidFill>
                <a:srgbClr val="000000"/>
              </a:solidFill>
              <a:latin typeface="Arial" panose="020B0604020202020204" pitchFamily="34" charset="0"/>
              <a:cs typeface="Arial"/>
            </a:rPr>
            <a:t>Tabblad Aanneemsom: Aanneemsom preventief onderhoud voor het aangegeven perceel.</a:t>
          </a:r>
        </a:p>
        <a:p>
          <a:pPr marL="0" marR="0" indent="0" algn="l" defTabSz="914400" rtl="0" eaLnBrk="1" fontAlgn="auto" latinLnBrk="0" hangingPunct="1">
            <a:lnSpc>
              <a:spcPct val="100000"/>
            </a:lnSpc>
            <a:spcBef>
              <a:spcPts val="0"/>
            </a:spcBef>
            <a:spcAft>
              <a:spcPts val="0"/>
            </a:spcAft>
            <a:buClrTx/>
            <a:buSzTx/>
            <a:buFontTx/>
            <a:buNone/>
            <a:tabLst/>
            <a:defRPr sz="1000"/>
          </a:pPr>
          <a:r>
            <a:rPr lang="nl-NL" sz="800" b="0" i="0" u="none" strike="noStrike" baseline="0">
              <a:solidFill>
                <a:srgbClr val="000000"/>
              </a:solidFill>
              <a:latin typeface="Arial" panose="020B0604020202020204" pitchFamily="34" charset="0"/>
              <a:ea typeface="+mn-ea"/>
              <a:cs typeface="Arial"/>
            </a:rPr>
            <a:t>Tabblad Tarieven: Tarieven en toeslagen onderhoud.</a:t>
          </a:r>
        </a:p>
        <a:p>
          <a:pPr marL="0" marR="0" indent="0" algn="l" defTabSz="914400" rtl="0" eaLnBrk="1" fontAlgn="auto" latinLnBrk="0" hangingPunct="1">
            <a:lnSpc>
              <a:spcPct val="100000"/>
            </a:lnSpc>
            <a:spcBef>
              <a:spcPts val="0"/>
            </a:spcBef>
            <a:spcAft>
              <a:spcPts val="0"/>
            </a:spcAft>
            <a:buClrTx/>
            <a:buSzTx/>
            <a:buFontTx/>
            <a:buNone/>
            <a:tabLst/>
            <a:defRPr sz="1000"/>
          </a:pPr>
          <a:r>
            <a:rPr lang="nl-NL" sz="800" b="0" i="0" u="none" strike="noStrike" baseline="0">
              <a:solidFill>
                <a:srgbClr val="000000"/>
              </a:solidFill>
              <a:latin typeface="Arial" panose="020B0604020202020204" pitchFamily="34" charset="0"/>
              <a:ea typeface="+mn-ea"/>
              <a:cs typeface="Arial"/>
            </a:rPr>
            <a:t>Tabblad Tarieven-Oa: Tarieven en toeslagen onderaanneming.</a:t>
          </a:r>
        </a:p>
        <a:p>
          <a:pPr marL="0" marR="0" indent="0" algn="l" defTabSz="914400" rtl="0" eaLnBrk="1" fontAlgn="auto" latinLnBrk="0" hangingPunct="1">
            <a:lnSpc>
              <a:spcPct val="100000"/>
            </a:lnSpc>
            <a:spcBef>
              <a:spcPts val="0"/>
            </a:spcBef>
            <a:spcAft>
              <a:spcPts val="0"/>
            </a:spcAft>
            <a:buClrTx/>
            <a:buSzTx/>
            <a:buFontTx/>
            <a:buNone/>
            <a:tabLst/>
            <a:defRPr sz="1000"/>
          </a:pPr>
          <a:r>
            <a:rPr lang="nl-NL" sz="800" b="0" i="0" u="none" strike="noStrike" baseline="0">
              <a:solidFill>
                <a:srgbClr val="000000"/>
              </a:solidFill>
              <a:latin typeface="Arial" panose="020B0604020202020204" pitchFamily="34" charset="0"/>
              <a:ea typeface="+mn-ea"/>
              <a:cs typeface="Arial"/>
            </a:rPr>
            <a:t>Tabblad Raming-Insp: Inspectiekosten.</a:t>
          </a:r>
        </a:p>
        <a:p>
          <a:pPr algn="l" rtl="0">
            <a:defRPr sz="1000"/>
          </a:pPr>
          <a:r>
            <a:rPr lang="nl-NL" sz="800" b="0" i="0" u="none" strike="noStrike" baseline="0">
              <a:solidFill>
                <a:srgbClr val="000000"/>
              </a:solidFill>
              <a:latin typeface="Arial" panose="020B0604020202020204" pitchFamily="34" charset="0"/>
              <a:cs typeface="Arial"/>
            </a:rPr>
            <a:t>Tabbladen: "Cluster x".</a:t>
          </a:r>
        </a:p>
        <a:p>
          <a:pPr algn="l" rtl="0">
            <a:defRPr sz="1000"/>
          </a:pPr>
          <a:r>
            <a:rPr lang="nl-NL" sz="800" b="0" i="0" u="none" strike="noStrike" baseline="0">
              <a:solidFill>
                <a:srgbClr val="000000"/>
              </a:solidFill>
              <a:latin typeface="Arial" panose="020B0604020202020204" pitchFamily="34" charset="0"/>
              <a:cs typeface="Arial"/>
            </a:rPr>
            <a:t>Tabblad Fictieve berekening loonkosten correctief onderhoud specifieke locatie.</a:t>
          </a:r>
        </a:p>
        <a:p>
          <a:pPr algn="l" rtl="0">
            <a:defRPr sz="1000"/>
          </a:pPr>
          <a:endParaRPr lang="nl-NL" sz="800" b="0" i="0" u="none" strike="noStrike" baseline="0">
            <a:solidFill>
              <a:srgbClr val="000000"/>
            </a:solidFill>
            <a:latin typeface="Arial" panose="020B0604020202020204" pitchFamily="34" charset="0"/>
            <a:cs typeface="Arial"/>
          </a:endParaRPr>
        </a:p>
        <a:p>
          <a:pPr algn="l" rtl="0">
            <a:defRPr sz="1000"/>
          </a:pPr>
          <a:r>
            <a:rPr lang="nl-NL" sz="800" b="1" i="0" u="sng" strike="noStrike" baseline="0">
              <a:solidFill>
                <a:srgbClr val="000000"/>
              </a:solidFill>
              <a:latin typeface="Arial" panose="020B0604020202020204" pitchFamily="34" charset="0"/>
              <a:cs typeface="Arial"/>
            </a:rPr>
            <a:t>Uitleg tabblad Leeswijzer</a:t>
          </a:r>
          <a:endParaRPr lang="nl-NL" sz="800" b="0" i="0" u="none" strike="noStrike" baseline="0">
            <a:solidFill>
              <a:srgbClr val="000000"/>
            </a:solidFill>
            <a:latin typeface="Arial" panose="020B0604020202020204" pitchFamily="34" charset="0"/>
            <a:cs typeface="Arial"/>
          </a:endParaRPr>
        </a:p>
        <a:p>
          <a:pPr algn="l" rtl="0">
            <a:defRPr sz="1000"/>
          </a:pPr>
          <a:r>
            <a:rPr lang="nl-NL" sz="800" b="0" i="0" u="none" strike="noStrike" baseline="0">
              <a:solidFill>
                <a:srgbClr val="000000"/>
              </a:solidFill>
              <a:latin typeface="Arial" panose="020B0604020202020204" pitchFamily="34" charset="0"/>
              <a:cs typeface="Arial"/>
            </a:rPr>
            <a:t>In dit tabblad wordt een toelichting gegeven op het invullen van de overige tabbladen. De toelichting is informatief. Aan de toelichting kunnen geen rechten worden ontleend.</a:t>
          </a:r>
        </a:p>
        <a:p>
          <a:pPr algn="l" rtl="0">
            <a:defRPr sz="1000"/>
          </a:pPr>
          <a:endParaRPr lang="nl-NL" sz="800" b="0" i="0" u="none" strike="noStrike" baseline="0">
            <a:solidFill>
              <a:srgbClr val="000000"/>
            </a:solidFill>
            <a:latin typeface="Arial" panose="020B0604020202020204" pitchFamily="34" charset="0"/>
            <a:cs typeface="Arial"/>
          </a:endParaRPr>
        </a:p>
        <a:p>
          <a:pPr algn="l" rtl="0">
            <a:defRPr sz="1000"/>
          </a:pPr>
          <a:r>
            <a:rPr lang="nl-NL" sz="800" b="1" i="0" u="sng" strike="noStrike" baseline="0">
              <a:solidFill>
                <a:srgbClr val="000000"/>
              </a:solidFill>
              <a:latin typeface="Arial" panose="020B0604020202020204" pitchFamily="34" charset="0"/>
              <a:cs typeface="Arial"/>
            </a:rPr>
            <a:t>Uitleg tabblad Aanneemsom</a:t>
          </a:r>
          <a:endParaRPr lang="nl-NL" sz="800" b="0" i="0" u="none" strike="noStrike" baseline="0">
            <a:solidFill>
              <a:srgbClr val="000000"/>
            </a:solidFill>
            <a:latin typeface="Arial" panose="020B0604020202020204" pitchFamily="34" charset="0"/>
            <a:cs typeface="Arial"/>
          </a:endParaRPr>
        </a:p>
        <a:p>
          <a:pPr algn="l" rtl="0">
            <a:defRPr sz="1000"/>
          </a:pPr>
          <a:r>
            <a:rPr lang="nl-NL" sz="800" b="0" i="0" u="none" strike="noStrike" baseline="0">
              <a:solidFill>
                <a:srgbClr val="000000"/>
              </a:solidFill>
              <a:latin typeface="Arial" panose="020B0604020202020204" pitchFamily="34" charset="0"/>
              <a:cs typeface="Arial"/>
            </a:rPr>
            <a:t>De velden die door </a:t>
          </a:r>
          <a:r>
            <a:rPr lang="nl-NL" sz="800" b="1" i="0" u="none" strike="noStrike" baseline="0">
              <a:solidFill>
                <a:srgbClr val="000000"/>
              </a:solidFill>
              <a:latin typeface="Arial" panose="020B0604020202020204" pitchFamily="34" charset="0"/>
              <a:cs typeface="Arial"/>
            </a:rPr>
            <a:t>de Inschrijver </a:t>
          </a:r>
          <a:r>
            <a:rPr lang="nl-NL" sz="800" b="0" i="0" u="none" strike="noStrike" baseline="0">
              <a:solidFill>
                <a:srgbClr val="000000"/>
              </a:solidFill>
              <a:latin typeface="Arial" panose="020B0604020202020204" pitchFamily="34" charset="0"/>
              <a:cs typeface="Arial"/>
            </a:rPr>
            <a:t>dienen te worden ingevuld zijn voorzien van een rode celrand. De rode celrand verdwijnt zodra door de Inschrijver de gevraagde informatie wordt ingevuld. </a:t>
          </a:r>
          <a:r>
            <a:rPr lang="nl-NL" sz="800" b="1" i="0" u="none" strike="noStrike" baseline="0">
              <a:solidFill>
                <a:srgbClr val="000000"/>
              </a:solidFill>
              <a:latin typeface="Arial" panose="020B0604020202020204" pitchFamily="34" charset="0"/>
              <a:cs typeface="Arial"/>
            </a:rPr>
            <a:t>Let op</a:t>
          </a:r>
          <a:r>
            <a:rPr lang="nl-NL" sz="800" b="0" i="0" u="none" strike="noStrike" baseline="0">
              <a:solidFill>
                <a:srgbClr val="000000"/>
              </a:solidFill>
              <a:latin typeface="Arial" panose="020B0604020202020204" pitchFamily="34" charset="0"/>
              <a:cs typeface="Arial"/>
            </a:rPr>
            <a:t>: De applicatie controleert op ingevulde tekst, niet op de juistheid van de informatie. Alle overige cellen zijn geblokkeerd en kunnen niet worden gewijzigd of aangepast.</a:t>
          </a:r>
        </a:p>
        <a:p>
          <a:pPr algn="l" rtl="0">
            <a:defRPr sz="1000"/>
          </a:pPr>
          <a:r>
            <a:rPr lang="nl-NL" sz="800" b="0" i="0" u="none" strike="noStrike" baseline="0">
              <a:solidFill>
                <a:srgbClr val="000000"/>
              </a:solidFill>
              <a:latin typeface="Arial" panose="020B0604020202020204" pitchFamily="34" charset="0"/>
              <a:cs typeface="Arial"/>
            </a:rPr>
            <a:t>De verhouding loon/materiaal over werk derden (en/of stelposten, indien van toepassing) dient door de Inschrijver te worden ingevuld en geldt gedurende de gehele contractperiode. De post werk derden en/of stelposten wordt in die verhouding geïndexeerd.</a:t>
          </a:r>
        </a:p>
        <a:p>
          <a:pPr algn="l" rtl="0">
            <a:defRPr sz="1000"/>
          </a:pPr>
          <a:r>
            <a:rPr lang="nl-NL" sz="800" b="0" i="0" u="none" strike="noStrike" baseline="0">
              <a:solidFill>
                <a:srgbClr val="000000"/>
              </a:solidFill>
              <a:latin typeface="Arial" panose="020B0604020202020204" pitchFamily="34" charset="0"/>
              <a:cs typeface="Arial"/>
            </a:rPr>
            <a:t>Zolang niet alle in te vullen velden zijn ingevuld is ter plaatse van de ruimte voor de “Handtekening Inschrijver” de tekst “</a:t>
          </a:r>
          <a:r>
            <a:rPr lang="nl-NL" sz="800" b="1" i="0" u="none" strike="noStrike" baseline="0">
              <a:solidFill>
                <a:srgbClr val="FF0000"/>
              </a:solidFill>
              <a:latin typeface="Arial" panose="020B0604020202020204" pitchFamily="34" charset="0"/>
              <a:cs typeface="Arial"/>
            </a:rPr>
            <a:t>Let op: niet alle velden zijn ingevuld!</a:t>
          </a:r>
          <a:r>
            <a:rPr lang="nl-NL" sz="800" b="0" i="0" u="none" strike="noStrike" baseline="0">
              <a:solidFill>
                <a:srgbClr val="000000"/>
              </a:solidFill>
              <a:latin typeface="Arial" panose="020B0604020202020204" pitchFamily="34" charset="0"/>
              <a:cs typeface="Arial"/>
            </a:rPr>
            <a:t>” zichtbaar.</a:t>
          </a:r>
        </a:p>
        <a:p>
          <a:pPr algn="l" rtl="0">
            <a:defRPr sz="1000"/>
          </a:pPr>
          <a:endParaRPr lang="nl-NL" sz="800" b="0" i="0" u="none" strike="noStrike" baseline="0">
            <a:solidFill>
              <a:srgbClr val="000000"/>
            </a:solidFill>
            <a:latin typeface="Arial" panose="020B0604020202020204" pitchFamily="34"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nl-NL" sz="800" b="0" i="0" u="none" strike="noStrike" kern="0" cap="none" spc="0" normalizeH="0" baseline="0" noProof="0">
              <a:ln>
                <a:noFill/>
              </a:ln>
              <a:solidFill>
                <a:srgbClr val="000000"/>
              </a:solidFill>
              <a:effectLst/>
              <a:uLnTx/>
              <a:uFillTx/>
              <a:latin typeface="Arial" panose="020B0604020202020204" pitchFamily="34" charset="0"/>
              <a:ea typeface="+mn-ea"/>
              <a:cs typeface="Arial"/>
            </a:rPr>
            <a:t>Het tabblad kan gedurende de contractperiode worden gebruikt voor indexering van de aanneemsom en de tarieven. Daartoe kan bij de toelichting op item 7 de oude en de nieuwe indexwaarde worden ingevuld zoals opgegeven in de overeengekomen indexeringsregeling. Bij indexering dient de nieuwe peildatum te worden ingevuld. Het tabblad kan worden voorzien van een wijzigingsdatum in de rechter bovenhoek ("Gewijzigd op:").</a:t>
          </a:r>
        </a:p>
        <a:p>
          <a:pPr algn="l" rtl="0">
            <a:defRPr sz="1000"/>
          </a:pPr>
          <a:endParaRPr lang="nl-NL" sz="800" b="0" i="0" u="none" strike="noStrike" baseline="0">
            <a:solidFill>
              <a:srgbClr val="000000"/>
            </a:solidFill>
            <a:latin typeface="Arial" panose="020B0604020202020204" pitchFamily="34" charset="0"/>
            <a:cs typeface="Arial"/>
          </a:endParaRPr>
        </a:p>
        <a:p>
          <a:pPr algn="l" rtl="0">
            <a:defRPr sz="1000"/>
          </a:pPr>
          <a:r>
            <a:rPr lang="nl-NL" sz="800" b="1" i="0" u="sng" strike="noStrike" baseline="0">
              <a:solidFill>
                <a:srgbClr val="000000"/>
              </a:solidFill>
              <a:latin typeface="Arial" panose="020B0604020202020204" pitchFamily="34" charset="0"/>
              <a:cs typeface="Arial"/>
            </a:rPr>
            <a:t>Uitleg tabblad Tarieven</a:t>
          </a:r>
          <a:endParaRPr lang="nl-NL" sz="800" b="0" i="0" u="none" strike="noStrike" baseline="0">
            <a:solidFill>
              <a:srgbClr val="000000"/>
            </a:solidFill>
            <a:latin typeface="Arial" panose="020B0604020202020204" pitchFamily="34" charset="0"/>
            <a:cs typeface="Arial"/>
          </a:endParaRPr>
        </a:p>
        <a:p>
          <a:pPr algn="l" rtl="0">
            <a:defRPr sz="1000"/>
          </a:pPr>
          <a:r>
            <a:rPr lang="nl-NL" sz="800" b="0" i="0" u="none" strike="noStrike" baseline="0">
              <a:solidFill>
                <a:srgbClr val="000000"/>
              </a:solidFill>
              <a:latin typeface="Arial" panose="020B0604020202020204" pitchFamily="34" charset="0"/>
              <a:cs typeface="Arial"/>
            </a:rPr>
            <a:t>De velden die door </a:t>
          </a:r>
          <a:r>
            <a:rPr lang="nl-NL" sz="800" b="1" i="0" u="none" strike="noStrike" baseline="0">
              <a:solidFill>
                <a:srgbClr val="000000"/>
              </a:solidFill>
              <a:latin typeface="Arial" panose="020B0604020202020204" pitchFamily="34" charset="0"/>
              <a:cs typeface="Arial"/>
            </a:rPr>
            <a:t>de Inschrijver </a:t>
          </a:r>
          <a:r>
            <a:rPr lang="nl-NL" sz="800" b="0" i="0" u="none" strike="noStrike" baseline="0">
              <a:solidFill>
                <a:srgbClr val="000000"/>
              </a:solidFill>
              <a:latin typeface="Arial" panose="020B0604020202020204" pitchFamily="34" charset="0"/>
              <a:cs typeface="Arial"/>
            </a:rPr>
            <a:t>dienen te worden ingevuld zijn voorzien van een rode celrand. De rode celrand verdwijnt zodra door de Inschrijver de gevraagde informatie wordt ingevuld. </a:t>
          </a:r>
          <a:r>
            <a:rPr lang="nl-NL" sz="800" b="1" i="0" u="none" strike="noStrike" baseline="0">
              <a:solidFill>
                <a:srgbClr val="000000"/>
              </a:solidFill>
              <a:latin typeface="Arial" panose="020B0604020202020204" pitchFamily="34" charset="0"/>
              <a:cs typeface="Arial"/>
            </a:rPr>
            <a:t>Let op</a:t>
          </a:r>
          <a:r>
            <a:rPr lang="nl-NL" sz="800" b="0" i="0" u="none" strike="noStrike" baseline="0">
              <a:solidFill>
                <a:srgbClr val="000000"/>
              </a:solidFill>
              <a:latin typeface="Arial" panose="020B0604020202020204" pitchFamily="34" charset="0"/>
              <a:cs typeface="Arial"/>
            </a:rPr>
            <a:t>: De applicatie controleert op getalwaarden, niet op de juistheid van de informatie. </a:t>
          </a:r>
          <a:r>
            <a:rPr lang="nl-NL" sz="800" b="0" i="0" u="none" strike="noStrike" baseline="0">
              <a:solidFill>
                <a:srgbClr val="000000"/>
              </a:solidFill>
              <a:latin typeface="Arial" panose="020B0604020202020204" pitchFamily="34" charset="0"/>
              <a:cs typeface="Arial" panose="020B0604020202020204" pitchFamily="34" charset="0"/>
            </a:rPr>
            <a:t>De Inschrijver dient </a:t>
          </a:r>
          <a:r>
            <a:rPr lang="nl-NL" sz="800">
              <a:effectLst/>
              <a:latin typeface="Arial" panose="020B0604020202020204" pitchFamily="34" charset="0"/>
              <a:ea typeface="+mn-ea"/>
              <a:cs typeface="Arial" panose="020B0604020202020204" pitchFamily="34" charset="0"/>
            </a:rPr>
            <a:t>reële </a:t>
          </a:r>
          <a:r>
            <a:rPr lang="nl-NL" sz="800" b="0" i="0" u="none" strike="noStrike" baseline="0">
              <a:solidFill>
                <a:srgbClr val="000000"/>
              </a:solidFill>
              <a:latin typeface="Arial" panose="020B0604020202020204" pitchFamily="34" charset="0"/>
              <a:cs typeface="Arial" panose="020B0604020202020204" pitchFamily="34" charset="0"/>
            </a:rPr>
            <a:t>en gangbare waarden in getal vorm in te vullen</a:t>
          </a:r>
          <a:r>
            <a:rPr lang="nl-NL" sz="800" b="0" i="0" u="none" strike="noStrike" baseline="0">
              <a:solidFill>
                <a:srgbClr val="000000"/>
              </a:solidFill>
              <a:latin typeface="Arial" panose="020B0604020202020204" pitchFamily="34" charset="0"/>
              <a:cs typeface="Arial"/>
            </a:rPr>
            <a:t>. </a:t>
          </a:r>
        </a:p>
        <a:p>
          <a:pPr algn="l" rtl="0">
            <a:defRPr sz="1000"/>
          </a:pPr>
          <a:r>
            <a:rPr lang="nl-NL" sz="800" b="0" i="0" u="none" strike="noStrike" baseline="0">
              <a:solidFill>
                <a:srgbClr val="000000"/>
              </a:solidFill>
              <a:latin typeface="Arial" panose="020B0604020202020204" pitchFamily="34" charset="0"/>
              <a:cs typeface="Arial"/>
            </a:rPr>
            <a:t>Een negatief getal of tekst is niet toegestaan en zal worden gemarkeerd door een rode achtergrond van de respectieve cel. Een cel krijgt een oranje achtergrond indien een waarde wordt ingevuld die buiten de grenswaarden ligt die door de Aanbesteder zijn aangegeven. Alle overige cellen zijn geblokkeerd en kunnen niet worden gewijzigd of aangepast. Zolang niet alle in te vullen velden zijn ingevuld is ter plaatse van de ruimte voor de “Paraaf Inschrijver” de tekst “</a:t>
          </a:r>
          <a:r>
            <a:rPr lang="nl-NL" sz="800" b="1" i="0" u="none" strike="noStrike" baseline="0">
              <a:solidFill>
                <a:srgbClr val="FF0000"/>
              </a:solidFill>
              <a:latin typeface="Arial" panose="020B0604020202020204" pitchFamily="34" charset="0"/>
              <a:cs typeface="Arial"/>
            </a:rPr>
            <a:t>Let op: niet alle velden zijn ingevuld!</a:t>
          </a:r>
          <a:r>
            <a:rPr lang="nl-NL" sz="800" b="0" i="0" u="none" strike="noStrike" baseline="0">
              <a:solidFill>
                <a:srgbClr val="000000"/>
              </a:solidFill>
              <a:latin typeface="Arial" panose="020B0604020202020204" pitchFamily="34" charset="0"/>
              <a:cs typeface="Arial"/>
            </a:rPr>
            <a:t>” zichtbaar.</a:t>
          </a:r>
        </a:p>
        <a:p>
          <a:pPr algn="l" rtl="0">
            <a:defRPr sz="1000"/>
          </a:pPr>
          <a:r>
            <a:rPr lang="nl-NL" sz="800" b="0" i="0" u="none" strike="noStrike" baseline="0">
              <a:solidFill>
                <a:srgbClr val="000000"/>
              </a:solidFill>
              <a:latin typeface="Arial" panose="020B0604020202020204" pitchFamily="34" charset="0"/>
              <a:cs typeface="Arial"/>
            </a:rPr>
            <a:t>De tarieven worden automatisch geïndexeerd via de loonindex op het tabblad "Aanneemsom".</a:t>
          </a:r>
        </a:p>
        <a:p>
          <a:pPr algn="l" rtl="0">
            <a:defRPr sz="1000"/>
          </a:pPr>
          <a:endParaRPr lang="nl-NL" sz="800" b="0" i="0" u="none" strike="noStrike" baseline="0">
            <a:solidFill>
              <a:srgbClr val="000000"/>
            </a:solidFill>
            <a:latin typeface="Arial" panose="020B0604020202020204" pitchFamily="34"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nl-NL" sz="800" b="1" i="0" u="sng" strike="noStrike" kern="0" cap="none" spc="0" normalizeH="0" baseline="0" noProof="0">
              <a:ln>
                <a:noFill/>
              </a:ln>
              <a:solidFill>
                <a:srgbClr val="000000"/>
              </a:solidFill>
              <a:effectLst/>
              <a:uLnTx/>
              <a:uFillTx/>
              <a:latin typeface="Arial" panose="020B0604020202020204" pitchFamily="34" charset="0"/>
              <a:ea typeface="+mn-ea"/>
              <a:cs typeface="Arial"/>
            </a:rPr>
            <a:t>Uitleg tabblad Tarieven-Oa</a:t>
          </a:r>
          <a:endParaRPr kumimoji="0" lang="nl-NL" sz="800" b="0" i="0" u="none" strike="noStrike" kern="0" cap="none" spc="0" normalizeH="0" baseline="0" noProof="0">
            <a:ln>
              <a:noFill/>
            </a:ln>
            <a:solidFill>
              <a:srgbClr val="000000"/>
            </a:solidFill>
            <a:effectLst/>
            <a:uLnTx/>
            <a:uFillTx/>
            <a:latin typeface="Arial" panose="020B0604020202020204" pitchFamily="34" charset="0"/>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nl-NL" sz="800" b="0" i="0" u="none" strike="noStrike" kern="0" cap="none" spc="0" normalizeH="0" baseline="0" noProof="0">
              <a:ln>
                <a:noFill/>
              </a:ln>
              <a:solidFill>
                <a:srgbClr val="000000"/>
              </a:solidFill>
              <a:effectLst/>
              <a:uLnTx/>
              <a:uFillTx/>
              <a:latin typeface="Arial" panose="020B0604020202020204" pitchFamily="34" charset="0"/>
              <a:ea typeface="+mn-ea"/>
              <a:cs typeface="Arial"/>
            </a:rPr>
            <a:t>In de eerste kolom kiest </a:t>
          </a:r>
          <a:r>
            <a:rPr kumimoji="0" lang="nl-NL" sz="800" b="1" i="0" u="none" strike="noStrike" kern="0" cap="none" spc="0" normalizeH="0" baseline="0" noProof="0">
              <a:ln>
                <a:noFill/>
              </a:ln>
              <a:solidFill>
                <a:srgbClr val="000000"/>
              </a:solidFill>
              <a:effectLst/>
              <a:uLnTx/>
              <a:uFillTx/>
              <a:latin typeface="Arial" panose="020B0604020202020204" pitchFamily="34" charset="0"/>
              <a:ea typeface="+mn-ea"/>
              <a:cs typeface="Arial"/>
            </a:rPr>
            <a:t>de Inschrijver </a:t>
          </a:r>
          <a:r>
            <a:rPr kumimoji="0" lang="nl-NL" sz="800" b="0" i="0" u="none" strike="noStrike" kern="0" cap="none" spc="0" normalizeH="0" baseline="0" noProof="0">
              <a:ln>
                <a:noFill/>
              </a:ln>
              <a:solidFill>
                <a:srgbClr val="000000"/>
              </a:solidFill>
              <a:effectLst/>
              <a:uLnTx/>
              <a:uFillTx/>
              <a:latin typeface="Arial" panose="020B0604020202020204" pitchFamily="34" charset="0"/>
              <a:ea typeface="+mn-ea"/>
              <a:cs typeface="Arial"/>
            </a:rPr>
            <a:t>de rubriek, in de tweede kolom de betreffende code (zie Functioneel Bestek). De in te vullen cellen lichten rood op. De rode achtergrond verdwijnt zodra door de Inschrijver de gevraagde informatie wordt ingevuld. </a:t>
          </a:r>
          <a:r>
            <a:rPr kumimoji="0" lang="nl-NL" sz="800" b="1" i="0" u="none" strike="noStrike" kern="0" cap="none" spc="0" normalizeH="0" baseline="0" noProof="0">
              <a:ln>
                <a:noFill/>
              </a:ln>
              <a:solidFill>
                <a:srgbClr val="000000"/>
              </a:solidFill>
              <a:effectLst/>
              <a:uLnTx/>
              <a:uFillTx/>
              <a:latin typeface="Arial" panose="020B0604020202020204" pitchFamily="34" charset="0"/>
              <a:ea typeface="+mn-ea"/>
              <a:cs typeface="Arial"/>
            </a:rPr>
            <a:t>Let op</a:t>
          </a:r>
          <a:r>
            <a:rPr kumimoji="0" lang="nl-NL" sz="800" b="0" i="0" u="none" strike="noStrike" kern="0" cap="none" spc="0" normalizeH="0" baseline="0" noProof="0">
              <a:ln>
                <a:noFill/>
              </a:ln>
              <a:solidFill>
                <a:srgbClr val="000000"/>
              </a:solidFill>
              <a:effectLst/>
              <a:uLnTx/>
              <a:uFillTx/>
              <a:latin typeface="Arial" panose="020B0604020202020204" pitchFamily="34" charset="0"/>
              <a:ea typeface="+mn-ea"/>
              <a:cs typeface="Arial"/>
            </a:rPr>
            <a:t>: De applicatie controleert op getalwaarden, niet op de juistheid van de informatie. </a:t>
          </a:r>
          <a:r>
            <a:rPr kumimoji="0" lang="nl-NL" sz="8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De Inschrijver dient </a:t>
          </a:r>
          <a:r>
            <a:rPr kumimoji="0" lang="nl-NL"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reële </a:t>
          </a:r>
          <a:r>
            <a:rPr kumimoji="0" lang="nl-NL" sz="8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en gangbare waarden in getal vorm in te vullen</a:t>
          </a:r>
          <a:r>
            <a:rPr kumimoji="0" lang="nl-NL" sz="800" b="0" i="0" u="none" strike="noStrike" kern="0" cap="none" spc="0" normalizeH="0" baseline="0" noProof="0">
              <a:ln>
                <a:noFill/>
              </a:ln>
              <a:solidFill>
                <a:srgbClr val="000000"/>
              </a:solidFill>
              <a:effectLst/>
              <a:uLnTx/>
              <a:uFillTx/>
              <a:latin typeface="Arial" panose="020B0604020202020204" pitchFamily="34" charset="0"/>
              <a:ea typeface="+mn-ea"/>
              <a:cs typeface="Arial"/>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nl-NL" sz="800" b="0" i="0" u="none" strike="noStrike" kern="0" cap="none" spc="0" normalizeH="0" baseline="0" noProof="0">
              <a:ln>
                <a:noFill/>
              </a:ln>
              <a:solidFill>
                <a:srgbClr val="000000"/>
              </a:solidFill>
              <a:effectLst/>
              <a:uLnTx/>
              <a:uFillTx/>
              <a:latin typeface="Arial" panose="020B0604020202020204" pitchFamily="34" charset="0"/>
              <a:ea typeface="+mn-ea"/>
              <a:cs typeface="Arial"/>
            </a:rPr>
            <a:t>Een negatief getal of tekst is niet toegestaan en zal worden gemarkeerd door een rode achtergrond van de respectieve cel. Alle overige cellen zijn geblokkeerd en kunnen niet worden gewijzigd of aangepast.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nl-NL" sz="800" b="0" i="0" u="none" strike="noStrike" kern="0" cap="none" spc="0" normalizeH="0" baseline="0" noProof="0">
              <a:ln>
                <a:noFill/>
              </a:ln>
              <a:solidFill>
                <a:srgbClr val="000000"/>
              </a:solidFill>
              <a:effectLst/>
              <a:uLnTx/>
              <a:uFillTx/>
              <a:latin typeface="Arial" panose="020B0604020202020204" pitchFamily="34" charset="0"/>
              <a:ea typeface="+mn-ea"/>
              <a:cs typeface="Arial"/>
            </a:rPr>
            <a:t>De tarieven worden automatisch geïndexeerd via de loonindex op het tabblad "Aanneemsom".</a:t>
          </a:r>
        </a:p>
        <a:p>
          <a:pPr algn="l" rtl="0">
            <a:defRPr sz="1000"/>
          </a:pPr>
          <a:endParaRPr lang="nl-NL" sz="800" b="0" i="0" u="none" strike="noStrike" baseline="0">
            <a:solidFill>
              <a:srgbClr val="000000"/>
            </a:solidFill>
            <a:latin typeface="Arial" panose="020B0604020202020204" pitchFamily="34"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nl-NL" sz="800" b="1" i="0" u="sng" strike="noStrike" kern="0" cap="none" spc="0" normalizeH="0" baseline="0" noProof="0">
              <a:ln>
                <a:noFill/>
              </a:ln>
              <a:solidFill>
                <a:srgbClr val="000000"/>
              </a:solidFill>
              <a:effectLst/>
              <a:uLnTx/>
              <a:uFillTx/>
              <a:latin typeface="Arial" panose="020B0604020202020204" pitchFamily="34" charset="0"/>
              <a:ea typeface="+mn-ea"/>
              <a:cs typeface="Arial"/>
            </a:rPr>
            <a:t>Uitleg tabblad Raming-Insp</a:t>
          </a:r>
          <a:endParaRPr kumimoji="0" lang="nl-NL" sz="800" b="0" i="0" u="none" strike="noStrike" kern="0" cap="none" spc="0" normalizeH="0" baseline="0" noProof="0">
            <a:ln>
              <a:noFill/>
            </a:ln>
            <a:solidFill>
              <a:srgbClr val="000000"/>
            </a:solidFill>
            <a:effectLst/>
            <a:uLnTx/>
            <a:uFillTx/>
            <a:latin typeface="Arial" panose="020B0604020202020204" pitchFamily="34" charset="0"/>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nl-NL" sz="800" b="0" i="0" u="none" strike="noStrike" kern="0" cap="none" spc="0" normalizeH="0" baseline="0" noProof="0">
              <a:ln>
                <a:noFill/>
              </a:ln>
              <a:solidFill>
                <a:srgbClr val="000000"/>
              </a:solidFill>
              <a:effectLst/>
              <a:uLnTx/>
              <a:uFillTx/>
              <a:latin typeface="Arial" panose="020B0604020202020204" pitchFamily="34" charset="0"/>
              <a:ea typeface="+mn-ea"/>
              <a:cs typeface="Arial"/>
            </a:rPr>
            <a:t>In de eerste kolom kiest </a:t>
          </a:r>
          <a:r>
            <a:rPr kumimoji="0" lang="nl-NL" sz="800" b="1" i="0" u="none" strike="noStrike" kern="0" cap="none" spc="0" normalizeH="0" baseline="0" noProof="0">
              <a:ln>
                <a:noFill/>
              </a:ln>
              <a:solidFill>
                <a:srgbClr val="000000"/>
              </a:solidFill>
              <a:effectLst/>
              <a:uLnTx/>
              <a:uFillTx/>
              <a:latin typeface="Arial" panose="020B0604020202020204" pitchFamily="34" charset="0"/>
              <a:ea typeface="+mn-ea"/>
              <a:cs typeface="Arial"/>
            </a:rPr>
            <a:t>de Inschrijver </a:t>
          </a:r>
          <a:r>
            <a:rPr kumimoji="0" lang="nl-NL" sz="800" b="0" i="0" u="none" strike="noStrike" kern="0" cap="none" spc="0" normalizeH="0" baseline="0" noProof="0">
              <a:ln>
                <a:noFill/>
              </a:ln>
              <a:solidFill>
                <a:srgbClr val="000000"/>
              </a:solidFill>
              <a:effectLst/>
              <a:uLnTx/>
              <a:uFillTx/>
              <a:latin typeface="Arial" panose="020B0604020202020204" pitchFamily="34" charset="0"/>
              <a:ea typeface="+mn-ea"/>
              <a:cs typeface="Arial"/>
            </a:rPr>
            <a:t>de rubriek, in de tweede kolom de betreffende code (zie Functioneel Bestek). De in te vullen cellen lichten rood op. De rode achtergrond verdwijnt zodra door de Inschrijver de gevraagde informatie wordt ingevuld. </a:t>
          </a:r>
          <a:r>
            <a:rPr kumimoji="0" lang="nl-NL" sz="800" b="1" i="0" u="none" strike="noStrike" kern="0" cap="none" spc="0" normalizeH="0" baseline="0" noProof="0">
              <a:ln>
                <a:noFill/>
              </a:ln>
              <a:solidFill>
                <a:srgbClr val="000000"/>
              </a:solidFill>
              <a:effectLst/>
              <a:uLnTx/>
              <a:uFillTx/>
              <a:latin typeface="Arial" panose="020B0604020202020204" pitchFamily="34" charset="0"/>
              <a:ea typeface="+mn-ea"/>
              <a:cs typeface="Arial"/>
            </a:rPr>
            <a:t>Let op</a:t>
          </a:r>
          <a:r>
            <a:rPr kumimoji="0" lang="nl-NL" sz="800" b="0" i="0" u="none" strike="noStrike" kern="0" cap="none" spc="0" normalizeH="0" baseline="0" noProof="0">
              <a:ln>
                <a:noFill/>
              </a:ln>
              <a:solidFill>
                <a:srgbClr val="000000"/>
              </a:solidFill>
              <a:effectLst/>
              <a:uLnTx/>
              <a:uFillTx/>
              <a:latin typeface="Arial" panose="020B0604020202020204" pitchFamily="34" charset="0"/>
              <a:ea typeface="+mn-ea"/>
              <a:cs typeface="Arial"/>
            </a:rPr>
            <a:t>: De applicatie controleert op getalwaarden, niet op de juistheid van de informatie. </a:t>
          </a:r>
          <a:r>
            <a:rPr kumimoji="0" lang="nl-NL" sz="8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De Inschrijver dient </a:t>
          </a:r>
          <a:r>
            <a:rPr kumimoji="0" lang="nl-NL"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reële </a:t>
          </a:r>
          <a:r>
            <a:rPr kumimoji="0" lang="nl-NL" sz="8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en gangbare waarden in getal vorm in te vullen</a:t>
          </a:r>
          <a:r>
            <a:rPr kumimoji="0" lang="nl-NL" sz="800" b="0" i="0" u="none" strike="noStrike" kern="0" cap="none" spc="0" normalizeH="0" baseline="0" noProof="0">
              <a:ln>
                <a:noFill/>
              </a:ln>
              <a:solidFill>
                <a:srgbClr val="000000"/>
              </a:solidFill>
              <a:effectLst/>
              <a:uLnTx/>
              <a:uFillTx/>
              <a:latin typeface="Arial" panose="020B0604020202020204" pitchFamily="34" charset="0"/>
              <a:ea typeface="+mn-ea"/>
              <a:cs typeface="Arial"/>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nl-NL" sz="800" b="0" i="0" u="none" strike="noStrike" kern="0" cap="none" spc="0" normalizeH="0" baseline="0" noProof="0">
              <a:ln>
                <a:noFill/>
              </a:ln>
              <a:solidFill>
                <a:srgbClr val="000000"/>
              </a:solidFill>
              <a:effectLst/>
              <a:uLnTx/>
              <a:uFillTx/>
              <a:latin typeface="Arial" panose="020B0604020202020204" pitchFamily="34" charset="0"/>
              <a:ea typeface="+mn-ea"/>
              <a:cs typeface="Arial"/>
            </a:rPr>
            <a:t>Een negatief getal of tekst is niet toegestaan en zal worden gemarkeerd door een rode achtergrond van de respectieve cel. Alle overige cellen zijn geblokkeerd en kunnen niet worden gewijzigd of aangepast.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nl-NL" sz="800" b="0" i="0" u="none" strike="noStrike" kern="0" cap="none" spc="0" normalizeH="0" baseline="0" noProof="0">
              <a:ln>
                <a:noFill/>
              </a:ln>
              <a:solidFill>
                <a:srgbClr val="000000"/>
              </a:solidFill>
              <a:effectLst/>
              <a:uLnTx/>
              <a:uFillTx/>
              <a:latin typeface="Arial" panose="020B0604020202020204" pitchFamily="34" charset="0"/>
              <a:ea typeface="+mn-ea"/>
              <a:cs typeface="Arial"/>
            </a:rPr>
            <a:t>De ramingen worden automatisch geïndexeerd via de loonindex op het tabblad "Aanneemsom".</a:t>
          </a:r>
          <a:endParaRPr lang="nl-NL" sz="800" b="0" i="0" u="none" strike="noStrike" baseline="0">
            <a:solidFill>
              <a:srgbClr val="000000"/>
            </a:solidFill>
            <a:latin typeface="Arial" panose="020B0604020202020204" pitchFamily="34" charset="0"/>
            <a:cs typeface="Arial"/>
          </a:endParaRPr>
        </a:p>
        <a:p>
          <a:pPr algn="l" rtl="0">
            <a:defRPr sz="1000"/>
          </a:pPr>
          <a:endParaRPr lang="nl-NL" sz="800" b="0" i="0" u="none" strike="noStrike" baseline="0">
            <a:solidFill>
              <a:srgbClr val="000000"/>
            </a:solidFill>
            <a:latin typeface="Arial" panose="020B0604020202020204" pitchFamily="34" charset="0"/>
            <a:cs typeface="Arial"/>
          </a:endParaRPr>
        </a:p>
        <a:p>
          <a:pPr algn="l" rtl="0">
            <a:defRPr sz="1000"/>
          </a:pPr>
          <a:r>
            <a:rPr lang="nl-NL" sz="800" b="1" i="0" u="sng" strike="noStrike" baseline="0">
              <a:solidFill>
                <a:srgbClr val="000000"/>
              </a:solidFill>
              <a:latin typeface="Arial" panose="020B0604020202020204" pitchFamily="34" charset="0"/>
              <a:cs typeface="Arial"/>
            </a:rPr>
            <a:t>Uitleg tabblad Cluster x</a:t>
          </a:r>
          <a:endParaRPr lang="nl-NL" sz="800" b="0" i="0" u="none" strike="noStrike" baseline="0">
            <a:solidFill>
              <a:srgbClr val="000000"/>
            </a:solidFill>
            <a:latin typeface="Arial" panose="020B0604020202020204" pitchFamily="34" charset="0"/>
            <a:cs typeface="Arial"/>
          </a:endParaRPr>
        </a:p>
        <a:p>
          <a:pPr algn="l" rtl="0">
            <a:defRPr sz="1000"/>
          </a:pPr>
          <a:r>
            <a:rPr lang="nl-NL" sz="800" b="0" i="0" baseline="0">
              <a:effectLst/>
              <a:latin typeface="Arial" panose="020B0604020202020204" pitchFamily="34" charset="0"/>
              <a:ea typeface="+mn-ea"/>
              <a:cs typeface="Arial" panose="020B0604020202020204" pitchFamily="34" charset="0"/>
            </a:rPr>
            <a:t>Een perceel bestaat uit 1 of meer clusters. Clusters bestaan uit 1 of meer locaties. De van toepassing zijnde clustertabbladen zijn vooraf door de Aanbesteder ingevuld m.b.t. de gegevens van elk cluster en de daarbij behorende locaties</a:t>
          </a:r>
          <a:r>
            <a:rPr lang="nl-NL" sz="800" b="0" i="0" u="none" strike="noStrike" baseline="0">
              <a:solidFill>
                <a:srgbClr val="000000"/>
              </a:solidFill>
              <a:latin typeface="Arial" pitchFamily="34" charset="0"/>
              <a:cs typeface="Arial" pitchFamily="34" charset="0"/>
            </a:rPr>
            <a:t>. In elk van toepassing zijnde tabblad dienen door </a:t>
          </a:r>
          <a:r>
            <a:rPr lang="nl-NL" sz="800" b="1" i="0" u="none" strike="noStrike" baseline="0">
              <a:solidFill>
                <a:srgbClr val="000000"/>
              </a:solidFill>
              <a:latin typeface="Arial" pitchFamily="34" charset="0"/>
              <a:cs typeface="Arial" pitchFamily="34" charset="0"/>
            </a:rPr>
            <a:t>de Inschrijver </a:t>
          </a:r>
          <a:r>
            <a:rPr lang="nl-NL" sz="800" b="0" i="0" u="none" strike="noStrike" baseline="0">
              <a:solidFill>
                <a:srgbClr val="000000"/>
              </a:solidFill>
              <a:latin typeface="Arial" pitchFamily="34" charset="0"/>
              <a:cs typeface="Arial" pitchFamily="34" charset="0"/>
            </a:rPr>
            <a:t>vanaf pagina 2 per locatie en per rubriek de respectieve kosten te worden ingevuld, uitgesplitst in de loonsom, materiaalkosten en Werk-derden. </a:t>
          </a:r>
          <a:r>
            <a:rPr lang="nl-NL" sz="800" b="0" i="0" baseline="0">
              <a:effectLst/>
              <a:latin typeface="Arial" pitchFamily="34" charset="0"/>
              <a:ea typeface="+mn-ea"/>
              <a:cs typeface="Arial" pitchFamily="34" charset="0"/>
            </a:rPr>
            <a:t>Stelposten dienen te worden ingevuld per locatie uitsluitend voor zover daar in het bestek melding van is gemaakt</a:t>
          </a:r>
          <a:r>
            <a:rPr lang="nl-NL" sz="800" b="0" i="0" u="none" strike="noStrike" baseline="0">
              <a:solidFill>
                <a:srgbClr val="000000"/>
              </a:solidFill>
              <a:latin typeface="Arial" pitchFamily="34" charset="0"/>
              <a:cs typeface="Arial" pitchFamily="34" charset="0"/>
            </a:rPr>
            <a:t>. Door het invullen van de betreffende gegevens ontstaat automatisch de aanneemsom per locatie. Tevens genereert de applicatie een kengetal in €/m² per rubriek per locatie</a:t>
          </a:r>
          <a:r>
            <a:rPr lang="nl-NL" sz="800" b="0" i="0" u="none" strike="noStrike" baseline="0">
              <a:solidFill>
                <a:srgbClr val="000000"/>
              </a:solidFill>
              <a:latin typeface="Arial" panose="020B0604020202020204" pitchFamily="34" charset="0"/>
              <a:cs typeface="Arial"/>
            </a:rPr>
            <a:t>. </a:t>
          </a:r>
        </a:p>
        <a:p>
          <a:pPr algn="l" rtl="0">
            <a:defRPr sz="1000"/>
          </a:pPr>
          <a:r>
            <a:rPr lang="nl-NL" sz="800" b="0" i="0" u="none" strike="noStrike" baseline="0">
              <a:solidFill>
                <a:srgbClr val="000000"/>
              </a:solidFill>
              <a:latin typeface="Arial" panose="020B0604020202020204" pitchFamily="34" charset="0"/>
              <a:cs typeface="Arial"/>
            </a:rPr>
            <a:t>Pagina 1 van elk tabblad wordt automatisch samengesteld door de applicatie en geeft de aanneemsom per rubriek per cluster weer. Tevens wordt automatisch een kengetal in €/m² gegenereerd per rubriek per cluster. </a:t>
          </a:r>
        </a:p>
        <a:p>
          <a:pPr algn="l" rtl="0">
            <a:defRPr sz="1000"/>
          </a:pPr>
          <a:r>
            <a:rPr lang="nl-NL" sz="800" b="0" i="0" u="none" strike="noStrike" baseline="0">
              <a:solidFill>
                <a:srgbClr val="000000"/>
              </a:solidFill>
              <a:latin typeface="Arial" panose="020B0604020202020204" pitchFamily="34" charset="0"/>
              <a:cs typeface="Arial"/>
            </a:rPr>
            <a:t>De velden die door </a:t>
          </a:r>
          <a:r>
            <a:rPr lang="nl-NL" sz="800" b="1" i="0" u="none" strike="noStrike" baseline="0">
              <a:solidFill>
                <a:srgbClr val="000000"/>
              </a:solidFill>
              <a:latin typeface="Arial" panose="020B0604020202020204" pitchFamily="34" charset="0"/>
              <a:cs typeface="Arial"/>
            </a:rPr>
            <a:t>de Inschrijver </a:t>
          </a:r>
          <a:r>
            <a:rPr lang="nl-NL" sz="800" b="0" i="0" u="none" strike="noStrike" baseline="0">
              <a:solidFill>
                <a:srgbClr val="000000"/>
              </a:solidFill>
              <a:latin typeface="Arial" panose="020B0604020202020204" pitchFamily="34" charset="0"/>
              <a:cs typeface="Arial"/>
            </a:rPr>
            <a:t>dienen te worden ingevuld zijn voorzien van een rode celrand. De rode celrand verdwijnt zodra door de Inschrijver de gevraagde informatie wordt ingevuld. </a:t>
          </a:r>
          <a:r>
            <a:rPr lang="nl-NL" sz="800" b="1" i="0" u="none" strike="noStrike" baseline="0">
              <a:solidFill>
                <a:srgbClr val="000000"/>
              </a:solidFill>
              <a:latin typeface="Arial" panose="020B0604020202020204" pitchFamily="34" charset="0"/>
              <a:cs typeface="Arial"/>
            </a:rPr>
            <a:t>Let op</a:t>
          </a:r>
          <a:r>
            <a:rPr lang="nl-NL" sz="800" b="0" i="0" u="none" strike="noStrike" baseline="0">
              <a:solidFill>
                <a:srgbClr val="000000"/>
              </a:solidFill>
              <a:latin typeface="Arial" panose="020B0604020202020204" pitchFamily="34" charset="0"/>
              <a:cs typeface="Arial"/>
            </a:rPr>
            <a:t>: De applicatie controleert op getalwaarden, niet op de juistheid van de informatie. De Inschrijver dient de gevraagde waarden in getal vorm in te vullen; geen waarde is het cijfer 0 (nul). </a:t>
          </a:r>
        </a:p>
        <a:p>
          <a:pPr algn="l" rtl="0">
            <a:defRPr sz="1000"/>
          </a:pPr>
          <a:r>
            <a:rPr lang="nl-NL" sz="800" b="0" i="0" u="none" strike="noStrike" baseline="0">
              <a:solidFill>
                <a:srgbClr val="000000"/>
              </a:solidFill>
              <a:latin typeface="Arial" panose="020B0604020202020204" pitchFamily="34" charset="0"/>
              <a:cs typeface="Arial"/>
            </a:rPr>
            <a:t>Negatieve getallen of tekst zijn niet toegestaan en worden gemarkeerd door een rode achtergrond van de respectieve cel. Alle overige cellen zijn geblokkeerd en kunnen niet worden gewijzigd of aangepast.</a:t>
          </a:r>
        </a:p>
        <a:p>
          <a:pPr algn="l" rtl="0">
            <a:defRPr sz="1000"/>
          </a:pPr>
          <a:r>
            <a:rPr lang="nl-NL" sz="800" b="0" i="0" u="none" strike="noStrike" baseline="0">
              <a:solidFill>
                <a:srgbClr val="000000"/>
              </a:solidFill>
              <a:latin typeface="Arial" panose="020B0604020202020204" pitchFamily="34" charset="0"/>
              <a:cs typeface="Arial"/>
            </a:rPr>
            <a:t>Zolang niet alle in te vullen velden per locatie zijn ingevuld is ter plaatse van de ruimte voor de “Paraaf Inschrijver” de tekst “</a:t>
          </a:r>
          <a:r>
            <a:rPr lang="nl-NL" sz="800" b="1" i="0" u="none" strike="noStrike" baseline="0">
              <a:solidFill>
                <a:srgbClr val="FF0000"/>
              </a:solidFill>
              <a:latin typeface="Arial" panose="020B0604020202020204" pitchFamily="34" charset="0"/>
              <a:cs typeface="Arial"/>
            </a:rPr>
            <a:t>Let op: niet alle velden zijn ingevuld!</a:t>
          </a:r>
          <a:r>
            <a:rPr lang="nl-NL" sz="800" b="0" i="0" u="none" strike="noStrike" baseline="0">
              <a:solidFill>
                <a:srgbClr val="000000"/>
              </a:solidFill>
              <a:latin typeface="Arial" panose="020B0604020202020204" pitchFamily="34" charset="0"/>
              <a:cs typeface="Arial"/>
            </a:rPr>
            <a:t>” zichtbaar.</a:t>
          </a:r>
        </a:p>
        <a:p>
          <a:pPr algn="l" rtl="0">
            <a:defRPr sz="1000"/>
          </a:pPr>
          <a:endParaRPr lang="nl-NL" sz="800" b="0" i="0" u="none" strike="noStrike" baseline="0">
            <a:solidFill>
              <a:srgbClr val="000000"/>
            </a:solidFill>
            <a:latin typeface="Arial" panose="020B0604020202020204" pitchFamily="34" charset="0"/>
            <a:cs typeface="Arial"/>
          </a:endParaRPr>
        </a:p>
        <a:p>
          <a:pPr algn="l" rtl="0">
            <a:defRPr sz="1000"/>
          </a:pPr>
          <a:r>
            <a:rPr lang="nl-NL" sz="800" b="0" i="0" u="none" strike="noStrike" baseline="0">
              <a:solidFill>
                <a:srgbClr val="000000"/>
              </a:solidFill>
              <a:latin typeface="Arial" panose="020B0604020202020204" pitchFamily="34" charset="0"/>
              <a:cs typeface="Arial"/>
            </a:rPr>
            <a:t>Indien bij een locatie de locatiecode </a:t>
          </a:r>
          <a:r>
            <a:rPr lang="nl-NL" sz="800" b="1" i="0" u="none" strike="noStrike" baseline="0">
              <a:solidFill>
                <a:srgbClr val="000000"/>
              </a:solidFill>
              <a:latin typeface="Arial" panose="020B0604020202020204" pitchFamily="34" charset="0"/>
              <a:cs typeface="Arial"/>
            </a:rPr>
            <a:t>niet is ingevuld</a:t>
          </a:r>
          <a:r>
            <a:rPr lang="nl-NL" sz="800" b="0" i="0" u="none" strike="noStrike" baseline="0">
              <a:solidFill>
                <a:srgbClr val="000000"/>
              </a:solidFill>
              <a:latin typeface="Arial" panose="020B0604020202020204" pitchFamily="34" charset="0"/>
              <a:cs typeface="Arial"/>
            </a:rPr>
            <a:t> behoeft de Inschrijver in de bijbehorende velden geen informatie in te vullen. Eventuele door de Inschrijver toch ingevulde informatie zal niet van invloed zijn op de aanneemsom. Bovendien is de naam van het betreffende specificatieblad weergegeven als “</a:t>
          </a:r>
          <a:r>
            <a:rPr lang="nl-NL" sz="800" b="1" i="0" u="none" strike="noStrike" baseline="0">
              <a:solidFill>
                <a:srgbClr val="FF0000"/>
              </a:solidFill>
              <a:latin typeface="Arial" panose="020B0604020202020204" pitchFamily="34" charset="0"/>
              <a:cs typeface="Arial"/>
            </a:rPr>
            <a:t>Specificatieblad ongeldig; NIET invullen!</a:t>
          </a:r>
          <a:r>
            <a:rPr lang="nl-NL" sz="800" b="0" i="0" u="none" strike="noStrike" baseline="0">
              <a:solidFill>
                <a:srgbClr val="000000"/>
              </a:solidFill>
              <a:latin typeface="Arial" panose="020B0604020202020204" pitchFamily="34" charset="0"/>
              <a:cs typeface="Arial"/>
            </a:rPr>
            <a:t>”. Specificatiebladen met de tekst “</a:t>
          </a:r>
          <a:r>
            <a:rPr lang="nl-NL" sz="800" b="1" i="0" u="none" strike="noStrike" baseline="0">
              <a:solidFill>
                <a:srgbClr val="FF0000"/>
              </a:solidFill>
              <a:latin typeface="Arial" panose="020B0604020202020204" pitchFamily="34" charset="0"/>
              <a:cs typeface="Arial"/>
            </a:rPr>
            <a:t>Specificatieblad ongeldig; NIET invullen!</a:t>
          </a:r>
          <a:r>
            <a:rPr lang="nl-NL" sz="800" b="0" i="0" u="none" strike="noStrike" baseline="0">
              <a:solidFill>
                <a:srgbClr val="000000"/>
              </a:solidFill>
              <a:latin typeface="Arial" panose="020B0604020202020204" pitchFamily="34" charset="0"/>
              <a:cs typeface="Arial"/>
            </a:rPr>
            <a:t>” behoeven </a:t>
          </a:r>
          <a:r>
            <a:rPr lang="nl-NL" sz="800" b="1" i="0" u="none" strike="noStrike" baseline="0">
              <a:solidFill>
                <a:srgbClr val="000000"/>
              </a:solidFill>
              <a:latin typeface="Arial" panose="020B0604020202020204" pitchFamily="34" charset="0"/>
              <a:cs typeface="Arial"/>
            </a:rPr>
            <a:t>NIET</a:t>
          </a:r>
          <a:r>
            <a:rPr lang="nl-NL" sz="800" b="0" i="0" u="none" strike="noStrike" baseline="0">
              <a:solidFill>
                <a:srgbClr val="000000"/>
              </a:solidFill>
              <a:latin typeface="Arial" panose="020B0604020202020204" pitchFamily="34" charset="0"/>
              <a:cs typeface="Arial"/>
            </a:rPr>
            <a:t> in hardcopy te worden ingediend.</a:t>
          </a:r>
        </a:p>
        <a:p>
          <a:pPr algn="l" rtl="0">
            <a:defRPr sz="1000"/>
          </a:pPr>
          <a:endParaRPr lang="nl-NL" sz="800" b="0" i="0" u="none" strike="noStrike" baseline="0">
            <a:solidFill>
              <a:srgbClr val="000000"/>
            </a:solidFill>
            <a:latin typeface="Arial" panose="020B0604020202020204" pitchFamily="34" charset="0"/>
            <a:cs typeface="Arial"/>
          </a:endParaRPr>
        </a:p>
        <a:p>
          <a:pPr algn="l" rtl="0">
            <a:defRPr sz="1000"/>
          </a:pPr>
          <a:r>
            <a:rPr lang="nl-NL" sz="800" b="0" i="0" u="none" strike="noStrike" baseline="0">
              <a:solidFill>
                <a:srgbClr val="000000"/>
              </a:solidFill>
              <a:latin typeface="Arial" panose="020B0604020202020204" pitchFamily="34" charset="0"/>
              <a:cs typeface="Arial"/>
            </a:rPr>
            <a:t>De respectieve aanneemsom per locatie en per cluster wordt automatisch geïndexeerd via de gegevens op het tabblad "Aanneemsom". </a:t>
          </a:r>
        </a:p>
        <a:p>
          <a:pPr algn="l" rtl="0">
            <a:defRPr sz="1000"/>
          </a:pPr>
          <a:endParaRPr lang="nl-NL" sz="800" b="0" i="0" u="none" strike="noStrike" baseline="0">
            <a:solidFill>
              <a:srgbClr val="000000"/>
            </a:solidFill>
            <a:latin typeface="Arial" panose="020B0604020202020204" pitchFamily="34" charset="0"/>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nl-NL" sz="800" b="1" i="0" u="sng" strike="noStrike" kern="0" cap="none" spc="0" normalizeH="0" baseline="0" noProof="0">
              <a:ln>
                <a:noFill/>
              </a:ln>
              <a:solidFill>
                <a:srgbClr val="000000"/>
              </a:solidFill>
              <a:effectLst/>
              <a:uLnTx/>
              <a:uFillTx/>
              <a:latin typeface="Arial" panose="020B0604020202020204" pitchFamily="34" charset="0"/>
              <a:ea typeface="+mn-ea"/>
              <a:cs typeface="Arial"/>
            </a:rPr>
            <a:t>Uitleg tabblad FBCO</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800" b="0" i="0" u="none" strike="noStrike" kern="0" cap="none" spc="0" normalizeH="0" baseline="0" noProof="0">
              <a:ln>
                <a:noFill/>
              </a:ln>
              <a:solidFill>
                <a:srgbClr val="000000"/>
              </a:solidFill>
              <a:effectLst/>
              <a:uLnTx/>
              <a:uFillTx/>
              <a:latin typeface="Arial" panose="020B0604020202020204" pitchFamily="34" charset="0"/>
              <a:ea typeface="+mn-ea"/>
              <a:cs typeface="Arial"/>
            </a:rPr>
            <a:t>Door de Aanbesteder is een locatie gekozen waarvoor een fictieve berekening van de loonkosten correctief onderhoud wordt verlangd. Voor de betreffende locatie zijn de rubrieken, installatie onderdelen en </a:t>
          </a:r>
          <a:r>
            <a:rPr kumimoji="0" lang="nl-NL" sz="800" b="1" i="0" u="sng" strike="noStrike" kern="0" cap="none" spc="0" normalizeH="0" baseline="0" noProof="0">
              <a:ln>
                <a:noFill/>
              </a:ln>
              <a:solidFill>
                <a:srgbClr val="000000"/>
              </a:solidFill>
              <a:effectLst/>
              <a:uLnTx/>
              <a:uFillTx/>
              <a:latin typeface="Arial" panose="020B0604020202020204" pitchFamily="34" charset="0"/>
              <a:ea typeface="+mn-ea"/>
              <a:cs typeface="Arial"/>
            </a:rPr>
            <a:t>fictieve</a:t>
          </a:r>
          <a:r>
            <a:rPr kumimoji="0" lang="nl-NL" sz="800" b="0" i="0" u="none" strike="noStrike" kern="0" cap="none" spc="0" normalizeH="0" baseline="0" noProof="0">
              <a:ln>
                <a:noFill/>
              </a:ln>
              <a:solidFill>
                <a:srgbClr val="000000"/>
              </a:solidFill>
              <a:effectLst/>
              <a:uLnTx/>
              <a:uFillTx/>
              <a:latin typeface="Arial" panose="020B0604020202020204" pitchFamily="34" charset="0"/>
              <a:ea typeface="+mn-ea"/>
              <a:cs typeface="Arial"/>
            </a:rPr>
            <a:t> uren voor correctief onderhoud c.a. reeds ingevuld.</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800" b="1" i="0" u="none" strike="noStrike" kern="0" cap="none" spc="0" normalizeH="0" baseline="0" noProof="0">
              <a:ln>
                <a:noFill/>
              </a:ln>
              <a:solidFill>
                <a:srgbClr val="000000"/>
              </a:solidFill>
              <a:effectLst/>
              <a:uLnTx/>
              <a:uFillTx/>
              <a:latin typeface="Arial" panose="020B0604020202020204" pitchFamily="34" charset="0"/>
              <a:ea typeface="+mn-ea"/>
              <a:cs typeface="Arial"/>
            </a:rPr>
            <a:t>De Inschrijver </a:t>
          </a:r>
          <a:r>
            <a:rPr kumimoji="0" lang="nl-NL" sz="800" b="0" i="0" u="none" strike="noStrike" kern="0" cap="none" spc="0" normalizeH="0" baseline="0" noProof="0">
              <a:ln>
                <a:noFill/>
              </a:ln>
              <a:solidFill>
                <a:srgbClr val="000000"/>
              </a:solidFill>
              <a:effectLst/>
              <a:uLnTx/>
              <a:uFillTx/>
              <a:latin typeface="Arial" panose="020B0604020202020204" pitchFamily="34" charset="0"/>
              <a:ea typeface="+mn-ea"/>
              <a:cs typeface="Arial"/>
            </a:rPr>
            <a:t>vult de namen van de eventueel in te zetten Onderaannemers met de bijhorende tarieven en toeslagen uit het Inschrijfbiljet in. Indien geen Onderaannemer wordt ingezet vult de Inschrijver de eigen tarieven en toeslagen in. Als gevolg van deze gegevens ontstaat een berekening van de </a:t>
          </a:r>
          <a:r>
            <a:rPr kumimoji="0" lang="nl-NL" sz="800" b="1" i="0" u="sng" strike="noStrike" kern="0" cap="none" spc="0" normalizeH="0" baseline="0" noProof="0">
              <a:ln>
                <a:noFill/>
              </a:ln>
              <a:solidFill>
                <a:srgbClr val="000000"/>
              </a:solidFill>
              <a:effectLst/>
              <a:uLnTx/>
              <a:uFillTx/>
              <a:latin typeface="Arial" panose="020B0604020202020204" pitchFamily="34" charset="0"/>
              <a:ea typeface="+mn-ea"/>
              <a:cs typeface="Arial"/>
            </a:rPr>
            <a:t>fictieve</a:t>
          </a:r>
          <a:r>
            <a:rPr kumimoji="0" lang="nl-NL" sz="800" b="0" i="0" u="none" strike="noStrike" kern="0" cap="none" spc="0" normalizeH="0" baseline="0" noProof="0">
              <a:ln>
                <a:noFill/>
              </a:ln>
              <a:solidFill>
                <a:srgbClr val="000000"/>
              </a:solidFill>
              <a:effectLst/>
              <a:uLnTx/>
              <a:uFillTx/>
              <a:latin typeface="Arial" panose="020B0604020202020204" pitchFamily="34" charset="0"/>
              <a:ea typeface="+mn-ea"/>
              <a:cs typeface="Arial"/>
            </a:rPr>
            <a:t> loonkosten correctief onderhoud over een periode van 12 maanden voor de betreffende locatie.</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800" b="1" i="0" u="none" strike="noStrike" kern="0" cap="none" spc="0" normalizeH="0" baseline="0" noProof="0">
              <a:ln>
                <a:noFill/>
              </a:ln>
              <a:solidFill>
                <a:srgbClr val="FF0000"/>
              </a:solidFill>
              <a:effectLst/>
              <a:uLnTx/>
              <a:uFillTx/>
              <a:latin typeface="Arial" panose="020B0604020202020204" pitchFamily="34" charset="0"/>
              <a:ea typeface="+mn-ea"/>
              <a:cs typeface="Arial"/>
            </a:rPr>
            <a:t>Rood</a:t>
          </a:r>
          <a:r>
            <a:rPr kumimoji="0" lang="nl-NL" sz="800" b="0" i="0" u="none" strike="noStrike" kern="0" cap="none" spc="0" normalizeH="0" baseline="0" noProof="0">
              <a:ln>
                <a:noFill/>
              </a:ln>
              <a:solidFill>
                <a:srgbClr val="000000"/>
              </a:solidFill>
              <a:effectLst/>
              <a:uLnTx/>
              <a:uFillTx/>
              <a:latin typeface="Arial" panose="020B0604020202020204" pitchFamily="34" charset="0"/>
              <a:ea typeface="+mn-ea"/>
              <a:cs typeface="Arial"/>
            </a:rPr>
            <a:t> gekleurde cellen zijn niet of onjuist ingevuld en maken het tabblad ongeldig.</a:t>
          </a:r>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9"/>
  <sheetViews>
    <sheetView tabSelected="1" workbookViewId="0">
      <selection activeCell="B3" sqref="B3"/>
    </sheetView>
  </sheetViews>
  <sheetFormatPr defaultRowHeight="11.25" customHeight="1"/>
  <cols>
    <col min="1" max="1" width="15.7109375" customWidth="1"/>
    <col min="5" max="5" width="20.85546875" customWidth="1"/>
    <col min="7" max="7" width="15.28515625" customWidth="1"/>
    <col min="8" max="8" width="14" customWidth="1"/>
    <col min="9" max="10" width="9.140625" customWidth="1"/>
    <col min="11" max="11" width="9.140625" hidden="1" customWidth="1"/>
  </cols>
  <sheetData>
    <row r="1" spans="1:11" ht="15.75" customHeight="1">
      <c r="A1" s="4" t="str">
        <f>'Aanneemsom-E'!A1</f>
        <v>E-installatie</v>
      </c>
      <c r="B1" s="4" t="str">
        <f>'Aanneemsom-E'!B1</f>
        <v>Inschrijfbiljet onderhoud</v>
      </c>
      <c r="C1" s="1"/>
      <c r="D1" s="1"/>
      <c r="E1" s="1"/>
      <c r="F1" s="1"/>
      <c r="G1" s="1"/>
      <c r="H1" s="1"/>
      <c r="K1" s="1" t="s">
        <v>211</v>
      </c>
    </row>
    <row r="2" spans="1:11" ht="11.25" customHeight="1">
      <c r="A2" s="30" t="str">
        <f>'Aanneemsom-E'!A2</f>
        <v>Perceel:</v>
      </c>
      <c r="B2" s="265" t="s">
        <v>231</v>
      </c>
      <c r="C2" s="1"/>
      <c r="D2" s="1"/>
      <c r="E2" s="1"/>
      <c r="F2" s="30" t="s">
        <v>30</v>
      </c>
      <c r="G2" s="146" t="s">
        <v>236</v>
      </c>
      <c r="H2" s="1"/>
      <c r="K2" s="1" t="s">
        <v>212</v>
      </c>
    </row>
    <row r="3" spans="1:11" ht="11.25" customHeight="1">
      <c r="A3" s="30" t="str">
        <f>'Aanneemsom-E'!A3</f>
        <v>Opdrachtgever:</v>
      </c>
      <c r="B3" s="110" t="s">
        <v>239</v>
      </c>
      <c r="C3" s="1"/>
      <c r="D3" s="1"/>
      <c r="E3" s="1"/>
      <c r="F3" s="121" t="s">
        <v>34</v>
      </c>
      <c r="G3" s="146" t="s">
        <v>232</v>
      </c>
      <c r="H3" s="1"/>
      <c r="K3" s="1" t="s">
        <v>5</v>
      </c>
    </row>
    <row r="4" spans="1:11" ht="11.25" customHeight="1">
      <c r="A4" s="30" t="str">
        <f>'Aanneemsom-E'!A4</f>
        <v>Betreft:</v>
      </c>
      <c r="B4" s="176" t="s">
        <v>218</v>
      </c>
      <c r="C4" s="1"/>
      <c r="D4" s="1"/>
      <c r="E4" s="1"/>
      <c r="F4" s="1"/>
      <c r="G4" s="1"/>
      <c r="H4" s="1"/>
      <c r="K4" s="1" t="s">
        <v>6</v>
      </c>
    </row>
    <row r="5" spans="1:11" ht="11.25" customHeight="1">
      <c r="A5" s="30" t="str">
        <f>'Aanneemsom-E'!A5</f>
        <v>Blad:</v>
      </c>
      <c r="B5" s="1" t="s">
        <v>32</v>
      </c>
      <c r="C5" s="1"/>
      <c r="D5" s="1"/>
      <c r="E5" s="1"/>
      <c r="F5" s="266" t="s">
        <v>170</v>
      </c>
      <c r="G5" s="267" t="s">
        <v>230</v>
      </c>
      <c r="H5" s="1"/>
      <c r="K5" s="1" t="s">
        <v>7</v>
      </c>
    </row>
    <row r="6" spans="1:11" ht="11.25" customHeight="1">
      <c r="K6" s="1" t="s">
        <v>213</v>
      </c>
    </row>
    <row r="7" spans="1:11" ht="11.25" customHeight="1">
      <c r="K7" s="1" t="s">
        <v>215</v>
      </c>
    </row>
    <row r="8" spans="1:11" ht="11.25" customHeight="1">
      <c r="I8" s="1"/>
      <c r="K8" s="1" t="s">
        <v>214</v>
      </c>
    </row>
    <row r="9" spans="1:11" ht="11.25" customHeight="1">
      <c r="K9" s="1" t="s">
        <v>9</v>
      </c>
    </row>
  </sheetData>
  <sheetProtection algorithmName="SHA-512" hashValue="FKzN4LT8ZpsU7IegaCPz4FF4AC9yCLfr4N3FXS1DW6fKsIrAofFxL+tzFEfRgkAUP1vUxq/zSlCNNptlDD7ymg==" saltValue="MTs7sKLWQE9Jgn/MbmU/2g==" spinCount="100000" sheet="1" objects="1" scenarios="1" selectLockedCells="1" selectUnlockedCells="1"/>
  <phoneticPr fontId="0" type="noConversion"/>
  <pageMargins left="0.74803149606299213" right="0.62992125984251968" top="0.82677165354330717" bottom="0.78740157480314965" header="0.51181102362204722" footer="0.43307086614173229"/>
  <pageSetup paperSize="9" scale="85" orientation="portrait" r:id="rId1"/>
  <headerFooter alignWithMargins="0">
    <oddFooter>&amp;L&amp;"Arial,Cursief"&amp;8© Wesselektro advies Houten&amp;C&amp;"Arial,Cursief"&amp;8&amp;A
pag. &amp;P van &amp;N&amp;R&amp;"Arial,Cursief"&amp;8&amp;F</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58"/>
  <sheetViews>
    <sheetView workbookViewId="0">
      <pane ySplit="20" topLeftCell="A21" activePane="bottomLeft" state="frozen"/>
      <selection activeCell="B4" sqref="B4"/>
      <selection pane="bottomLeft" activeCell="B8" sqref="B8"/>
    </sheetView>
  </sheetViews>
  <sheetFormatPr defaultRowHeight="11.25"/>
  <cols>
    <col min="1" max="1" width="15.7109375" style="1" customWidth="1"/>
    <col min="2" max="2" width="14.5703125" style="1" customWidth="1"/>
    <col min="3" max="6" width="11.42578125" style="2" customWidth="1"/>
    <col min="7" max="7" width="15.85546875" style="2" customWidth="1"/>
    <col min="8" max="14" width="9.140625" style="1" hidden="1" customWidth="1"/>
    <col min="15" max="16384" width="9.140625" style="1"/>
  </cols>
  <sheetData>
    <row r="1" spans="1:8" ht="15.75">
      <c r="A1" s="4" t="s">
        <v>110</v>
      </c>
      <c r="B1" s="4" t="s">
        <v>16</v>
      </c>
    </row>
    <row r="2" spans="1:8">
      <c r="A2" s="30" t="s">
        <v>135</v>
      </c>
      <c r="B2" s="264" t="str">
        <f>Leeswijzer!B2</f>
        <v>E1</v>
      </c>
      <c r="F2" s="32" t="s">
        <v>30</v>
      </c>
      <c r="G2" s="2" t="str">
        <f>Leeswijzer!G2</f>
        <v>xxx-GC1-IBE E1C1</v>
      </c>
    </row>
    <row r="3" spans="1:8">
      <c r="A3" s="30" t="s">
        <v>0</v>
      </c>
      <c r="B3" s="110" t="str">
        <f>Leeswijzer!B3</f>
        <v>Solido</v>
      </c>
      <c r="F3" s="32" t="s">
        <v>34</v>
      </c>
      <c r="G3" s="2" t="str">
        <f>Leeswijzer!G3</f>
        <v>2506-FB-OHCAEW</v>
      </c>
    </row>
    <row r="4" spans="1:8">
      <c r="A4" s="30" t="s">
        <v>1</v>
      </c>
      <c r="B4" s="110" t="str">
        <f>Leeswijzer!B4</f>
        <v>Onderhoudscontract E-installatie</v>
      </c>
      <c r="F4" s="78" t="s">
        <v>125</v>
      </c>
      <c r="G4" s="80">
        <v>126</v>
      </c>
    </row>
    <row r="5" spans="1:8">
      <c r="A5" s="30" t="s">
        <v>12</v>
      </c>
      <c r="B5" s="1" t="s">
        <v>163</v>
      </c>
      <c r="F5" s="32" t="s">
        <v>44</v>
      </c>
      <c r="G5" s="116">
        <f>'Cluster 1'!I5+'Cluster 2'!I5</f>
        <v>126</v>
      </c>
    </row>
    <row r="6" spans="1:8">
      <c r="A6" s="30"/>
      <c r="F6" s="32" t="str">
        <f>IF(G6="","","BVO perceel verschil:")</f>
        <v/>
      </c>
      <c r="G6" s="152" t="str">
        <f>IF((G5-G4)/G4=0,"",(G5-G4)/G4)</f>
        <v/>
      </c>
    </row>
    <row r="7" spans="1:8">
      <c r="F7" s="78" t="s">
        <v>105</v>
      </c>
      <c r="G7" s="151">
        <v>2026</v>
      </c>
      <c r="H7" s="1" t="s">
        <v>26</v>
      </c>
    </row>
    <row r="8" spans="1:8" ht="12" customHeight="1">
      <c r="A8" s="1" t="s">
        <v>115</v>
      </c>
      <c r="B8" s="137"/>
      <c r="F8" s="32" t="s">
        <v>89</v>
      </c>
      <c r="G8" s="149"/>
      <c r="H8" s="1">
        <f>IF(B8="",0,1)</f>
        <v>0</v>
      </c>
    </row>
    <row r="9" spans="1:8" ht="12" customHeight="1">
      <c r="A9" s="1" t="s">
        <v>39</v>
      </c>
      <c r="B9" s="137"/>
      <c r="H9" s="1">
        <f>IF(B9="",0,1)</f>
        <v>0</v>
      </c>
    </row>
    <row r="10" spans="1:8">
      <c r="A10" s="1" t="s">
        <v>141</v>
      </c>
    </row>
    <row r="11" spans="1:8">
      <c r="A11" s="1" t="s">
        <v>142</v>
      </c>
    </row>
    <row r="12" spans="1:8">
      <c r="A12" s="1" t="s">
        <v>66</v>
      </c>
    </row>
    <row r="13" spans="1:8">
      <c r="A13" s="1" t="s">
        <v>143</v>
      </c>
    </row>
    <row r="15" spans="1:8">
      <c r="A15" s="1" t="s">
        <v>116</v>
      </c>
      <c r="B15" s="114">
        <v>45839</v>
      </c>
      <c r="F15" s="32"/>
      <c r="G15" s="80"/>
    </row>
    <row r="16" spans="1:8">
      <c r="A16" s="1" t="s">
        <v>97</v>
      </c>
      <c r="B16" s="114">
        <f>G54</f>
        <v>45839</v>
      </c>
      <c r="C16" s="112">
        <f>(C54-C53)/C53</f>
        <v>0</v>
      </c>
      <c r="D16" s="112">
        <f>(F54-F53)/F53</f>
        <v>0</v>
      </c>
      <c r="E16" s="112">
        <f>(F31*C16)+(G31*D16)</f>
        <v>0</v>
      </c>
      <c r="F16" s="112">
        <f>(F31*C16)+(G31*D16)</f>
        <v>0</v>
      </c>
    </row>
    <row r="17" spans="1:11">
      <c r="C17" s="54" t="s">
        <v>172</v>
      </c>
      <c r="D17" s="52"/>
      <c r="E17" s="52"/>
      <c r="F17" s="159"/>
      <c r="G17" s="131" t="s">
        <v>11</v>
      </c>
    </row>
    <row r="18" spans="1:11">
      <c r="C18" s="107" t="s">
        <v>167</v>
      </c>
      <c r="D18" s="24"/>
      <c r="E18" s="53"/>
      <c r="F18" s="160"/>
      <c r="G18" s="157">
        <f>B16</f>
        <v>45839</v>
      </c>
    </row>
    <row r="19" spans="1:11">
      <c r="A19" s="126" t="s">
        <v>99</v>
      </c>
      <c r="B19" s="161" t="s">
        <v>67</v>
      </c>
      <c r="C19" s="131" t="s">
        <v>68</v>
      </c>
      <c r="D19" s="131" t="s">
        <v>69</v>
      </c>
      <c r="E19" s="131" t="s">
        <v>221</v>
      </c>
      <c r="F19" s="131" t="str">
        <f>IF(SUM('Cluster 1'!L14:O14)+SUM('Cluster 2'!L14:O14)=0,"","Stelposten")</f>
        <v/>
      </c>
      <c r="G19" s="131" t="s">
        <v>70</v>
      </c>
    </row>
    <row r="20" spans="1:11">
      <c r="A20" s="127"/>
      <c r="B20" s="162" t="s">
        <v>71</v>
      </c>
      <c r="C20" s="158" t="s">
        <v>18</v>
      </c>
      <c r="D20" s="158" t="s">
        <v>18</v>
      </c>
      <c r="E20" s="158" t="s">
        <v>18</v>
      </c>
      <c r="F20" s="158" t="str">
        <f>IF(F19="","","(€ excl. BTW)")</f>
        <v/>
      </c>
      <c r="G20" s="158" t="s">
        <v>18</v>
      </c>
    </row>
    <row r="21" spans="1:11" ht="12" thickBot="1">
      <c r="A21" s="1" t="str">
        <f>A57</f>
        <v>C1</v>
      </c>
      <c r="B21" s="111" t="str">
        <f>IF(G21=0,"",(G21-F21)/$G$5)</f>
        <v/>
      </c>
      <c r="C21" s="2">
        <f>IF(A21=0,"",'Cluster 1'!$C$25*(1+C16))</f>
        <v>0</v>
      </c>
      <c r="D21" s="2">
        <f>IF(A21=0,"",'Cluster 1'!$D$25*(1+D16))</f>
        <v>0</v>
      </c>
      <c r="E21" s="2">
        <f>IF(A21=0,"",'Cluster 1'!$E$25*(1+E16))</f>
        <v>0</v>
      </c>
      <c r="F21" s="2">
        <f>IF(A21=0,"",'Cluster 1'!R15*(1+F16))</f>
        <v>0</v>
      </c>
      <c r="G21" s="11">
        <f>IF(A21=0,"",ROUND(SUM(C21:F21),0))</f>
        <v>0</v>
      </c>
    </row>
    <row r="22" spans="1:11" ht="12" hidden="1" thickBot="1">
      <c r="A22" s="1" t="str">
        <f>A58</f>
        <v>C2</v>
      </c>
      <c r="B22" s="111" t="str">
        <f>IF(G22=0,"",(G22-F22)/$G$5)</f>
        <v/>
      </c>
      <c r="C22" s="2">
        <f>IF(A22=0,"",'Cluster 2'!$C$25*(1+C16))</f>
        <v>0</v>
      </c>
      <c r="D22" s="2">
        <f>IF(A22=0,"",'Cluster 2'!$D$25*(1+D16))</f>
        <v>0</v>
      </c>
      <c r="E22" s="2">
        <f>IF(A22=0,"",'Cluster 2'!$E$25*(1+E16))</f>
        <v>0</v>
      </c>
      <c r="F22" s="2">
        <f>IF(A22=0,"",'Cluster 2'!R15*(1+F16))</f>
        <v>0</v>
      </c>
      <c r="G22" s="11">
        <f>IF(A22=0,"",ROUND(SUM(C22:F22),0))</f>
        <v>0</v>
      </c>
    </row>
    <row r="23" spans="1:11" ht="13.5" thickBot="1">
      <c r="B23" s="10" t="s">
        <v>10</v>
      </c>
      <c r="C23" s="13">
        <f>SUM(C21:C22)</f>
        <v>0</v>
      </c>
      <c r="D23" s="13">
        <f>SUM(D21:D22)</f>
        <v>0</v>
      </c>
      <c r="E23" s="13">
        <f>SUM(E21:E22)</f>
        <v>0</v>
      </c>
      <c r="F23" s="14">
        <f>SUM(F21:F22)</f>
        <v>0</v>
      </c>
      <c r="G23" s="12">
        <f>SUM(G21:G22)</f>
        <v>0</v>
      </c>
    </row>
    <row r="24" spans="1:11" ht="12.75">
      <c r="B24" s="19" t="s">
        <v>21</v>
      </c>
      <c r="C24" s="72" t="e">
        <f>C23/SUM(C23:E23)</f>
        <v>#DIV/0!</v>
      </c>
      <c r="D24" s="72" t="e">
        <f>D23/SUM(C23:E23)</f>
        <v>#DIV/0!</v>
      </c>
      <c r="E24" s="72" t="e">
        <f>E23/SUM(C23:E23)</f>
        <v>#DIV/0!</v>
      </c>
      <c r="G24" s="106"/>
    </row>
    <row r="25" spans="1:11">
      <c r="A25" s="30" t="s">
        <v>22</v>
      </c>
      <c r="B25" s="73">
        <v>0.21</v>
      </c>
      <c r="C25" s="2">
        <f>ROUND(C23*$B$25,2)</f>
        <v>0</v>
      </c>
      <c r="D25" s="2">
        <f>ROUND(D23*$B$25,2)</f>
        <v>0</v>
      </c>
      <c r="E25" s="2">
        <f>ROUND(E23*$B$25,2)</f>
        <v>0</v>
      </c>
      <c r="F25" s="2">
        <f>ROUND(F23*$B$25,2)</f>
        <v>0</v>
      </c>
      <c r="G25" s="2">
        <f>ROUND(G23*$B$25,2)</f>
        <v>0</v>
      </c>
      <c r="H25" s="1">
        <f>IF(B25="",0,1)</f>
        <v>1</v>
      </c>
    </row>
    <row r="26" spans="1:11">
      <c r="B26" s="15" t="s">
        <v>96</v>
      </c>
      <c r="C26" s="16">
        <f>C23+C25</f>
        <v>0</v>
      </c>
      <c r="D26" s="16">
        <f>D23+D25</f>
        <v>0</v>
      </c>
      <c r="E26" s="16">
        <f>E23+E25</f>
        <v>0</v>
      </c>
      <c r="F26" s="16">
        <f>F23+F25</f>
        <v>0</v>
      </c>
      <c r="G26" s="16">
        <f>G23+G25</f>
        <v>0</v>
      </c>
    </row>
    <row r="28" spans="1:11" ht="12" customHeight="1">
      <c r="C28" s="30" t="s">
        <v>91</v>
      </c>
      <c r="D28" s="137"/>
      <c r="J28" s="1">
        <f>IF(D28="",0,1)</f>
        <v>0</v>
      </c>
    </row>
    <row r="29" spans="1:11">
      <c r="F29" s="144" t="s">
        <v>102</v>
      </c>
      <c r="G29" s="144" t="s">
        <v>103</v>
      </c>
    </row>
    <row r="30" spans="1:11">
      <c r="B30" s="30"/>
      <c r="E30" s="30" t="s">
        <v>92</v>
      </c>
      <c r="F30" s="152" t="e">
        <f>ROUND(C24/(C24+D24),3)</f>
        <v>#DIV/0!</v>
      </c>
      <c r="G30" s="152" t="e">
        <f>ROUND(D24/(C24+D24),3)</f>
        <v>#DIV/0!</v>
      </c>
    </row>
    <row r="31" spans="1:11">
      <c r="E31" s="30" t="str">
        <f>IF($F$19="","Verhouding loon- en materiaalkosten Werk-derden tijdens contract periode:","Verhouding loon- en materiaalkosten Werk-derden en stelposten tijdens contract periode:")</f>
        <v>Verhouding loon- en materiaalkosten Werk-derden tijdens contract periode:</v>
      </c>
      <c r="F31" s="73"/>
      <c r="G31" s="152">
        <f>IF(F31="",0,1-F31)</f>
        <v>0</v>
      </c>
      <c r="J31" s="1">
        <f>IF(F31="",0,1)</f>
        <v>0</v>
      </c>
      <c r="K31" s="1">
        <f>IF(G31="",0,1)</f>
        <v>1</v>
      </c>
    </row>
    <row r="32" spans="1:11">
      <c r="G32" s="138"/>
    </row>
    <row r="33" spans="1:14">
      <c r="A33" s="1" t="s">
        <v>117</v>
      </c>
    </row>
    <row r="34" spans="1:14">
      <c r="A34" s="1" t="s">
        <v>118</v>
      </c>
    </row>
    <row r="35" spans="1:14">
      <c r="A35" s="1" t="s">
        <v>119</v>
      </c>
    </row>
    <row r="36" spans="1:14">
      <c r="A36" s="1" t="s">
        <v>109</v>
      </c>
      <c r="L36" s="1">
        <v>30</v>
      </c>
      <c r="M36" s="1">
        <v>60</v>
      </c>
      <c r="N36" s="1">
        <v>90</v>
      </c>
    </row>
    <row r="37" spans="1:14">
      <c r="A37" s="1" t="s">
        <v>126</v>
      </c>
      <c r="F37" s="154"/>
      <c r="G37" s="2" t="s">
        <v>127</v>
      </c>
      <c r="K37" s="1">
        <f>IF(F37="",0,1)</f>
        <v>0</v>
      </c>
    </row>
    <row r="39" spans="1:14" ht="12" customHeight="1">
      <c r="A39" s="1" t="s">
        <v>40</v>
      </c>
      <c r="B39" s="273"/>
      <c r="D39" s="84" t="s">
        <v>107</v>
      </c>
      <c r="E39" s="139"/>
      <c r="H39" s="1">
        <f>IF(B39="",0,1)</f>
        <v>0</v>
      </c>
      <c r="K39" s="1">
        <f>IF(E39="",0,1)</f>
        <v>0</v>
      </c>
    </row>
    <row r="40" spans="1:14" ht="12" customHeight="1">
      <c r="A40" s="1" t="s">
        <v>120</v>
      </c>
      <c r="B40" s="137"/>
      <c r="E40" s="2" t="s">
        <v>121</v>
      </c>
      <c r="H40" s="1">
        <f>IF(B40="",0,1)</f>
        <v>0</v>
      </c>
    </row>
    <row r="41" spans="1:14">
      <c r="H41" s="8">
        <f>SUM(H8:H40)</f>
        <v>1</v>
      </c>
      <c r="I41" s="8">
        <f>SUM(I8:I40)</f>
        <v>0</v>
      </c>
      <c r="J41" s="8">
        <f>SUM(J8:J40)</f>
        <v>0</v>
      </c>
      <c r="K41" s="8">
        <f>SUM(K8:K40)</f>
        <v>1</v>
      </c>
    </row>
    <row r="42" spans="1:14">
      <c r="E42" s="87" t="str">
        <f>IF(K42=10,"","Let op: niet alle velden zijn ingevuld!")</f>
        <v>Let op: niet alle velden zijn ingevuld!</v>
      </c>
      <c r="J42" s="30" t="s">
        <v>29</v>
      </c>
      <c r="K42" s="1">
        <f>H41+I41+J41+K41</f>
        <v>2</v>
      </c>
    </row>
    <row r="45" spans="1:14">
      <c r="A45" s="7" t="s">
        <v>122</v>
      </c>
      <c r="B45" s="8"/>
      <c r="C45" s="9"/>
      <c r="D45" s="9"/>
      <c r="E45" s="9"/>
      <c r="F45" s="9"/>
      <c r="G45" s="9"/>
    </row>
    <row r="46" spans="1:14">
      <c r="A46" s="6" t="s">
        <v>2</v>
      </c>
    </row>
    <row r="47" spans="1:14">
      <c r="A47" s="6" t="s">
        <v>3</v>
      </c>
    </row>
    <row r="48" spans="1:14">
      <c r="A48" s="6" t="s">
        <v>98</v>
      </c>
    </row>
    <row r="49" spans="1:11">
      <c r="A49" s="6" t="s">
        <v>50</v>
      </c>
    </row>
    <row r="50" spans="1:11">
      <c r="A50" s="6" t="s">
        <v>123</v>
      </c>
    </row>
    <row r="51" spans="1:11">
      <c r="A51" s="6" t="s">
        <v>124</v>
      </c>
    </row>
    <row r="52" spans="1:11">
      <c r="A52" s="6" t="s">
        <v>104</v>
      </c>
      <c r="B52" s="268" t="s">
        <v>229</v>
      </c>
      <c r="C52" s="1"/>
      <c r="D52" s="1"/>
      <c r="E52" s="135" t="s">
        <v>108</v>
      </c>
      <c r="F52" s="153" t="s">
        <v>254</v>
      </c>
      <c r="G52" s="6" t="s">
        <v>216</v>
      </c>
      <c r="H52" s="30"/>
      <c r="I52" s="30"/>
    </row>
    <row r="53" spans="1:11">
      <c r="A53" s="6"/>
      <c r="B53" s="135" t="s">
        <v>42</v>
      </c>
      <c r="C53" s="134">
        <v>1</v>
      </c>
      <c r="E53" s="135" t="s">
        <v>94</v>
      </c>
      <c r="F53" s="134">
        <v>1</v>
      </c>
      <c r="G53" s="262">
        <f>B15</f>
        <v>45839</v>
      </c>
      <c r="H53" s="30"/>
      <c r="I53" s="30"/>
    </row>
    <row r="54" spans="1:11">
      <c r="B54" s="135" t="s">
        <v>93</v>
      </c>
      <c r="C54" s="134">
        <v>1</v>
      </c>
      <c r="E54" s="135" t="s">
        <v>95</v>
      </c>
      <c r="F54" s="134">
        <v>1</v>
      </c>
      <c r="G54" s="145">
        <v>45839</v>
      </c>
      <c r="I54" s="1" t="s">
        <v>114</v>
      </c>
      <c r="J54" s="1" t="s">
        <v>228</v>
      </c>
      <c r="K54" s="1" t="s">
        <v>229</v>
      </c>
    </row>
    <row r="55" spans="1:11">
      <c r="A55" s="6"/>
      <c r="F55" s="1"/>
      <c r="G55" s="1"/>
      <c r="I55" s="1" t="s">
        <v>114</v>
      </c>
      <c r="J55" s="1" t="s">
        <v>254</v>
      </c>
      <c r="K55" s="1" t="s">
        <v>255</v>
      </c>
    </row>
    <row r="56" spans="1:11">
      <c r="A56" s="33" t="s">
        <v>35</v>
      </c>
      <c r="B56" s="33" t="s">
        <v>36</v>
      </c>
      <c r="E56" s="33"/>
      <c r="F56" s="33"/>
    </row>
    <row r="57" spans="1:11">
      <c r="A57" s="1" t="s">
        <v>226</v>
      </c>
      <c r="B57" s="1" t="s">
        <v>233</v>
      </c>
      <c r="E57" s="1"/>
      <c r="F57" s="1"/>
    </row>
    <row r="58" spans="1:11" hidden="1">
      <c r="A58" s="1" t="s">
        <v>227</v>
      </c>
      <c r="B58" s="1" t="s">
        <v>28</v>
      </c>
      <c r="E58" s="1"/>
      <c r="F58" s="1"/>
    </row>
  </sheetData>
  <sheetProtection algorithmName="SHA-512" hashValue="wi90saqJeeq+mURO4iC4fZAYRN3wmz6ErLoqmjYCe2HR1rSuvf/5MBBG+XbGTwjp0twOTG893WYY8tbWBcfT+A==" saltValue="5W/TM1p0VAKNQpLydgUbZg==" spinCount="100000" sheet="1" objects="1" scenarios="1" selectLockedCells="1"/>
  <phoneticPr fontId="0" type="noConversion"/>
  <conditionalFormatting sqref="B8">
    <cfRule type="cellIs" dxfId="518" priority="23" stopIfTrue="1" operator="equal">
      <formula>"(naam-voornaam / statutaire naam)"</formula>
    </cfRule>
    <cfRule type="cellIs" dxfId="517" priority="24" stopIfTrue="1" operator="equal">
      <formula>""</formula>
    </cfRule>
  </conditionalFormatting>
  <conditionalFormatting sqref="B9">
    <cfRule type="cellIs" dxfId="516" priority="25" stopIfTrue="1" operator="equal">
      <formula>"(woonplaats / vestigingsplaats)"</formula>
    </cfRule>
    <cfRule type="cellIs" dxfId="515" priority="26" stopIfTrue="1" operator="equal">
      <formula>""</formula>
    </cfRule>
  </conditionalFormatting>
  <conditionalFormatting sqref="B16">
    <cfRule type="cellIs" dxfId="514" priority="20" stopIfTrue="1" operator="notEqual">
      <formula>$B$15</formula>
    </cfRule>
  </conditionalFormatting>
  <conditionalFormatting sqref="B25">
    <cfRule type="cellIs" dxfId="513" priority="1" operator="equal">
      <formula>""</formula>
    </cfRule>
    <cfRule type="expression" dxfId="512" priority="2">
      <formula>ISTEXT($B$25)</formula>
    </cfRule>
  </conditionalFormatting>
  <conditionalFormatting sqref="B39">
    <cfRule type="cellIs" dxfId="511" priority="27" stopIfTrue="1" operator="equal">
      <formula>"(plaats)"</formula>
    </cfRule>
    <cfRule type="cellIs" dxfId="510" priority="28" stopIfTrue="1" operator="equal">
      <formula>""</formula>
    </cfRule>
  </conditionalFormatting>
  <conditionalFormatting sqref="B40">
    <cfRule type="cellIs" dxfId="509" priority="29" stopIfTrue="1" operator="equal">
      <formula>"(naam)"</formula>
    </cfRule>
    <cfRule type="cellIs" dxfId="508" priority="30" stopIfTrue="1" operator="equal">
      <formula>""</formula>
    </cfRule>
  </conditionalFormatting>
  <conditionalFormatting sqref="B52">
    <cfRule type="expression" dxfId="507" priority="7">
      <formula>$B$52=$I$54</formula>
    </cfRule>
  </conditionalFormatting>
  <conditionalFormatting sqref="B57:B58">
    <cfRule type="expression" dxfId="506" priority="34" stopIfTrue="1">
      <formula>(A57="")</formula>
    </cfRule>
  </conditionalFormatting>
  <conditionalFormatting sqref="C16:F16">
    <cfRule type="cellIs" dxfId="505" priority="21" stopIfTrue="1" operator="notEqual">
      <formula>0</formula>
    </cfRule>
  </conditionalFormatting>
  <conditionalFormatting sqref="C21:F22">
    <cfRule type="cellIs" dxfId="504" priority="18" stopIfTrue="1" operator="lessThan">
      <formula>0</formula>
    </cfRule>
  </conditionalFormatting>
  <conditionalFormatting sqref="D28">
    <cfRule type="cellIs" dxfId="503" priority="36" stopIfTrue="1" operator="equal">
      <formula>""</formula>
    </cfRule>
    <cfRule type="expression" dxfId="502" priority="37" stopIfTrue="1">
      <formula>ISNUMBER(D28)</formula>
    </cfRule>
  </conditionalFormatting>
  <conditionalFormatting sqref="E39">
    <cfRule type="cellIs" dxfId="501" priority="31" stopIfTrue="1" operator="equal">
      <formula>"(datum)"</formula>
    </cfRule>
    <cfRule type="cellIs" dxfId="500" priority="32" stopIfTrue="1" operator="equal">
      <formula>""</formula>
    </cfRule>
  </conditionalFormatting>
  <conditionalFormatting sqref="F16">
    <cfRule type="expression" dxfId="499" priority="17" stopIfTrue="1">
      <formula>$F$19=""</formula>
    </cfRule>
  </conditionalFormatting>
  <conditionalFormatting sqref="F21:F22">
    <cfRule type="expression" dxfId="498" priority="14" stopIfTrue="1">
      <formula>$F$19=""</formula>
    </cfRule>
  </conditionalFormatting>
  <conditionalFormatting sqref="F23">
    <cfRule type="expression" dxfId="497" priority="16" stopIfTrue="1">
      <formula>$F$19=""</formula>
    </cfRule>
  </conditionalFormatting>
  <conditionalFormatting sqref="F25:F26">
    <cfRule type="expression" dxfId="496" priority="12" stopIfTrue="1">
      <formula>$F$19=""</formula>
    </cfRule>
  </conditionalFormatting>
  <conditionalFormatting sqref="F37">
    <cfRule type="cellIs" dxfId="495" priority="5" stopIfTrue="1" operator="equal">
      <formula>""</formula>
    </cfRule>
  </conditionalFormatting>
  <conditionalFormatting sqref="F52">
    <cfRule type="expression" dxfId="494" priority="6">
      <formula>$F$52=$I$55</formula>
    </cfRule>
  </conditionalFormatting>
  <conditionalFormatting sqref="F31:G31">
    <cfRule type="cellIs" dxfId="493" priority="9" stopIfTrue="1" operator="equal">
      <formula>""</formula>
    </cfRule>
  </conditionalFormatting>
  <conditionalFormatting sqref="G5">
    <cfRule type="cellIs" dxfId="492" priority="19" stopIfTrue="1" operator="notEqual">
      <formula>$G$4</formula>
    </cfRule>
  </conditionalFormatting>
  <conditionalFormatting sqref="G6">
    <cfRule type="cellIs" dxfId="491" priority="3" operator="notEqual">
      <formula>""</formula>
    </cfRule>
  </conditionalFormatting>
  <conditionalFormatting sqref="G7">
    <cfRule type="cellIs" dxfId="490" priority="8" stopIfTrue="1" operator="equal">
      <formula>""</formula>
    </cfRule>
  </conditionalFormatting>
  <conditionalFormatting sqref="G8">
    <cfRule type="cellIs" dxfId="489" priority="11" stopIfTrue="1" operator="notEqual">
      <formula>""</formula>
    </cfRule>
  </conditionalFormatting>
  <dataValidations count="3">
    <dataValidation type="list" allowBlank="1" showInputMessage="1" showErrorMessage="1" sqref="B52" xr:uid="{00000000-0002-0000-0100-000000000000}">
      <formula1>$I$54:$K$54</formula1>
    </dataValidation>
    <dataValidation type="list" allowBlank="1" showInputMessage="1" showErrorMessage="1" sqref="F52" xr:uid="{00000000-0002-0000-0100-000001000000}">
      <formula1>$I$55:$K$55</formula1>
    </dataValidation>
    <dataValidation type="list" allowBlank="1" showInputMessage="1" showErrorMessage="1" sqref="F37" xr:uid="{00000000-0002-0000-0100-000002000000}">
      <formula1>$L$36:$N$36</formula1>
    </dataValidation>
  </dataValidations>
  <pageMargins left="0.74803149606299213" right="0.39370078740157483" top="0.98425196850393704" bottom="0.82677165354330717" header="0.51181102362204722" footer="0.51181102362204722"/>
  <pageSetup paperSize="9" orientation="portrait" r:id="rId1"/>
  <headerFooter>
    <oddFooter>&amp;L&amp;"Arial,Cursief"&amp;8© Wesselektro advies Houten&amp;C&amp;"Arial,Cursief"&amp;8&amp;A&amp;R&amp;"Arial,Cursief"&amp;8&amp;F</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64"/>
  <sheetViews>
    <sheetView workbookViewId="0">
      <selection activeCell="C16" sqref="C16"/>
    </sheetView>
  </sheetViews>
  <sheetFormatPr defaultRowHeight="11.25"/>
  <cols>
    <col min="1" max="1" width="15.7109375" style="1" customWidth="1"/>
    <col min="2" max="2" width="9.28515625" style="1" customWidth="1"/>
    <col min="3" max="3" width="13.42578125" style="1" customWidth="1"/>
    <col min="4" max="5" width="13.5703125" style="1" customWidth="1"/>
    <col min="6" max="6" width="12.85546875" style="1" customWidth="1"/>
    <col min="7" max="7" width="13.5703125" style="1" customWidth="1"/>
    <col min="8" max="8" width="3.5703125" style="1" customWidth="1"/>
    <col min="9" max="12" width="9.140625" style="1" hidden="1" customWidth="1"/>
    <col min="13" max="13" width="9.140625" style="1"/>
    <col min="14" max="14" width="17" style="1" customWidth="1"/>
    <col min="15" max="15" width="9.140625" style="1" customWidth="1"/>
    <col min="16" max="16" width="9.42578125" style="1" customWidth="1"/>
    <col min="17" max="16384" width="9.140625" style="1"/>
  </cols>
  <sheetData>
    <row r="1" spans="1:16" ht="15.75">
      <c r="A1" s="4" t="str">
        <f>'Aanneemsom-E'!A1</f>
        <v>E-installatie</v>
      </c>
      <c r="B1" s="4" t="str">
        <f>'Aanneemsom-E'!B1</f>
        <v>Inschrijfbiljet onderhoud</v>
      </c>
    </row>
    <row r="2" spans="1:16">
      <c r="A2" s="30" t="str">
        <f>'Aanneemsom-E'!A2</f>
        <v>Perceel:</v>
      </c>
      <c r="B2" s="31" t="str">
        <f>Leeswijzer!B2</f>
        <v>E1</v>
      </c>
      <c r="F2" s="32" t="str">
        <f>'Aanneemsom-E'!F2</f>
        <v>Documentnummer:</v>
      </c>
      <c r="G2" s="80" t="str">
        <f>Leeswijzer!G2</f>
        <v>xxx-GC1-IBE E1C1</v>
      </c>
    </row>
    <row r="3" spans="1:16">
      <c r="A3" s="30" t="str">
        <f>'Aanneemsom-E'!A3</f>
        <v>Opdrachtgever:</v>
      </c>
      <c r="B3" s="110" t="str">
        <f>Leeswijzer!B3</f>
        <v>Solido</v>
      </c>
      <c r="F3" s="32" t="str">
        <f>'Aanneemsom-E'!F3</f>
        <v>Bestek:</v>
      </c>
      <c r="G3" s="2" t="str">
        <f>Leeswijzer!G3</f>
        <v>2506-FB-OHCAEW</v>
      </c>
      <c r="I3" s="1">
        <f>'Aanneemsom-E'!B15</f>
        <v>45839</v>
      </c>
      <c r="J3" s="1">
        <f>'Aanneemsom-E'!B16</f>
        <v>45839</v>
      </c>
    </row>
    <row r="4" spans="1:16">
      <c r="A4" s="30" t="str">
        <f>'Aanneemsom-E'!A4</f>
        <v>Betreft:</v>
      </c>
      <c r="B4" s="110" t="str">
        <f>Leeswijzer!B4</f>
        <v>Onderhoudscontract E-installatie</v>
      </c>
      <c r="F4" s="30" t="s">
        <v>61</v>
      </c>
      <c r="G4" s="155">
        <f>'Aanneemsom-E'!E39</f>
        <v>0</v>
      </c>
    </row>
    <row r="5" spans="1:16">
      <c r="A5" s="30" t="str">
        <f>'Aanneemsom-E'!A5</f>
        <v>Blad:</v>
      </c>
      <c r="B5" s="1" t="s">
        <v>178</v>
      </c>
      <c r="F5" s="78" t="str">
        <f>'Aanneemsom-E'!F7</f>
        <v>Betreft contractjaar:</v>
      </c>
      <c r="G5" s="150">
        <f>'Aanneemsom-E'!G7</f>
        <v>2026</v>
      </c>
    </row>
    <row r="6" spans="1:16">
      <c r="A6" s="30"/>
      <c r="F6" s="32" t="s">
        <v>89</v>
      </c>
      <c r="G6" s="149"/>
    </row>
    <row r="7" spans="1:16">
      <c r="A7" s="60" t="s">
        <v>31</v>
      </c>
      <c r="B7" s="115">
        <f>'Aanneemsom-E'!B8</f>
        <v>0</v>
      </c>
      <c r="G7" s="136" t="s">
        <v>90</v>
      </c>
    </row>
    <row r="8" spans="1:16">
      <c r="A8" s="30"/>
      <c r="F8" s="60" t="s">
        <v>17</v>
      </c>
      <c r="G8" s="79">
        <f>'Aanneemsom-E'!G18</f>
        <v>45839</v>
      </c>
    </row>
    <row r="9" spans="1:16">
      <c r="A9" s="33" t="s">
        <v>177</v>
      </c>
      <c r="C9" s="32"/>
      <c r="D9" s="34"/>
      <c r="E9" s="34"/>
    </row>
    <row r="10" spans="1:16">
      <c r="A10" s="1" t="s">
        <v>207</v>
      </c>
      <c r="C10" s="32"/>
      <c r="D10" s="34"/>
      <c r="E10" s="34"/>
      <c r="F10" s="34"/>
    </row>
    <row r="11" spans="1:16">
      <c r="C11" s="32"/>
      <c r="D11" s="34"/>
      <c r="E11" s="34"/>
      <c r="F11" s="34"/>
    </row>
    <row r="12" spans="1:16">
      <c r="C12" s="32"/>
      <c r="D12" s="48"/>
      <c r="E12" s="49" t="s">
        <v>24</v>
      </c>
      <c r="F12" s="50"/>
      <c r="G12" s="63" t="s">
        <v>48</v>
      </c>
    </row>
    <row r="13" spans="1:16">
      <c r="A13" s="61" t="s">
        <v>171</v>
      </c>
      <c r="B13" s="62"/>
      <c r="C13" s="63" t="s">
        <v>129</v>
      </c>
      <c r="D13" s="64"/>
      <c r="E13" s="65" t="s">
        <v>144</v>
      </c>
      <c r="F13" s="65" t="s">
        <v>221</v>
      </c>
      <c r="G13" s="120" t="s">
        <v>130</v>
      </c>
      <c r="M13" s="115" t="s">
        <v>128</v>
      </c>
    </row>
    <row r="14" spans="1:16">
      <c r="A14" s="66" t="s">
        <v>206</v>
      </c>
      <c r="B14" s="67"/>
      <c r="C14" s="68" t="s">
        <v>18</v>
      </c>
      <c r="D14" s="69"/>
      <c r="E14" s="70" t="s">
        <v>19</v>
      </c>
      <c r="F14" s="70" t="str">
        <f>IF(F13="","","(in %)")</f>
        <v>(in %)</v>
      </c>
      <c r="G14" s="68" t="s">
        <v>18</v>
      </c>
      <c r="O14" s="125" t="s">
        <v>63</v>
      </c>
      <c r="P14" s="125" t="s">
        <v>64</v>
      </c>
    </row>
    <row r="15" spans="1:16">
      <c r="A15" s="35" t="s">
        <v>145</v>
      </c>
      <c r="B15" s="36" t="s">
        <v>146</v>
      </c>
      <c r="C15" s="37"/>
      <c r="D15" s="38"/>
      <c r="F15" s="128"/>
      <c r="G15" s="90"/>
      <c r="I15" s="1" t="s">
        <v>26</v>
      </c>
    </row>
    <row r="16" spans="1:16">
      <c r="A16" s="40"/>
      <c r="B16" s="30" t="s">
        <v>13</v>
      </c>
      <c r="C16" s="88"/>
      <c r="D16" s="41"/>
      <c r="E16" s="42"/>
      <c r="F16" s="89"/>
      <c r="G16" s="91">
        <f>C16*(1+'Aanneemsom-E'!C16)</f>
        <v>0</v>
      </c>
      <c r="I16" s="1">
        <f>IF(C16="",0,1)</f>
        <v>0</v>
      </c>
      <c r="L16" s="1">
        <f>IF(F16="",0,1)</f>
        <v>0</v>
      </c>
      <c r="N16" s="30" t="s">
        <v>74</v>
      </c>
      <c r="O16" s="122">
        <v>1</v>
      </c>
      <c r="P16" s="122" t="s">
        <v>106</v>
      </c>
    </row>
    <row r="17" spans="1:17" hidden="1">
      <c r="A17" s="40"/>
      <c r="B17" s="30"/>
      <c r="C17" s="88">
        <v>1</v>
      </c>
      <c r="D17" s="41"/>
      <c r="E17" s="42"/>
      <c r="F17" s="108">
        <f>F16</f>
        <v>0</v>
      </c>
      <c r="G17" s="91">
        <f>C17*(1+'Aanneemsom-E'!C16)</f>
        <v>1</v>
      </c>
      <c r="I17" s="1">
        <f>IF(B17="",1,IF(C17="",0,1))</f>
        <v>1</v>
      </c>
      <c r="L17" s="1">
        <f>IF(F17="",0,1)</f>
        <v>1</v>
      </c>
      <c r="N17" s="30" t="s">
        <v>74</v>
      </c>
      <c r="O17" s="122">
        <v>1</v>
      </c>
      <c r="P17" s="122" t="s">
        <v>106</v>
      </c>
    </row>
    <row r="18" spans="1:17">
      <c r="A18" s="40"/>
      <c r="B18" s="30" t="s">
        <v>241</v>
      </c>
      <c r="C18" s="88"/>
      <c r="D18" s="98"/>
      <c r="E18" s="42"/>
      <c r="F18" s="42"/>
      <c r="G18" s="91">
        <f>C18*(1+'Aanneemsom-E'!C16)</f>
        <v>0</v>
      </c>
      <c r="I18" s="1">
        <f>IF(B18="",1,IF(C18="",0,1))</f>
        <v>0</v>
      </c>
      <c r="N18" s="30" t="s">
        <v>74</v>
      </c>
      <c r="O18" s="122">
        <v>1</v>
      </c>
      <c r="P18" s="122" t="s">
        <v>106</v>
      </c>
    </row>
    <row r="19" spans="1:17">
      <c r="A19" s="40"/>
      <c r="C19" s="43"/>
      <c r="E19" s="142"/>
      <c r="F19" s="39"/>
      <c r="G19" s="91"/>
      <c r="N19" s="30" t="s">
        <v>222</v>
      </c>
      <c r="O19" s="83">
        <v>0</v>
      </c>
      <c r="P19" s="83">
        <v>0.1</v>
      </c>
    </row>
    <row r="20" spans="1:17">
      <c r="A20" s="40"/>
      <c r="B20" s="147"/>
      <c r="C20" s="43"/>
      <c r="D20" s="44" t="s">
        <v>111</v>
      </c>
      <c r="E20" s="89"/>
      <c r="F20" s="42"/>
      <c r="G20" s="91"/>
      <c r="K20" s="1">
        <f>IF(E20="",0,1)</f>
        <v>0</v>
      </c>
      <c r="N20" s="30" t="s">
        <v>100</v>
      </c>
      <c r="O20" s="83">
        <v>0</v>
      </c>
      <c r="P20" s="83">
        <v>0.1</v>
      </c>
    </row>
    <row r="21" spans="1:17">
      <c r="A21" s="40"/>
      <c r="C21" s="43"/>
      <c r="D21" s="44" t="s">
        <v>112</v>
      </c>
      <c r="E21" s="89"/>
      <c r="F21" s="42"/>
      <c r="G21" s="91"/>
      <c r="K21" s="1">
        <f>IF(E21="",0,1)</f>
        <v>0</v>
      </c>
      <c r="N21" s="30" t="s">
        <v>101</v>
      </c>
      <c r="O21" s="83">
        <v>0</v>
      </c>
      <c r="P21" s="83">
        <v>0.1</v>
      </c>
    </row>
    <row r="22" spans="1:17">
      <c r="A22" s="51"/>
      <c r="B22" s="140"/>
      <c r="C22" s="141"/>
      <c r="D22" s="140"/>
      <c r="E22" s="143"/>
      <c r="F22" s="93"/>
      <c r="G22" s="92"/>
      <c r="N22" s="30"/>
      <c r="O22" s="83"/>
      <c r="P22" s="83"/>
    </row>
    <row r="24" spans="1:17">
      <c r="A24" s="33" t="s">
        <v>176</v>
      </c>
      <c r="C24" s="32"/>
      <c r="D24" s="34"/>
      <c r="E24" s="34"/>
      <c r="F24" s="60"/>
      <c r="G24" s="79"/>
    </row>
    <row r="25" spans="1:17">
      <c r="A25" s="1" t="s">
        <v>210</v>
      </c>
      <c r="C25" s="32"/>
      <c r="D25" s="34"/>
      <c r="E25" s="34"/>
      <c r="F25" s="34"/>
    </row>
    <row r="26" spans="1:17">
      <c r="C26" s="32"/>
      <c r="D26" s="34"/>
      <c r="E26" s="34"/>
      <c r="F26" s="34"/>
    </row>
    <row r="27" spans="1:17">
      <c r="C27" s="32"/>
      <c r="D27" s="34"/>
      <c r="E27" s="34"/>
      <c r="F27" s="34"/>
    </row>
    <row r="28" spans="1:17" ht="11.25" customHeight="1">
      <c r="C28" s="32"/>
      <c r="D28" s="48"/>
      <c r="E28" s="49" t="s">
        <v>24</v>
      </c>
      <c r="F28" s="50"/>
      <c r="G28" s="63" t="s">
        <v>48</v>
      </c>
    </row>
    <row r="29" spans="1:17">
      <c r="A29" s="61" t="s">
        <v>60</v>
      </c>
      <c r="B29" s="62"/>
      <c r="C29" s="131" t="s">
        <v>131</v>
      </c>
      <c r="D29" s="132" t="s">
        <v>132</v>
      </c>
      <c r="E29" s="65" t="s">
        <v>144</v>
      </c>
      <c r="F29" s="65" t="str">
        <f>IF(F13="","",F13)</f>
        <v>Werk-derden</v>
      </c>
      <c r="G29" s="133" t="s">
        <v>133</v>
      </c>
      <c r="M29" s="33" t="str">
        <f>M13</f>
        <v>Door de Aanbesteder bepaalde grenswaarden</v>
      </c>
      <c r="P29" s="121"/>
      <c r="Q29" s="60"/>
    </row>
    <row r="30" spans="1:17">
      <c r="A30" s="66" t="s">
        <v>77</v>
      </c>
      <c r="B30" s="67"/>
      <c r="C30" s="68" t="s">
        <v>18</v>
      </c>
      <c r="D30" s="69" t="s">
        <v>19</v>
      </c>
      <c r="E30" s="70" t="str">
        <f>IF(E14="","",E14)</f>
        <v>(in %)</v>
      </c>
      <c r="F30" s="70" t="str">
        <f>IF(F14="","",F14)</f>
        <v>(in %)</v>
      </c>
      <c r="G30" s="68" t="s">
        <v>18</v>
      </c>
      <c r="O30" s="125" t="s">
        <v>63</v>
      </c>
      <c r="P30" s="125" t="s">
        <v>64</v>
      </c>
      <c r="Q30" s="125"/>
    </row>
    <row r="31" spans="1:17">
      <c r="A31" s="35" t="s">
        <v>145</v>
      </c>
      <c r="B31" s="36" t="s">
        <v>146</v>
      </c>
      <c r="C31" s="101"/>
      <c r="D31" s="100"/>
      <c r="E31" s="128"/>
      <c r="F31" s="128"/>
      <c r="G31" s="90"/>
      <c r="N31" s="30" t="s">
        <v>65</v>
      </c>
      <c r="O31" s="83">
        <v>0</v>
      </c>
      <c r="P31" s="83">
        <v>0.1</v>
      </c>
    </row>
    <row r="32" spans="1:17">
      <c r="A32" s="40"/>
      <c r="B32" s="30" t="s">
        <v>62</v>
      </c>
      <c r="C32" s="88"/>
      <c r="D32" s="42"/>
      <c r="E32" s="89"/>
      <c r="F32" s="89"/>
      <c r="G32" s="91">
        <f>C32*(1+'Aanneemsom-E'!$C$16)</f>
        <v>0</v>
      </c>
      <c r="I32" s="1">
        <f>IF(C32="",0,1)</f>
        <v>0</v>
      </c>
      <c r="K32" s="1">
        <f>IF(E32="",0,1)</f>
        <v>0</v>
      </c>
      <c r="L32" s="1">
        <f>IF(F32="",0,1)</f>
        <v>0</v>
      </c>
      <c r="N32" s="30" t="s">
        <v>75</v>
      </c>
      <c r="O32" s="122">
        <v>1</v>
      </c>
      <c r="P32" s="122" t="s">
        <v>106</v>
      </c>
    </row>
    <row r="33" spans="1:16" hidden="1">
      <c r="A33" s="40"/>
      <c r="B33" s="30"/>
      <c r="C33" s="88">
        <v>1</v>
      </c>
      <c r="D33" s="42"/>
      <c r="E33" s="42"/>
      <c r="F33" s="108">
        <f>F32</f>
        <v>0</v>
      </c>
      <c r="G33" s="91">
        <f>C33*(1+'Aanneemsom-E'!$C$16)</f>
        <v>1</v>
      </c>
      <c r="I33" s="1">
        <f>IF(B33="",1,IF(C33="",0,1))</f>
        <v>1</v>
      </c>
      <c r="L33" s="1">
        <f>IF(F33="",0,1)</f>
        <v>1</v>
      </c>
      <c r="N33" s="30" t="s">
        <v>75</v>
      </c>
      <c r="O33" s="122">
        <v>1</v>
      </c>
      <c r="P33" s="122" t="s">
        <v>106</v>
      </c>
    </row>
    <row r="34" spans="1:16">
      <c r="A34" s="40"/>
      <c r="C34" s="95"/>
      <c r="D34" s="39"/>
      <c r="E34" s="34"/>
      <c r="F34" s="39"/>
      <c r="G34" s="91"/>
      <c r="N34" s="30" t="s">
        <v>222</v>
      </c>
      <c r="O34" s="83">
        <v>0</v>
      </c>
      <c r="P34" s="83">
        <v>0.1</v>
      </c>
    </row>
    <row r="35" spans="1:16">
      <c r="A35" s="35" t="s">
        <v>147</v>
      </c>
      <c r="B35" s="36" t="s">
        <v>148</v>
      </c>
      <c r="C35" s="96"/>
      <c r="D35" s="128"/>
      <c r="E35" s="128"/>
      <c r="F35" s="128"/>
      <c r="G35" s="94"/>
      <c r="M35" s="8"/>
      <c r="N35" s="123" t="s">
        <v>76</v>
      </c>
      <c r="O35" s="124">
        <v>0</v>
      </c>
      <c r="P35" s="124">
        <v>0.25</v>
      </c>
    </row>
    <row r="36" spans="1:16">
      <c r="A36" s="40"/>
      <c r="B36" s="30" t="str">
        <f>$B$32</f>
        <v>Storingsmonteur</v>
      </c>
      <c r="C36" s="97"/>
      <c r="D36" s="89"/>
      <c r="E36" s="108">
        <f>$E$32</f>
        <v>0</v>
      </c>
      <c r="F36" s="108">
        <f>F32</f>
        <v>0</v>
      </c>
      <c r="G36" s="91">
        <f>$C$32*(1+D36)*(1+'Aanneemsom-E'!$C$16)</f>
        <v>0</v>
      </c>
      <c r="J36" s="1">
        <f>IF(D36="",0,1)</f>
        <v>0</v>
      </c>
      <c r="L36" s="1">
        <f>IF(F36="",0,1)</f>
        <v>1</v>
      </c>
      <c r="N36" s="30"/>
      <c r="O36" s="83"/>
      <c r="P36" s="83"/>
    </row>
    <row r="37" spans="1:16" hidden="1">
      <c r="A37" s="40"/>
      <c r="B37" s="30">
        <f>$B$33</f>
        <v>0</v>
      </c>
      <c r="C37" s="97"/>
      <c r="D37" s="108">
        <f>D36</f>
        <v>0</v>
      </c>
      <c r="E37" s="98"/>
      <c r="F37" s="108">
        <f>F33</f>
        <v>0</v>
      </c>
      <c r="G37" s="91">
        <f>$C$33*(1+D37)*(1+'Aanneemsom-E'!$C$16)</f>
        <v>1</v>
      </c>
      <c r="J37" s="1">
        <f>IF(D37="",0,1)</f>
        <v>1</v>
      </c>
      <c r="L37" s="1">
        <f>IF(F37="",0,1)</f>
        <v>1</v>
      </c>
    </row>
    <row r="38" spans="1:16">
      <c r="A38" s="40"/>
      <c r="C38" s="95"/>
      <c r="D38" s="129"/>
      <c r="E38" s="34"/>
      <c r="F38" s="129"/>
      <c r="G38" s="91"/>
    </row>
    <row r="39" spans="1:16">
      <c r="A39" s="35" t="s">
        <v>149</v>
      </c>
      <c r="B39" s="36" t="s">
        <v>150</v>
      </c>
      <c r="C39" s="96"/>
      <c r="D39" s="128"/>
      <c r="E39" s="128"/>
      <c r="F39" s="128"/>
      <c r="G39" s="94"/>
      <c r="M39" s="8"/>
      <c r="N39" s="123" t="s">
        <v>76</v>
      </c>
      <c r="O39" s="124">
        <v>0</v>
      </c>
      <c r="P39" s="124">
        <v>0.5</v>
      </c>
    </row>
    <row r="40" spans="1:16">
      <c r="A40" s="40"/>
      <c r="B40" s="30" t="str">
        <f>$B$32</f>
        <v>Storingsmonteur</v>
      </c>
      <c r="C40" s="97"/>
      <c r="D40" s="89"/>
      <c r="E40" s="108">
        <f>$E$32</f>
        <v>0</v>
      </c>
      <c r="F40" s="108">
        <f>F32</f>
        <v>0</v>
      </c>
      <c r="G40" s="91">
        <f>$C$32*(1+D40)*(1+'Aanneemsom-E'!$C$16)</f>
        <v>0</v>
      </c>
      <c r="J40" s="1">
        <f>IF(D40="",0,1)</f>
        <v>0</v>
      </c>
      <c r="L40" s="1">
        <f>IF(F40="",0,1)</f>
        <v>1</v>
      </c>
      <c r="N40" s="30"/>
      <c r="O40" s="83"/>
      <c r="P40" s="83"/>
    </row>
    <row r="41" spans="1:16" hidden="1">
      <c r="A41" s="40"/>
      <c r="B41" s="30">
        <f>$B$33</f>
        <v>0</v>
      </c>
      <c r="C41" s="97"/>
      <c r="D41" s="108">
        <f>D40</f>
        <v>0</v>
      </c>
      <c r="E41" s="98"/>
      <c r="F41" s="108">
        <f>F33</f>
        <v>0</v>
      </c>
      <c r="G41" s="91">
        <f>$C$33*(1+D41)*(1+'Aanneemsom-E'!$C$16)</f>
        <v>1</v>
      </c>
      <c r="J41" s="1">
        <f>IF(D41="",0,1)</f>
        <v>1</v>
      </c>
      <c r="L41" s="1">
        <f>IF(F41="",0,1)</f>
        <v>1</v>
      </c>
    </row>
    <row r="42" spans="1:16">
      <c r="A42" s="40"/>
      <c r="C42" s="95"/>
      <c r="D42" s="39"/>
      <c r="E42" s="34"/>
      <c r="F42" s="39"/>
      <c r="G42" s="91"/>
    </row>
    <row r="43" spans="1:16">
      <c r="A43" s="35" t="s">
        <v>14</v>
      </c>
      <c r="B43" s="45"/>
      <c r="C43" s="96"/>
      <c r="D43" s="128"/>
      <c r="E43" s="128"/>
      <c r="F43" s="128"/>
      <c r="G43" s="94"/>
      <c r="M43" s="8"/>
      <c r="N43" s="123" t="s">
        <v>76</v>
      </c>
      <c r="O43" s="124">
        <v>0</v>
      </c>
      <c r="P43" s="124">
        <v>0.75</v>
      </c>
    </row>
    <row r="44" spans="1:16">
      <c r="A44" s="40"/>
      <c r="B44" s="30" t="str">
        <f>$B$32</f>
        <v>Storingsmonteur</v>
      </c>
      <c r="C44" s="97"/>
      <c r="D44" s="89"/>
      <c r="E44" s="108">
        <f>$E$32</f>
        <v>0</v>
      </c>
      <c r="F44" s="108">
        <f>F32</f>
        <v>0</v>
      </c>
      <c r="G44" s="91">
        <f>$C$32*(1+D44)*(1+'Aanneemsom-E'!$C$16)</f>
        <v>0</v>
      </c>
      <c r="J44" s="1">
        <f>IF(D44="",0,1)</f>
        <v>0</v>
      </c>
      <c r="L44" s="1">
        <f>IF(F44="",0,1)</f>
        <v>1</v>
      </c>
      <c r="N44" s="30"/>
      <c r="O44" s="83"/>
      <c r="P44" s="83"/>
    </row>
    <row r="45" spans="1:16" hidden="1">
      <c r="A45" s="40"/>
      <c r="B45" s="30">
        <f>$B$33</f>
        <v>0</v>
      </c>
      <c r="C45" s="97"/>
      <c r="D45" s="108">
        <f>D44</f>
        <v>0</v>
      </c>
      <c r="E45" s="98"/>
      <c r="F45" s="108">
        <f>F33</f>
        <v>0</v>
      </c>
      <c r="G45" s="91">
        <f>$C$33*(1+D45)*(1+'Aanneemsom-E'!$C$16)</f>
        <v>1</v>
      </c>
      <c r="J45" s="1">
        <f>IF(D45="",0,1)</f>
        <v>1</v>
      </c>
      <c r="L45" s="1">
        <f>IF(F45="",0,1)</f>
        <v>1</v>
      </c>
    </row>
    <row r="46" spans="1:16">
      <c r="A46" s="40"/>
      <c r="C46" s="95"/>
      <c r="D46" s="39"/>
      <c r="E46" s="34"/>
      <c r="F46" s="39"/>
      <c r="G46" s="91"/>
    </row>
    <row r="47" spans="1:16">
      <c r="A47" s="35" t="s">
        <v>15</v>
      </c>
      <c r="B47" s="45"/>
      <c r="C47" s="96"/>
      <c r="D47" s="128"/>
      <c r="E47" s="128"/>
      <c r="F47" s="128"/>
      <c r="G47" s="94"/>
      <c r="M47" s="8"/>
      <c r="N47" s="123" t="s">
        <v>76</v>
      </c>
      <c r="O47" s="124">
        <v>0</v>
      </c>
      <c r="P47" s="124">
        <v>1</v>
      </c>
    </row>
    <row r="48" spans="1:16">
      <c r="A48" s="40"/>
      <c r="B48" s="30" t="str">
        <f>$B$32</f>
        <v>Storingsmonteur</v>
      </c>
      <c r="C48" s="97"/>
      <c r="D48" s="89"/>
      <c r="E48" s="108">
        <f>$E$32</f>
        <v>0</v>
      </c>
      <c r="F48" s="108">
        <f>F32</f>
        <v>0</v>
      </c>
      <c r="G48" s="91">
        <f>$C$32*(1+D48)*(1+'Aanneemsom-E'!$C$16)</f>
        <v>0</v>
      </c>
      <c r="J48" s="1">
        <f>IF(D48="",0,1)</f>
        <v>0</v>
      </c>
      <c r="L48" s="1">
        <f>IF(F48="",0,1)</f>
        <v>1</v>
      </c>
      <c r="N48" s="30"/>
      <c r="O48" s="83"/>
      <c r="P48" s="83"/>
    </row>
    <row r="49" spans="1:12" hidden="1">
      <c r="A49" s="40"/>
      <c r="B49" s="30">
        <f>$B$33</f>
        <v>0</v>
      </c>
      <c r="C49" s="97"/>
      <c r="D49" s="108">
        <f>D48</f>
        <v>0</v>
      </c>
      <c r="E49" s="98"/>
      <c r="F49" s="108">
        <f>F33</f>
        <v>0</v>
      </c>
      <c r="G49" s="91">
        <f>$C$33*(1+D49)*(1+'Aanneemsom-E'!$C$16)</f>
        <v>1</v>
      </c>
      <c r="J49" s="1">
        <f>IF(D49="",0,1)</f>
        <v>1</v>
      </c>
      <c r="L49" s="1">
        <f>IF(F49="",0,1)</f>
        <v>1</v>
      </c>
    </row>
    <row r="50" spans="1:12">
      <c r="A50" s="51"/>
      <c r="C50" s="102"/>
      <c r="D50" s="93"/>
      <c r="E50" s="99"/>
      <c r="F50" s="93"/>
      <c r="G50" s="92"/>
      <c r="I50" s="8">
        <f>SUM(I16:I49)</f>
        <v>2</v>
      </c>
      <c r="J50" s="8">
        <f>SUM(J16:J49)</f>
        <v>4</v>
      </c>
      <c r="K50" s="8">
        <f>SUM(K16:K49)</f>
        <v>0</v>
      </c>
      <c r="L50" s="8">
        <f>SUM(L16:L49)</f>
        <v>10</v>
      </c>
    </row>
    <row r="51" spans="1:12">
      <c r="A51" s="8"/>
      <c r="B51" s="8"/>
      <c r="C51" s="46"/>
      <c r="D51" s="47"/>
      <c r="E51" s="47"/>
      <c r="F51" s="47"/>
      <c r="K51" s="30" t="s">
        <v>25</v>
      </c>
      <c r="L51" s="1">
        <f>I50+J50+K50+L50</f>
        <v>16</v>
      </c>
    </row>
    <row r="52" spans="1:12">
      <c r="A52" s="6" t="s">
        <v>140</v>
      </c>
    </row>
    <row r="53" spans="1:12">
      <c r="A53" s="6" t="s">
        <v>166</v>
      </c>
    </row>
    <row r="54" spans="1:12">
      <c r="A54" s="6" t="s">
        <v>219</v>
      </c>
    </row>
    <row r="55" spans="1:12">
      <c r="A55" s="6" t="s">
        <v>139</v>
      </c>
    </row>
    <row r="56" spans="1:12">
      <c r="A56" s="6" t="s">
        <v>220</v>
      </c>
    </row>
    <row r="57" spans="1:12">
      <c r="A57" s="6"/>
    </row>
    <row r="58" spans="1:12">
      <c r="A58" s="6" t="s">
        <v>78</v>
      </c>
    </row>
    <row r="59" spans="1:12">
      <c r="A59" s="6" t="s">
        <v>137</v>
      </c>
    </row>
    <row r="60" spans="1:12">
      <c r="A60" s="6" t="s">
        <v>138</v>
      </c>
    </row>
    <row r="61" spans="1:12">
      <c r="A61" s="6" t="s">
        <v>161</v>
      </c>
    </row>
    <row r="62" spans="1:12">
      <c r="A62" s="6"/>
    </row>
    <row r="63" spans="1:12">
      <c r="G63" s="6" t="s">
        <v>136</v>
      </c>
    </row>
    <row r="64" spans="1:12">
      <c r="G64" s="85" t="str">
        <f>IF(L51=28,"","Let op: niet alle velden zijn ingevuld!")</f>
        <v>Let op: niet alle velden zijn ingevuld!</v>
      </c>
    </row>
  </sheetData>
  <sheetProtection algorithmName="SHA-512" hashValue="TRqyKrdJEnRqM+BZmuLUYHNMslAvqGhCdOlvH9/Rn2tuAMj5qzElq4Ue36M5gZACOpeJymK86hxu0bxSutSN7A==" saltValue="m8NdYOeSyoOg6BUMI4bchA==" spinCount="100000" sheet="1" objects="1" scenarios="1" selectLockedCells="1"/>
  <phoneticPr fontId="0" type="noConversion"/>
  <conditionalFormatting sqref="C16:C18">
    <cfRule type="cellIs" dxfId="488" priority="181" stopIfTrue="1" operator="equal">
      <formula>""</formula>
    </cfRule>
    <cfRule type="expression" dxfId="487" priority="182" stopIfTrue="1">
      <formula>ISTEXT(C16)</formula>
    </cfRule>
  </conditionalFormatting>
  <conditionalFormatting sqref="C32:C33">
    <cfRule type="expression" dxfId="486" priority="340" stopIfTrue="1">
      <formula>ISTEXT(C32)</formula>
    </cfRule>
    <cfRule type="cellIs" dxfId="485" priority="338" stopIfTrue="1" operator="equal">
      <formula>""</formula>
    </cfRule>
  </conditionalFormatting>
  <conditionalFormatting sqref="C33">
    <cfRule type="cellIs" dxfId="484" priority="339" stopIfTrue="1" operator="lessThanOrEqual">
      <formula>0.001</formula>
    </cfRule>
  </conditionalFormatting>
  <conditionalFormatting sqref="D36">
    <cfRule type="cellIs" dxfId="483" priority="204" stopIfTrue="1" operator="notBetween">
      <formula>O35</formula>
      <formula>P35</formula>
    </cfRule>
  </conditionalFormatting>
  <conditionalFormatting sqref="D36:D37">
    <cfRule type="expression" dxfId="482" priority="199" stopIfTrue="1">
      <formula>ISTEXT(D36)</formula>
    </cfRule>
    <cfRule type="cellIs" dxfId="481" priority="198" stopIfTrue="1" operator="equal">
      <formula>""</formula>
    </cfRule>
  </conditionalFormatting>
  <conditionalFormatting sqref="D37">
    <cfRule type="cellIs" dxfId="480" priority="200" stopIfTrue="1" operator="notBetween">
      <formula>O35</formula>
      <formula>P35</formula>
    </cfRule>
  </conditionalFormatting>
  <conditionalFormatting sqref="D40">
    <cfRule type="cellIs" dxfId="479" priority="58" stopIfTrue="1" operator="notBetween">
      <formula>O39</formula>
      <formula>P39</formula>
    </cfRule>
  </conditionalFormatting>
  <conditionalFormatting sqref="D40:D41">
    <cfRule type="cellIs" dxfId="478" priority="53" stopIfTrue="1" operator="equal">
      <formula>""</formula>
    </cfRule>
    <cfRule type="expression" dxfId="477" priority="54" stopIfTrue="1">
      <formula>ISTEXT(D40)</formula>
    </cfRule>
  </conditionalFormatting>
  <conditionalFormatting sqref="D41">
    <cfRule type="cellIs" dxfId="476" priority="55" stopIfTrue="1" operator="notBetween">
      <formula>O39</formula>
      <formula>P39</formula>
    </cfRule>
  </conditionalFormatting>
  <conditionalFormatting sqref="D44">
    <cfRule type="cellIs" dxfId="475" priority="43" stopIfTrue="1" operator="notBetween">
      <formula>O43</formula>
      <formula>P43</formula>
    </cfRule>
  </conditionalFormatting>
  <conditionalFormatting sqref="D44:D45">
    <cfRule type="cellIs" dxfId="474" priority="38" stopIfTrue="1" operator="equal">
      <formula>""</formula>
    </cfRule>
    <cfRule type="expression" dxfId="473" priority="39" stopIfTrue="1">
      <formula>ISTEXT(D44)</formula>
    </cfRule>
  </conditionalFormatting>
  <conditionalFormatting sqref="D45">
    <cfRule type="cellIs" dxfId="472" priority="40" stopIfTrue="1" operator="notBetween">
      <formula>O43</formula>
      <formula>P43</formula>
    </cfRule>
  </conditionalFormatting>
  <conditionalFormatting sqref="D48">
    <cfRule type="cellIs" dxfId="471" priority="28" stopIfTrue="1" operator="notBetween">
      <formula>O47</formula>
      <formula>P47</formula>
    </cfRule>
  </conditionalFormatting>
  <conditionalFormatting sqref="D48:D49">
    <cfRule type="cellIs" dxfId="470" priority="23" stopIfTrue="1" operator="equal">
      <formula>""</formula>
    </cfRule>
    <cfRule type="expression" dxfId="469" priority="24" stopIfTrue="1">
      <formula>ISTEXT(D48)</formula>
    </cfRule>
  </conditionalFormatting>
  <conditionalFormatting sqref="D49">
    <cfRule type="cellIs" dxfId="468" priority="25" stopIfTrue="1" operator="notBetween">
      <formula>O47</formula>
      <formula>P47</formula>
    </cfRule>
  </conditionalFormatting>
  <conditionalFormatting sqref="E20">
    <cfRule type="cellIs" dxfId="467" priority="509" stopIfTrue="1" operator="notBetween">
      <formula>$O$20</formula>
      <formula>$P$20</formula>
    </cfRule>
  </conditionalFormatting>
  <conditionalFormatting sqref="E20:E21">
    <cfRule type="cellIs" dxfId="466" priority="7" stopIfTrue="1" operator="equal">
      <formula>""</formula>
    </cfRule>
    <cfRule type="expression" dxfId="465" priority="8" stopIfTrue="1">
      <formula>ISTEXT(E20)</formula>
    </cfRule>
  </conditionalFormatting>
  <conditionalFormatting sqref="E21">
    <cfRule type="cellIs" dxfId="464" priority="9" stopIfTrue="1" operator="notBetween">
      <formula>$O$21</formula>
      <formula>$P$21</formula>
    </cfRule>
  </conditionalFormatting>
  <conditionalFormatting sqref="E32">
    <cfRule type="cellIs" dxfId="463" priority="336" stopIfTrue="1" operator="notBetween">
      <formula>$O$31</formula>
      <formula>$P$31</formula>
    </cfRule>
  </conditionalFormatting>
  <conditionalFormatting sqref="E36">
    <cfRule type="cellIs" dxfId="462" priority="178" stopIfTrue="1" operator="equal">
      <formula>""</formula>
    </cfRule>
    <cfRule type="cellIs" dxfId="461" priority="180" stopIfTrue="1" operator="notBetween">
      <formula>$O$31</formula>
      <formula>$P$31</formula>
    </cfRule>
    <cfRule type="expression" dxfId="460" priority="179" stopIfTrue="1">
      <formula>ISTEXT(E36)</formula>
    </cfRule>
  </conditionalFormatting>
  <conditionalFormatting sqref="E40">
    <cfRule type="cellIs" dxfId="459" priority="44" stopIfTrue="1" operator="equal">
      <formula>""</formula>
    </cfRule>
    <cfRule type="expression" dxfId="458" priority="45" stopIfTrue="1">
      <formula>ISTEXT(E40)</formula>
    </cfRule>
    <cfRule type="cellIs" dxfId="457" priority="46" stopIfTrue="1" operator="notBetween">
      <formula>$O$31</formula>
      <formula>$P$31</formula>
    </cfRule>
  </conditionalFormatting>
  <conditionalFormatting sqref="E44">
    <cfRule type="expression" dxfId="456" priority="30" stopIfTrue="1">
      <formula>ISTEXT(E44)</formula>
    </cfRule>
    <cfRule type="cellIs" dxfId="455" priority="29" stopIfTrue="1" operator="equal">
      <formula>""</formula>
    </cfRule>
    <cfRule type="cellIs" dxfId="454" priority="31" stopIfTrue="1" operator="notBetween">
      <formula>$O$31</formula>
      <formula>$P$31</formula>
    </cfRule>
  </conditionalFormatting>
  <conditionalFormatting sqref="E48">
    <cfRule type="cellIs" dxfId="453" priority="14" stopIfTrue="1" operator="equal">
      <formula>""</formula>
    </cfRule>
    <cfRule type="cellIs" dxfId="452" priority="16" stopIfTrue="1" operator="notBetween">
      <formula>$O$31</formula>
      <formula>$P$31</formula>
    </cfRule>
    <cfRule type="expression" dxfId="451" priority="15" stopIfTrue="1">
      <formula>ISTEXT(E48)</formula>
    </cfRule>
  </conditionalFormatting>
  <conditionalFormatting sqref="E32:F32">
    <cfRule type="cellIs" dxfId="450" priority="330" stopIfTrue="1" operator="equal">
      <formula>""</formula>
    </cfRule>
    <cfRule type="expression" dxfId="449" priority="331" stopIfTrue="1">
      <formula>ISTEXT(E32)</formula>
    </cfRule>
  </conditionalFormatting>
  <conditionalFormatting sqref="F16:F17">
    <cfRule type="cellIs" dxfId="448" priority="350" stopIfTrue="1" operator="equal">
      <formula>""</formula>
    </cfRule>
    <cfRule type="expression" dxfId="447" priority="351" stopIfTrue="1">
      <formula>ISTEXT(F16)</formula>
    </cfRule>
    <cfRule type="cellIs" dxfId="446" priority="352" stopIfTrue="1" operator="notBetween">
      <formula>$O$19</formula>
      <formula>$P$19</formula>
    </cfRule>
  </conditionalFormatting>
  <conditionalFormatting sqref="F32">
    <cfRule type="cellIs" dxfId="445" priority="332" stopIfTrue="1" operator="notBetween">
      <formula>$O$34</formula>
      <formula>$P$34</formula>
    </cfRule>
  </conditionalFormatting>
  <conditionalFormatting sqref="F33">
    <cfRule type="cellIs" dxfId="444" priority="326" stopIfTrue="1" operator="equal">
      <formula>""</formula>
    </cfRule>
    <cfRule type="expression" dxfId="443" priority="327" stopIfTrue="1">
      <formula>ISTEXT(F33)</formula>
    </cfRule>
    <cfRule type="cellIs" dxfId="442" priority="328" stopIfTrue="1" operator="notBetween">
      <formula>$O$34</formula>
      <formula>$P$34</formula>
    </cfRule>
  </conditionalFormatting>
  <conditionalFormatting sqref="F36">
    <cfRule type="cellIs" dxfId="441" priority="196" stopIfTrue="1" operator="notBetween">
      <formula>O34</formula>
      <formula>P34</formula>
    </cfRule>
  </conditionalFormatting>
  <conditionalFormatting sqref="F36:F37">
    <cfRule type="cellIs" dxfId="440" priority="190" stopIfTrue="1" operator="equal">
      <formula>""</formula>
    </cfRule>
    <cfRule type="expression" dxfId="439" priority="191" stopIfTrue="1">
      <formula>ISTEXT(F36)</formula>
    </cfRule>
  </conditionalFormatting>
  <conditionalFormatting sqref="F37">
    <cfRule type="cellIs" dxfId="438" priority="192" stopIfTrue="1" operator="notBetween">
      <formula>O34</formula>
      <formula>P34</formula>
    </cfRule>
  </conditionalFormatting>
  <conditionalFormatting sqref="F40">
    <cfRule type="cellIs" dxfId="437" priority="52" stopIfTrue="1" operator="notBetween">
      <formula>O34</formula>
      <formula>P34</formula>
    </cfRule>
  </conditionalFormatting>
  <conditionalFormatting sqref="F40:F41">
    <cfRule type="cellIs" dxfId="436" priority="47" stopIfTrue="1" operator="equal">
      <formula>""</formula>
    </cfRule>
    <cfRule type="expression" dxfId="435" priority="48" stopIfTrue="1">
      <formula>ISTEXT(F40)</formula>
    </cfRule>
  </conditionalFormatting>
  <conditionalFormatting sqref="F41">
    <cfRule type="cellIs" dxfId="434" priority="49" stopIfTrue="1" operator="notBetween">
      <formula>O34</formula>
      <formula>P34</formula>
    </cfRule>
  </conditionalFormatting>
  <conditionalFormatting sqref="F44">
    <cfRule type="cellIs" dxfId="433" priority="37" stopIfTrue="1" operator="notBetween">
      <formula>O34</formula>
      <formula>P34</formula>
    </cfRule>
  </conditionalFormatting>
  <conditionalFormatting sqref="F44:F45">
    <cfRule type="expression" dxfId="432" priority="33" stopIfTrue="1">
      <formula>ISTEXT(F44)</formula>
    </cfRule>
    <cfRule type="cellIs" dxfId="431" priority="32" stopIfTrue="1" operator="equal">
      <formula>""</formula>
    </cfRule>
  </conditionalFormatting>
  <conditionalFormatting sqref="F45">
    <cfRule type="cellIs" dxfId="430" priority="34" stopIfTrue="1" operator="notBetween">
      <formula>O34</formula>
      <formula>P34</formula>
    </cfRule>
  </conditionalFormatting>
  <conditionalFormatting sqref="F48">
    <cfRule type="cellIs" dxfId="429" priority="22" stopIfTrue="1" operator="notBetween">
      <formula>O34</formula>
      <formula>P34</formula>
    </cfRule>
  </conditionalFormatting>
  <conditionalFormatting sqref="F48:F49">
    <cfRule type="expression" dxfId="428" priority="18" stopIfTrue="1">
      <formula>ISTEXT(F48)</formula>
    </cfRule>
    <cfRule type="cellIs" dxfId="427" priority="17" stopIfTrue="1" operator="equal">
      <formula>""</formula>
    </cfRule>
  </conditionalFormatting>
  <conditionalFormatting sqref="F49">
    <cfRule type="cellIs" dxfId="426" priority="19" stopIfTrue="1" operator="notBetween">
      <formula>O34</formula>
      <formula>P34</formula>
    </cfRule>
  </conditionalFormatting>
  <conditionalFormatting sqref="G5">
    <cfRule type="expression" dxfId="425" priority="510" stopIfTrue="1">
      <formula>$I$3&lt;&gt;$J$3</formula>
    </cfRule>
  </conditionalFormatting>
  <conditionalFormatting sqref="G6">
    <cfRule type="cellIs" dxfId="424" priority="13" stopIfTrue="1" operator="notEqual">
      <formula>""</formula>
    </cfRule>
  </conditionalFormatting>
  <conditionalFormatting sqref="G16">
    <cfRule type="cellIs" dxfId="423" priority="188" stopIfTrue="1" operator="notBetween">
      <formula>$O$16</formula>
      <formula>$P$16</formula>
    </cfRule>
  </conditionalFormatting>
  <conditionalFormatting sqref="G16:G18">
    <cfRule type="expression" dxfId="422" priority="2" stopIfTrue="1">
      <formula>ISTEXT(G16)</formula>
    </cfRule>
    <cfRule type="cellIs" dxfId="421" priority="1" stopIfTrue="1" operator="lessThanOrEqual">
      <formula>0</formula>
    </cfRule>
  </conditionalFormatting>
  <conditionalFormatting sqref="G17">
    <cfRule type="cellIs" dxfId="420" priority="346" stopIfTrue="1" operator="notBetween">
      <formula>$O$17</formula>
      <formula>$P$17</formula>
    </cfRule>
  </conditionalFormatting>
  <conditionalFormatting sqref="G18">
    <cfRule type="cellIs" dxfId="419" priority="3" stopIfTrue="1" operator="notBetween">
      <formula>$O$18</formula>
      <formula>$P$18</formula>
    </cfRule>
  </conditionalFormatting>
  <conditionalFormatting sqref="G32">
    <cfRule type="cellIs" dxfId="418" priority="325" stopIfTrue="1" operator="notBetween">
      <formula>$O$32</formula>
      <formula>$P$32</formula>
    </cfRule>
  </conditionalFormatting>
  <conditionalFormatting sqref="G32:G33">
    <cfRule type="expression" dxfId="417" priority="321" stopIfTrue="1">
      <formula>ISTEXT(G32)</formula>
    </cfRule>
    <cfRule type="cellIs" dxfId="416" priority="104" stopIfTrue="1" operator="lessThanOrEqual">
      <formula>0</formula>
    </cfRule>
  </conditionalFormatting>
  <conditionalFormatting sqref="G33">
    <cfRule type="cellIs" dxfId="415" priority="322" stopIfTrue="1" operator="notBetween">
      <formula>$O$33</formula>
      <formula>$P$33</formula>
    </cfRule>
  </conditionalFormatting>
  <conditionalFormatting sqref="G36:G37">
    <cfRule type="expression" dxfId="414" priority="316" stopIfTrue="1">
      <formula>ISERROR(G36)</formula>
    </cfRule>
    <cfRule type="cellIs" dxfId="413" priority="314" stopIfTrue="1" operator="lessThanOrEqual">
      <formula>0</formula>
    </cfRule>
  </conditionalFormatting>
  <conditionalFormatting sqref="G40:G41">
    <cfRule type="cellIs" dxfId="412" priority="165" stopIfTrue="1" operator="lessThanOrEqual">
      <formula>0</formula>
    </cfRule>
    <cfRule type="expression" dxfId="411" priority="166" stopIfTrue="1">
      <formula>ISERROR(G40)</formula>
    </cfRule>
  </conditionalFormatting>
  <conditionalFormatting sqref="G44:G45">
    <cfRule type="cellIs" dxfId="410" priority="146" stopIfTrue="1" operator="lessThanOrEqual">
      <formula>0</formula>
    </cfRule>
    <cfRule type="expression" dxfId="409" priority="147" stopIfTrue="1">
      <formula>ISERROR(G44)</formula>
    </cfRule>
  </conditionalFormatting>
  <conditionalFormatting sqref="G48:G49">
    <cfRule type="cellIs" dxfId="408" priority="127" stopIfTrue="1" operator="lessThanOrEqual">
      <formula>0</formula>
    </cfRule>
    <cfRule type="expression" dxfId="407" priority="128" stopIfTrue="1">
      <formula>ISERROR(G48)</formula>
    </cfRule>
  </conditionalFormatting>
  <pageMargins left="0.74803149606299213" right="0.39370078740157483" top="0.98425196850393704" bottom="0.6692913385826772" header="0.51181102362204722" footer="0.35433070866141736"/>
  <pageSetup paperSize="9" orientation="portrait" r:id="rId1"/>
  <headerFooter>
    <oddFooter>&amp;L&amp;"Arial,Cursief"&amp;8© Wesselektro advies Houten&amp;C&amp;"Arial,Cursief"&amp;8&amp;A&amp;R&amp;"Arial,Cursief"&amp;8&amp;F</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66"/>
  <sheetViews>
    <sheetView workbookViewId="0">
      <selection activeCell="A18" sqref="A18"/>
    </sheetView>
  </sheetViews>
  <sheetFormatPr defaultRowHeight="11.25"/>
  <cols>
    <col min="1" max="1" width="15.7109375" style="156" customWidth="1"/>
    <col min="2" max="2" width="5.140625" style="156" customWidth="1"/>
    <col min="3" max="3" width="20" style="156" customWidth="1"/>
    <col min="4" max="5" width="5.7109375" style="156" customWidth="1"/>
    <col min="6" max="10" width="6.28515625" style="156" customWidth="1"/>
    <col min="11" max="12" width="5.7109375" style="156" customWidth="1"/>
    <col min="13" max="16384" width="9.140625" style="156"/>
  </cols>
  <sheetData>
    <row r="1" spans="1:15" ht="15.75">
      <c r="A1" s="4" t="str">
        <f>'Aanneemsom-E'!A1</f>
        <v>E-installatie</v>
      </c>
      <c r="B1" s="4" t="str">
        <f>'Aanneemsom-E'!B1</f>
        <v>Inschrijfbiljet onderhoud</v>
      </c>
      <c r="C1" s="1"/>
      <c r="D1" s="1"/>
      <c r="E1" s="1"/>
      <c r="F1" s="1"/>
      <c r="G1" s="1"/>
      <c r="H1" s="1"/>
    </row>
    <row r="2" spans="1:15" ht="11.25" customHeight="1">
      <c r="A2" s="30" t="str">
        <f>'Aanneemsom-E'!A2</f>
        <v>Perceel:</v>
      </c>
      <c r="B2" s="31" t="str">
        <f>Leeswijzer!B2</f>
        <v>E1</v>
      </c>
      <c r="C2" s="1"/>
      <c r="D2" s="1"/>
      <c r="E2" s="1"/>
      <c r="F2" s="1"/>
      <c r="H2" s="121" t="str">
        <f>'Aanneemsom-E'!F2</f>
        <v>Documentnummer:</v>
      </c>
      <c r="I2" s="176" t="str">
        <f>Leeswijzer!G2</f>
        <v>xxx-GC1-IBE E1C1</v>
      </c>
      <c r="J2" s="176"/>
    </row>
    <row r="3" spans="1:15">
      <c r="A3" s="30" t="str">
        <f>'Aanneemsom-E'!A3</f>
        <v>Opdrachtgever:</v>
      </c>
      <c r="B3" s="110" t="str">
        <f>Leeswijzer!B3</f>
        <v>Solido</v>
      </c>
      <c r="C3" s="1"/>
      <c r="D3" s="1"/>
      <c r="E3" s="1"/>
      <c r="F3" s="1"/>
      <c r="H3" s="121" t="str">
        <f>'Aanneemsom-E'!F3</f>
        <v>Bestek:</v>
      </c>
      <c r="I3" s="176" t="str">
        <f>Leeswijzer!G3</f>
        <v>2506-FB-OHCAEW</v>
      </c>
      <c r="J3" s="176"/>
    </row>
    <row r="4" spans="1:15">
      <c r="A4" s="30" t="str">
        <f>'Aanneemsom-E'!A4</f>
        <v>Betreft:</v>
      </c>
      <c r="B4" s="110" t="str">
        <f>Leeswijzer!B4</f>
        <v>Onderhoudscontract E-installatie</v>
      </c>
      <c r="C4" s="1"/>
      <c r="D4" s="1"/>
      <c r="E4" s="1"/>
      <c r="F4" s="1"/>
      <c r="H4" s="121" t="s">
        <v>61</v>
      </c>
      <c r="I4" s="274">
        <f>'Aanneemsom-E'!E39</f>
        <v>0</v>
      </c>
      <c r="J4" s="274"/>
      <c r="K4" s="274"/>
    </row>
    <row r="5" spans="1:15">
      <c r="A5" s="30" t="str">
        <f>'Aanneemsom-E'!A5</f>
        <v>Blad:</v>
      </c>
      <c r="B5" s="1" t="s">
        <v>179</v>
      </c>
      <c r="C5" s="1"/>
      <c r="D5" s="1"/>
      <c r="E5" s="1"/>
      <c r="F5" s="1"/>
      <c r="H5" s="174" t="str">
        <f>'Aanneemsom-E'!F7</f>
        <v>Betreft contractjaar:</v>
      </c>
      <c r="I5" s="175">
        <f>'Aanneemsom-E'!G7</f>
        <v>2026</v>
      </c>
      <c r="J5" s="175"/>
    </row>
    <row r="6" spans="1:15">
      <c r="A6" s="30"/>
      <c r="B6" s="1"/>
      <c r="C6" s="1"/>
      <c r="D6" s="1"/>
      <c r="E6" s="1"/>
      <c r="F6" s="1"/>
      <c r="H6" s="121" t="s">
        <v>89</v>
      </c>
      <c r="I6" s="275"/>
      <c r="J6" s="275"/>
      <c r="K6" s="186"/>
    </row>
    <row r="7" spans="1:15">
      <c r="A7" s="60" t="s">
        <v>31</v>
      </c>
      <c r="B7" s="115">
        <f>'Aanneemsom-E'!B8</f>
        <v>0</v>
      </c>
      <c r="C7" s="1"/>
      <c r="D7" s="1"/>
      <c r="E7" s="1"/>
      <c r="F7" s="1"/>
      <c r="K7" s="185" t="s">
        <v>90</v>
      </c>
      <c r="O7" s="121"/>
    </row>
    <row r="8" spans="1:15">
      <c r="A8" s="30"/>
      <c r="B8" s="1"/>
      <c r="C8" s="1"/>
      <c r="D8" s="1"/>
      <c r="E8" s="1"/>
      <c r="F8" s="1"/>
      <c r="H8" s="174" t="s">
        <v>17</v>
      </c>
      <c r="I8" s="276">
        <f>'Aanneemsom-E'!G18</f>
        <v>45839</v>
      </c>
      <c r="J8" s="276"/>
    </row>
    <row r="9" spans="1:15">
      <c r="A9" s="33" t="s">
        <v>174</v>
      </c>
      <c r="B9" s="1"/>
      <c r="C9" s="32"/>
      <c r="D9" s="34"/>
      <c r="E9" s="34"/>
      <c r="F9" s="34"/>
    </row>
    <row r="10" spans="1:15">
      <c r="A10" s="1" t="s">
        <v>208</v>
      </c>
      <c r="B10" s="1"/>
      <c r="C10" s="32"/>
      <c r="D10" s="34"/>
      <c r="E10" s="34"/>
      <c r="F10" s="34"/>
      <c r="G10" s="34"/>
      <c r="H10" s="1"/>
    </row>
    <row r="11" spans="1:15">
      <c r="A11" s="1"/>
      <c r="B11" s="1"/>
      <c r="C11" s="32"/>
      <c r="D11" s="34"/>
      <c r="E11" s="34"/>
      <c r="F11" s="34"/>
      <c r="G11" s="34"/>
      <c r="H11" s="1"/>
    </row>
    <row r="12" spans="1:15">
      <c r="A12" s="33" t="s">
        <v>175</v>
      </c>
      <c r="B12" s="1"/>
      <c r="C12" s="32"/>
      <c r="D12" s="34"/>
      <c r="E12" s="34"/>
      <c r="F12" s="34"/>
      <c r="G12" s="34"/>
      <c r="H12" s="1"/>
    </row>
    <row r="13" spans="1:15">
      <c r="A13" s="1" t="s">
        <v>209</v>
      </c>
      <c r="B13" s="1"/>
      <c r="C13" s="32"/>
      <c r="D13" s="34"/>
      <c r="E13" s="34"/>
      <c r="F13" s="34"/>
      <c r="G13" s="34"/>
      <c r="H13" s="1"/>
    </row>
    <row r="14" spans="1:15">
      <c r="A14" s="1"/>
      <c r="C14" s="32"/>
      <c r="D14" s="34"/>
      <c r="E14" s="34"/>
      <c r="F14" s="34"/>
      <c r="G14" s="34"/>
      <c r="H14" s="1"/>
    </row>
    <row r="15" spans="1:15">
      <c r="D15" s="183" t="str">
        <f>'Tarieven-E'!B15</f>
        <v>07.00-17.00</v>
      </c>
      <c r="E15" s="184"/>
      <c r="K15" s="171" t="s">
        <v>158</v>
      </c>
      <c r="L15" s="170"/>
    </row>
    <row r="16" spans="1:15">
      <c r="A16" s="1"/>
      <c r="B16" s="1"/>
      <c r="C16" s="32"/>
      <c r="D16" s="131" t="s">
        <v>154</v>
      </c>
      <c r="E16" s="131" t="s">
        <v>155</v>
      </c>
      <c r="F16" s="202" t="s">
        <v>180</v>
      </c>
      <c r="G16" s="163"/>
      <c r="H16" s="163"/>
      <c r="I16" s="163"/>
      <c r="J16" s="201"/>
      <c r="K16" s="131" t="s">
        <v>154</v>
      </c>
      <c r="L16" s="131" t="s">
        <v>155</v>
      </c>
    </row>
    <row r="17" spans="1:12" ht="22.5">
      <c r="A17" s="164" t="s">
        <v>151</v>
      </c>
      <c r="B17" s="200" t="s">
        <v>152</v>
      </c>
      <c r="C17" s="166" t="s">
        <v>153</v>
      </c>
      <c r="D17" s="68" t="s">
        <v>157</v>
      </c>
      <c r="E17" s="68" t="s">
        <v>159</v>
      </c>
      <c r="F17" s="167" t="str">
        <f>'Tarieven-E'!B35</f>
        <v>17.00-22.00</v>
      </c>
      <c r="G17" s="167" t="str">
        <f>'Tarieven-E'!B39</f>
        <v>22.00-07.00</v>
      </c>
      <c r="H17" s="167" t="s">
        <v>156</v>
      </c>
      <c r="I17" s="167" t="s">
        <v>160</v>
      </c>
      <c r="J17" s="167" t="s">
        <v>168</v>
      </c>
      <c r="K17" s="68" t="s">
        <v>157</v>
      </c>
      <c r="L17" s="68" t="s">
        <v>159</v>
      </c>
    </row>
    <row r="18" spans="1:12">
      <c r="A18" s="177"/>
      <c r="B18" s="203"/>
      <c r="C18" s="198"/>
      <c r="D18" s="178"/>
      <c r="E18" s="178"/>
      <c r="F18" s="179"/>
      <c r="G18" s="179"/>
      <c r="H18" s="179"/>
      <c r="I18" s="179"/>
      <c r="J18" s="179"/>
      <c r="K18" s="172" t="str">
        <f>IF(A18="","",D18*(1+'Aanneemsom-E'!$C$16))</f>
        <v/>
      </c>
      <c r="L18" s="168" t="str">
        <f>IF(A18="","",E18*(1+'Aanneemsom-E'!$C$16))</f>
        <v/>
      </c>
    </row>
    <row r="19" spans="1:12">
      <c r="A19" s="177"/>
      <c r="B19" s="203"/>
      <c r="C19" s="198"/>
      <c r="D19" s="178"/>
      <c r="E19" s="178"/>
      <c r="F19" s="179"/>
      <c r="G19" s="179"/>
      <c r="H19" s="179"/>
      <c r="I19" s="179"/>
      <c r="J19" s="179"/>
      <c r="K19" s="172" t="str">
        <f>IF(A19="","",D19*(1+'Aanneemsom-E'!$C$16))</f>
        <v/>
      </c>
      <c r="L19" s="168" t="str">
        <f>IF(A19="","",E19*(1+'Aanneemsom-E'!$C$16))</f>
        <v/>
      </c>
    </row>
    <row r="20" spans="1:12">
      <c r="A20" s="177"/>
      <c r="B20" s="203"/>
      <c r="C20" s="198"/>
      <c r="D20" s="178"/>
      <c r="E20" s="178"/>
      <c r="F20" s="179"/>
      <c r="G20" s="179"/>
      <c r="H20" s="179"/>
      <c r="I20" s="179"/>
      <c r="J20" s="179"/>
      <c r="K20" s="172" t="str">
        <f>IF(A20="","",D20*(1+'Aanneemsom-E'!$C$16))</f>
        <v/>
      </c>
      <c r="L20" s="168" t="str">
        <f>IF(A20="","",E20*(1+'Aanneemsom-E'!$C$16))</f>
        <v/>
      </c>
    </row>
    <row r="21" spans="1:12">
      <c r="A21" s="177"/>
      <c r="B21" s="203"/>
      <c r="C21" s="198"/>
      <c r="D21" s="178"/>
      <c r="E21" s="178"/>
      <c r="F21" s="179"/>
      <c r="G21" s="179"/>
      <c r="H21" s="179"/>
      <c r="I21" s="179"/>
      <c r="J21" s="179"/>
      <c r="K21" s="172" t="str">
        <f>IF(A21="","",D21*(1+'Aanneemsom-E'!$C$16))</f>
        <v/>
      </c>
      <c r="L21" s="168" t="str">
        <f>IF(A21="","",E21*(1+'Aanneemsom-E'!$C$16))</f>
        <v/>
      </c>
    </row>
    <row r="22" spans="1:12">
      <c r="A22" s="177"/>
      <c r="B22" s="203"/>
      <c r="C22" s="198"/>
      <c r="D22" s="178"/>
      <c r="E22" s="178"/>
      <c r="F22" s="179"/>
      <c r="G22" s="179"/>
      <c r="H22" s="179"/>
      <c r="I22" s="179"/>
      <c r="J22" s="179"/>
      <c r="K22" s="172" t="str">
        <f>IF(A22="","",D22*(1+'Aanneemsom-E'!$C$16))</f>
        <v/>
      </c>
      <c r="L22" s="168" t="str">
        <f>IF(A22="","",E22*(1+'Aanneemsom-E'!$C$16))</f>
        <v/>
      </c>
    </row>
    <row r="23" spans="1:12">
      <c r="A23" s="177"/>
      <c r="B23" s="203"/>
      <c r="C23" s="198"/>
      <c r="D23" s="178"/>
      <c r="E23" s="178"/>
      <c r="F23" s="179"/>
      <c r="G23" s="179"/>
      <c r="H23" s="179"/>
      <c r="I23" s="179"/>
      <c r="J23" s="179"/>
      <c r="K23" s="172" t="str">
        <f>IF(A23="","",D23*(1+'Aanneemsom-E'!$C$16))</f>
        <v/>
      </c>
      <c r="L23" s="168" t="str">
        <f>IF(A23="","",E23*(1+'Aanneemsom-E'!$C$16))</f>
        <v/>
      </c>
    </row>
    <row r="24" spans="1:12">
      <c r="A24" s="177"/>
      <c r="B24" s="203"/>
      <c r="C24" s="198"/>
      <c r="D24" s="178"/>
      <c r="E24" s="178"/>
      <c r="F24" s="179"/>
      <c r="G24" s="179"/>
      <c r="H24" s="179"/>
      <c r="I24" s="179"/>
      <c r="J24" s="179"/>
      <c r="K24" s="172" t="str">
        <f>IF(A24="","",D24*(1+'Aanneemsom-E'!$C$16))</f>
        <v/>
      </c>
      <c r="L24" s="168" t="str">
        <f>IF(A24="","",E24*(1+'Aanneemsom-E'!$C$16))</f>
        <v/>
      </c>
    </row>
    <row r="25" spans="1:12">
      <c r="A25" s="177"/>
      <c r="B25" s="203"/>
      <c r="C25" s="198"/>
      <c r="D25" s="178"/>
      <c r="E25" s="178"/>
      <c r="F25" s="179"/>
      <c r="G25" s="179"/>
      <c r="H25" s="179"/>
      <c r="I25" s="179"/>
      <c r="J25" s="179"/>
      <c r="K25" s="172" t="str">
        <f>IF(A25="","",D25*(1+'Aanneemsom-E'!$C$16))</f>
        <v/>
      </c>
      <c r="L25" s="168" t="str">
        <f>IF(A25="","",E25*(1+'Aanneemsom-E'!$C$16))</f>
        <v/>
      </c>
    </row>
    <row r="26" spans="1:12">
      <c r="A26" s="177"/>
      <c r="B26" s="203"/>
      <c r="C26" s="198"/>
      <c r="D26" s="178"/>
      <c r="E26" s="178"/>
      <c r="F26" s="179"/>
      <c r="G26" s="179"/>
      <c r="H26" s="179"/>
      <c r="I26" s="179"/>
      <c r="J26" s="179"/>
      <c r="K26" s="172" t="str">
        <f>IF(A26="","",D26*(1+'Aanneemsom-E'!$C$16))</f>
        <v/>
      </c>
      <c r="L26" s="168" t="str">
        <f>IF(A26="","",E26*(1+'Aanneemsom-E'!$C$16))</f>
        <v/>
      </c>
    </row>
    <row r="27" spans="1:12">
      <c r="A27" s="177"/>
      <c r="B27" s="203"/>
      <c r="C27" s="198"/>
      <c r="D27" s="178"/>
      <c r="E27" s="178"/>
      <c r="F27" s="179"/>
      <c r="G27" s="179"/>
      <c r="H27" s="179"/>
      <c r="I27" s="179"/>
      <c r="J27" s="179"/>
      <c r="K27" s="172" t="str">
        <f>IF(A27="","",D27*(1+'Aanneemsom-E'!$C$16))</f>
        <v/>
      </c>
      <c r="L27" s="168" t="str">
        <f>IF(A27="","",E27*(1+'Aanneemsom-E'!$C$16))</f>
        <v/>
      </c>
    </row>
    <row r="28" spans="1:12">
      <c r="A28" s="177"/>
      <c r="B28" s="203"/>
      <c r="C28" s="198"/>
      <c r="D28" s="178"/>
      <c r="E28" s="178"/>
      <c r="F28" s="179"/>
      <c r="G28" s="179"/>
      <c r="H28" s="179"/>
      <c r="I28" s="179"/>
      <c r="J28" s="179"/>
      <c r="K28" s="172" t="str">
        <f>IF(A28="","",D28*(1+'Aanneemsom-E'!$C$16))</f>
        <v/>
      </c>
      <c r="L28" s="168" t="str">
        <f>IF(A28="","",E28*(1+'Aanneemsom-E'!$C$16))</f>
        <v/>
      </c>
    </row>
    <row r="29" spans="1:12">
      <c r="A29" s="177"/>
      <c r="B29" s="203"/>
      <c r="C29" s="198"/>
      <c r="D29" s="178"/>
      <c r="E29" s="178"/>
      <c r="F29" s="179"/>
      <c r="G29" s="179"/>
      <c r="H29" s="179"/>
      <c r="I29" s="179"/>
      <c r="J29" s="179"/>
      <c r="K29" s="172" t="str">
        <f>IF(A29="","",D29*(1+'Aanneemsom-E'!$C$16))</f>
        <v/>
      </c>
      <c r="L29" s="168" t="str">
        <f>IF(A29="","",E29*(1+'Aanneemsom-E'!$C$16))</f>
        <v/>
      </c>
    </row>
    <row r="30" spans="1:12">
      <c r="A30" s="177"/>
      <c r="B30" s="203"/>
      <c r="C30" s="198"/>
      <c r="D30" s="178"/>
      <c r="E30" s="178"/>
      <c r="F30" s="179"/>
      <c r="G30" s="179"/>
      <c r="H30" s="179"/>
      <c r="I30" s="179"/>
      <c r="J30" s="179"/>
      <c r="K30" s="172" t="str">
        <f>IF(A30="","",D30*(1+'Aanneemsom-E'!$C$16))</f>
        <v/>
      </c>
      <c r="L30" s="168" t="str">
        <f>IF(A30="","",E30*(1+'Aanneemsom-E'!$C$16))</f>
        <v/>
      </c>
    </row>
    <row r="31" spans="1:12">
      <c r="A31" s="177"/>
      <c r="B31" s="203"/>
      <c r="C31" s="198"/>
      <c r="D31" s="178"/>
      <c r="E31" s="178"/>
      <c r="F31" s="179"/>
      <c r="G31" s="179"/>
      <c r="H31" s="179"/>
      <c r="I31" s="179"/>
      <c r="J31" s="179"/>
      <c r="K31" s="172" t="str">
        <f>IF(A31="","",D31*(1+'Aanneemsom-E'!$C$16))</f>
        <v/>
      </c>
      <c r="L31" s="168" t="str">
        <f>IF(A31="","",E31*(1+'Aanneemsom-E'!$C$16))</f>
        <v/>
      </c>
    </row>
    <row r="32" spans="1:12">
      <c r="A32" s="177"/>
      <c r="B32" s="203"/>
      <c r="C32" s="198"/>
      <c r="D32" s="178"/>
      <c r="E32" s="178"/>
      <c r="F32" s="179"/>
      <c r="G32" s="179"/>
      <c r="H32" s="179"/>
      <c r="I32" s="179"/>
      <c r="J32" s="179"/>
      <c r="K32" s="172" t="str">
        <f>IF(A32="","",D32*(1+'Aanneemsom-E'!$C$16))</f>
        <v/>
      </c>
      <c r="L32" s="168" t="str">
        <f>IF(A32="","",E32*(1+'Aanneemsom-E'!$C$16))</f>
        <v/>
      </c>
    </row>
    <row r="33" spans="1:12">
      <c r="A33" s="177"/>
      <c r="B33" s="203"/>
      <c r="C33" s="198"/>
      <c r="D33" s="178"/>
      <c r="E33" s="178"/>
      <c r="F33" s="179"/>
      <c r="G33" s="179"/>
      <c r="H33" s="179"/>
      <c r="I33" s="179"/>
      <c r="J33" s="179"/>
      <c r="K33" s="172" t="str">
        <f>IF(A33="","",D33*(1+'Aanneemsom-E'!$C$16))</f>
        <v/>
      </c>
      <c r="L33" s="168" t="str">
        <f>IF(A33="","",E33*(1+'Aanneemsom-E'!$C$16))</f>
        <v/>
      </c>
    </row>
    <row r="34" spans="1:12">
      <c r="A34" s="177"/>
      <c r="B34" s="203"/>
      <c r="C34" s="198"/>
      <c r="D34" s="178"/>
      <c r="E34" s="178"/>
      <c r="F34" s="179"/>
      <c r="G34" s="179"/>
      <c r="H34" s="179"/>
      <c r="I34" s="179"/>
      <c r="J34" s="179"/>
      <c r="K34" s="172" t="str">
        <f>IF(A34="","",D34*(1+'Aanneemsom-E'!$C$16))</f>
        <v/>
      </c>
      <c r="L34" s="168" t="str">
        <f>IF(A34="","",E34*(1+'Aanneemsom-E'!$C$16))</f>
        <v/>
      </c>
    </row>
    <row r="35" spans="1:12">
      <c r="A35" s="177"/>
      <c r="B35" s="203"/>
      <c r="C35" s="198"/>
      <c r="D35" s="178"/>
      <c r="E35" s="178"/>
      <c r="F35" s="179"/>
      <c r="G35" s="179"/>
      <c r="H35" s="179"/>
      <c r="I35" s="179"/>
      <c r="J35" s="179"/>
      <c r="K35" s="172" t="str">
        <f>IF(A35="","",D35*(1+'Aanneemsom-E'!$C$16))</f>
        <v/>
      </c>
      <c r="L35" s="168" t="str">
        <f>IF(A35="","",E35*(1+'Aanneemsom-E'!$C$16))</f>
        <v/>
      </c>
    </row>
    <row r="36" spans="1:12">
      <c r="A36" s="177"/>
      <c r="B36" s="203"/>
      <c r="C36" s="198"/>
      <c r="D36" s="178"/>
      <c r="E36" s="178"/>
      <c r="F36" s="179"/>
      <c r="G36" s="179"/>
      <c r="H36" s="179"/>
      <c r="I36" s="179"/>
      <c r="J36" s="179"/>
      <c r="K36" s="172" t="str">
        <f>IF(A36="","",D36*(1+'Aanneemsom-E'!$C$16))</f>
        <v/>
      </c>
      <c r="L36" s="168" t="str">
        <f>IF(A36="","",E36*(1+'Aanneemsom-E'!$C$16))</f>
        <v/>
      </c>
    </row>
    <row r="37" spans="1:12">
      <c r="A37" s="177"/>
      <c r="B37" s="203"/>
      <c r="C37" s="198"/>
      <c r="D37" s="178"/>
      <c r="E37" s="178"/>
      <c r="F37" s="179"/>
      <c r="G37" s="179"/>
      <c r="H37" s="179"/>
      <c r="I37" s="179"/>
      <c r="J37" s="179"/>
      <c r="K37" s="172" t="str">
        <f>IF(A37="","",D37*(1+'Aanneemsom-E'!$C$16))</f>
        <v/>
      </c>
      <c r="L37" s="168" t="str">
        <f>IF(A37="","",E37*(1+'Aanneemsom-E'!$C$16))</f>
        <v/>
      </c>
    </row>
    <row r="38" spans="1:12">
      <c r="A38" s="177"/>
      <c r="B38" s="203"/>
      <c r="C38" s="198"/>
      <c r="D38" s="178"/>
      <c r="E38" s="178"/>
      <c r="F38" s="179"/>
      <c r="G38" s="179"/>
      <c r="H38" s="179"/>
      <c r="I38" s="179"/>
      <c r="J38" s="179"/>
      <c r="K38" s="172" t="str">
        <f>IF(A38="","",D38*(1+'Aanneemsom-E'!$C$16))</f>
        <v/>
      </c>
      <c r="L38" s="168" t="str">
        <f>IF(A38="","",E38*(1+'Aanneemsom-E'!$C$16))</f>
        <v/>
      </c>
    </row>
    <row r="39" spans="1:12">
      <c r="A39" s="177"/>
      <c r="B39" s="203"/>
      <c r="C39" s="198"/>
      <c r="D39" s="178"/>
      <c r="E39" s="178"/>
      <c r="F39" s="179"/>
      <c r="G39" s="179"/>
      <c r="H39" s="179"/>
      <c r="I39" s="179"/>
      <c r="J39" s="179"/>
      <c r="K39" s="172" t="str">
        <f>IF(A39="","",D39*(1+'Aanneemsom-E'!$C$16))</f>
        <v/>
      </c>
      <c r="L39" s="168" t="str">
        <f>IF(A39="","",E39*(1+'Aanneemsom-E'!$C$16))</f>
        <v/>
      </c>
    </row>
    <row r="40" spans="1:12">
      <c r="A40" s="177"/>
      <c r="B40" s="203"/>
      <c r="C40" s="198"/>
      <c r="D40" s="178"/>
      <c r="E40" s="178"/>
      <c r="F40" s="179"/>
      <c r="G40" s="179"/>
      <c r="H40" s="179"/>
      <c r="I40" s="179"/>
      <c r="J40" s="179"/>
      <c r="K40" s="172" t="str">
        <f>IF(A40="","",D40*(1+'Aanneemsom-E'!$C$16))</f>
        <v/>
      </c>
      <c r="L40" s="168" t="str">
        <f>IF(A40="","",E40*(1+'Aanneemsom-E'!$C$16))</f>
        <v/>
      </c>
    </row>
    <row r="41" spans="1:12">
      <c r="A41" s="177"/>
      <c r="B41" s="203"/>
      <c r="C41" s="198"/>
      <c r="D41" s="178"/>
      <c r="E41" s="178"/>
      <c r="F41" s="179"/>
      <c r="G41" s="179"/>
      <c r="H41" s="179"/>
      <c r="I41" s="179"/>
      <c r="J41" s="179"/>
      <c r="K41" s="172" t="str">
        <f>IF(A41="","",D41*(1+'Aanneemsom-E'!$C$16))</f>
        <v/>
      </c>
      <c r="L41" s="168" t="str">
        <f>IF(A41="","",E41*(1+'Aanneemsom-E'!$C$16))</f>
        <v/>
      </c>
    </row>
    <row r="42" spans="1:12">
      <c r="A42" s="177"/>
      <c r="B42" s="203"/>
      <c r="C42" s="198"/>
      <c r="D42" s="178"/>
      <c r="E42" s="178"/>
      <c r="F42" s="179"/>
      <c r="G42" s="179"/>
      <c r="H42" s="179"/>
      <c r="I42" s="179"/>
      <c r="J42" s="179"/>
      <c r="K42" s="172" t="str">
        <f>IF(A42="","",D42*(1+'Aanneemsom-E'!$C$16))</f>
        <v/>
      </c>
      <c r="L42" s="168" t="str">
        <f>IF(A42="","",E42*(1+'Aanneemsom-E'!$C$16))</f>
        <v/>
      </c>
    </row>
    <row r="43" spans="1:12">
      <c r="A43" s="177"/>
      <c r="B43" s="203"/>
      <c r="C43" s="198"/>
      <c r="D43" s="178"/>
      <c r="E43" s="178"/>
      <c r="F43" s="179"/>
      <c r="G43" s="179"/>
      <c r="H43" s="179"/>
      <c r="I43" s="179"/>
      <c r="J43" s="179"/>
      <c r="K43" s="172" t="str">
        <f>IF(A43="","",D43*(1+'Aanneemsom-E'!$C$16))</f>
        <v/>
      </c>
      <c r="L43" s="168" t="str">
        <f>IF(A43="","",E43*(1+'Aanneemsom-E'!$C$16))</f>
        <v/>
      </c>
    </row>
    <row r="44" spans="1:12">
      <c r="A44" s="177"/>
      <c r="B44" s="203"/>
      <c r="C44" s="198"/>
      <c r="D44" s="178"/>
      <c r="E44" s="178"/>
      <c r="F44" s="179"/>
      <c r="G44" s="179"/>
      <c r="H44" s="179"/>
      <c r="I44" s="179"/>
      <c r="J44" s="179"/>
      <c r="K44" s="172" t="str">
        <f>IF(A44="","",D44*(1+'Aanneemsom-E'!$C$16))</f>
        <v/>
      </c>
      <c r="L44" s="168" t="str">
        <f>IF(A44="","",E44*(1+'Aanneemsom-E'!$C$16))</f>
        <v/>
      </c>
    </row>
    <row r="45" spans="1:12">
      <c r="A45" s="177"/>
      <c r="B45" s="203"/>
      <c r="C45" s="198"/>
      <c r="D45" s="178"/>
      <c r="E45" s="178"/>
      <c r="F45" s="179"/>
      <c r="G45" s="179"/>
      <c r="H45" s="179"/>
      <c r="I45" s="179"/>
      <c r="J45" s="179"/>
      <c r="K45" s="172" t="str">
        <f>IF(A45="","",D45*(1+'Aanneemsom-E'!$C$16))</f>
        <v/>
      </c>
      <c r="L45" s="168" t="str">
        <f>IF(A45="","",E45*(1+'Aanneemsom-E'!$C$16))</f>
        <v/>
      </c>
    </row>
    <row r="46" spans="1:12">
      <c r="A46" s="177"/>
      <c r="B46" s="203"/>
      <c r="C46" s="198"/>
      <c r="D46" s="178"/>
      <c r="E46" s="178"/>
      <c r="F46" s="179"/>
      <c r="G46" s="179"/>
      <c r="H46" s="179"/>
      <c r="I46" s="179"/>
      <c r="J46" s="179"/>
      <c r="K46" s="172" t="str">
        <f>IF(A46="","",D46*(1+'Aanneemsom-E'!$C$16))</f>
        <v/>
      </c>
      <c r="L46" s="168" t="str">
        <f>IF(A46="","",E46*(1+'Aanneemsom-E'!$C$16))</f>
        <v/>
      </c>
    </row>
    <row r="47" spans="1:12">
      <c r="A47" s="177"/>
      <c r="B47" s="203"/>
      <c r="C47" s="198"/>
      <c r="D47" s="178"/>
      <c r="E47" s="178"/>
      <c r="F47" s="179"/>
      <c r="G47" s="179"/>
      <c r="H47" s="179"/>
      <c r="I47" s="179"/>
      <c r="J47" s="179"/>
      <c r="K47" s="172" t="str">
        <f>IF(A47="","",D47*(1+'Aanneemsom-E'!$C$16))</f>
        <v/>
      </c>
      <c r="L47" s="168" t="str">
        <f>IF(A47="","",E47*(1+'Aanneemsom-E'!$C$16))</f>
        <v/>
      </c>
    </row>
    <row r="48" spans="1:12">
      <c r="A48" s="177"/>
      <c r="B48" s="203"/>
      <c r="C48" s="198"/>
      <c r="D48" s="178"/>
      <c r="E48" s="178"/>
      <c r="F48" s="179"/>
      <c r="G48" s="179"/>
      <c r="H48" s="179"/>
      <c r="I48" s="179"/>
      <c r="J48" s="179"/>
      <c r="K48" s="172" t="str">
        <f>IF(A48="","",D48*(1+'Aanneemsom-E'!$C$16))</f>
        <v/>
      </c>
      <c r="L48" s="168" t="str">
        <f>IF(A48="","",E48*(1+'Aanneemsom-E'!$C$16))</f>
        <v/>
      </c>
    </row>
    <row r="49" spans="1:12">
      <c r="A49" s="177"/>
      <c r="B49" s="203"/>
      <c r="C49" s="198"/>
      <c r="D49" s="178"/>
      <c r="E49" s="178"/>
      <c r="F49" s="179"/>
      <c r="G49" s="179"/>
      <c r="H49" s="179"/>
      <c r="I49" s="179"/>
      <c r="J49" s="179"/>
      <c r="K49" s="172" t="str">
        <f>IF(A49="","",D49*(1+'Aanneemsom-E'!$C$16))</f>
        <v/>
      </c>
      <c r="L49" s="168" t="str">
        <f>IF(A49="","",E49*(1+'Aanneemsom-E'!$C$16))</f>
        <v/>
      </c>
    </row>
    <row r="50" spans="1:12">
      <c r="A50" s="177"/>
      <c r="B50" s="203"/>
      <c r="C50" s="198"/>
      <c r="D50" s="178"/>
      <c r="E50" s="178"/>
      <c r="F50" s="179"/>
      <c r="G50" s="179"/>
      <c r="H50" s="179"/>
      <c r="I50" s="179"/>
      <c r="J50" s="179"/>
      <c r="K50" s="172" t="str">
        <f>IF(A50="","",D50*(1+'Aanneemsom-E'!$C$16))</f>
        <v/>
      </c>
      <c r="L50" s="168" t="str">
        <f>IF(A50="","",E50*(1+'Aanneemsom-E'!$C$16))</f>
        <v/>
      </c>
    </row>
    <row r="51" spans="1:12">
      <c r="A51" s="177"/>
      <c r="B51" s="203"/>
      <c r="C51" s="198"/>
      <c r="D51" s="178"/>
      <c r="E51" s="178"/>
      <c r="F51" s="179"/>
      <c r="G51" s="179"/>
      <c r="H51" s="179"/>
      <c r="I51" s="179"/>
      <c r="J51" s="179"/>
      <c r="K51" s="172" t="str">
        <f>IF(A51="","",D51*(1+'Aanneemsom-E'!$C$16))</f>
        <v/>
      </c>
      <c r="L51" s="168" t="str">
        <f>IF(A51="","",E51*(1+'Aanneemsom-E'!$C$16))</f>
        <v/>
      </c>
    </row>
    <row r="52" spans="1:12">
      <c r="A52" s="177"/>
      <c r="B52" s="203"/>
      <c r="C52" s="198"/>
      <c r="D52" s="178"/>
      <c r="E52" s="178"/>
      <c r="F52" s="179"/>
      <c r="G52" s="179"/>
      <c r="H52" s="179"/>
      <c r="I52" s="179"/>
      <c r="J52" s="179"/>
      <c r="K52" s="172" t="str">
        <f>IF(A52="","",D52*(1+'Aanneemsom-E'!$C$16))</f>
        <v/>
      </c>
      <c r="L52" s="168" t="str">
        <f>IF(A52="","",E52*(1+'Aanneemsom-E'!$C$16))</f>
        <v/>
      </c>
    </row>
    <row r="53" spans="1:12">
      <c r="A53" s="177"/>
      <c r="B53" s="203"/>
      <c r="C53" s="198"/>
      <c r="D53" s="178"/>
      <c r="E53" s="178"/>
      <c r="F53" s="179"/>
      <c r="G53" s="179"/>
      <c r="H53" s="179"/>
      <c r="I53" s="179"/>
      <c r="J53" s="179"/>
      <c r="K53" s="172" t="str">
        <f>IF(A53="","",D53*(1+'Aanneemsom-E'!$C$16))</f>
        <v/>
      </c>
      <c r="L53" s="168" t="str">
        <f>IF(A53="","",E53*(1+'Aanneemsom-E'!$C$16))</f>
        <v/>
      </c>
    </row>
    <row r="54" spans="1:12">
      <c r="A54" s="177"/>
      <c r="B54" s="203"/>
      <c r="C54" s="198"/>
      <c r="D54" s="178"/>
      <c r="E54" s="178"/>
      <c r="F54" s="179"/>
      <c r="G54" s="179"/>
      <c r="H54" s="179"/>
      <c r="I54" s="179"/>
      <c r="J54" s="179"/>
      <c r="K54" s="172" t="str">
        <f>IF(A54="","",D54*(1+'Aanneemsom-E'!$C$16))</f>
        <v/>
      </c>
      <c r="L54" s="168" t="str">
        <f>IF(A54="","",E54*(1+'Aanneemsom-E'!$C$16))</f>
        <v/>
      </c>
    </row>
    <row r="55" spans="1:12">
      <c r="A55" s="177"/>
      <c r="B55" s="203"/>
      <c r="C55" s="198"/>
      <c r="D55" s="178"/>
      <c r="E55" s="178"/>
      <c r="F55" s="179"/>
      <c r="G55" s="179"/>
      <c r="H55" s="179"/>
      <c r="I55" s="179"/>
      <c r="J55" s="179"/>
      <c r="K55" s="172" t="str">
        <f>IF(A55="","",D55*(1+'Aanneemsom-E'!$C$16))</f>
        <v/>
      </c>
      <c r="L55" s="168" t="str">
        <f>IF(A55="","",E55*(1+'Aanneemsom-E'!$C$16))</f>
        <v/>
      </c>
    </row>
    <row r="56" spans="1:12">
      <c r="A56" s="177"/>
      <c r="B56" s="203"/>
      <c r="C56" s="198"/>
      <c r="D56" s="178"/>
      <c r="E56" s="178"/>
      <c r="F56" s="179"/>
      <c r="G56" s="179"/>
      <c r="H56" s="179"/>
      <c r="I56" s="179"/>
      <c r="J56" s="179"/>
      <c r="K56" s="172" t="str">
        <f>IF(A56="","",D56*(1+'Aanneemsom-E'!$C$16))</f>
        <v/>
      </c>
      <c r="L56" s="168" t="str">
        <f>IF(A56="","",E56*(1+'Aanneemsom-E'!$C$16))</f>
        <v/>
      </c>
    </row>
    <row r="57" spans="1:12">
      <c r="A57" s="177"/>
      <c r="B57" s="203"/>
      <c r="C57" s="198"/>
      <c r="D57" s="178"/>
      <c r="E57" s="178"/>
      <c r="F57" s="179"/>
      <c r="G57" s="179"/>
      <c r="H57" s="179"/>
      <c r="I57" s="179"/>
      <c r="J57" s="179"/>
      <c r="K57" s="172" t="str">
        <f>IF(A57="","",D57*(1+'Aanneemsom-E'!$C$16))</f>
        <v/>
      </c>
      <c r="L57" s="168" t="str">
        <f>IF(A57="","",E57*(1+'Aanneemsom-E'!$C$16))</f>
        <v/>
      </c>
    </row>
    <row r="58" spans="1:12">
      <c r="A58" s="177"/>
      <c r="B58" s="203"/>
      <c r="C58" s="198"/>
      <c r="D58" s="178"/>
      <c r="E58" s="178"/>
      <c r="F58" s="179"/>
      <c r="G58" s="179"/>
      <c r="H58" s="179"/>
      <c r="I58" s="179"/>
      <c r="J58" s="179"/>
      <c r="K58" s="172" t="str">
        <f>IF(A58="","",D58*(1+'Aanneemsom-E'!$C$16))</f>
        <v/>
      </c>
      <c r="L58" s="168" t="str">
        <f>IF(A58="","",E58*(1+'Aanneemsom-E'!$C$16))</f>
        <v/>
      </c>
    </row>
    <row r="59" spans="1:12">
      <c r="A59" s="177"/>
      <c r="B59" s="203"/>
      <c r="C59" s="198"/>
      <c r="D59" s="178"/>
      <c r="E59" s="178"/>
      <c r="F59" s="179"/>
      <c r="G59" s="179"/>
      <c r="H59" s="179"/>
      <c r="I59" s="179"/>
      <c r="J59" s="179"/>
      <c r="K59" s="172" t="str">
        <f>IF(A59="","",D59*(1+'Aanneemsom-E'!$C$16))</f>
        <v/>
      </c>
      <c r="L59" s="168" t="str">
        <f>IF(A59="","",E59*(1+'Aanneemsom-E'!$C$16))</f>
        <v/>
      </c>
    </row>
    <row r="60" spans="1:12">
      <c r="A60" s="180"/>
      <c r="B60" s="204"/>
      <c r="C60" s="199"/>
      <c r="D60" s="181"/>
      <c r="E60" s="181"/>
      <c r="F60" s="182"/>
      <c r="G60" s="182"/>
      <c r="H60" s="182"/>
      <c r="I60" s="182"/>
      <c r="J60" s="182"/>
      <c r="K60" s="173" t="str">
        <f>IF(A60="","",D60*(1+'Aanneemsom-E'!$C$16))</f>
        <v/>
      </c>
      <c r="L60" s="169" t="str">
        <f>IF(A60="","",E60*(1+'Aanneemsom-E'!$C$16))</f>
        <v/>
      </c>
    </row>
    <row r="61" spans="1:12">
      <c r="A61" s="208" t="s">
        <v>198</v>
      </c>
    </row>
    <row r="62" spans="1:12">
      <c r="A62" s="6" t="s">
        <v>169</v>
      </c>
      <c r="B62" s="1"/>
      <c r="C62" s="1"/>
      <c r="D62" s="1"/>
      <c r="E62" s="1"/>
      <c r="F62" s="1"/>
      <c r="G62" s="1"/>
    </row>
    <row r="64" spans="1:12">
      <c r="A64" s="6" t="s">
        <v>161</v>
      </c>
      <c r="B64" s="1"/>
      <c r="C64" s="1"/>
      <c r="D64" s="1"/>
      <c r="E64" s="1"/>
      <c r="F64" s="1"/>
      <c r="G64" s="1"/>
    </row>
    <row r="65" spans="1:10">
      <c r="A65" s="6"/>
      <c r="B65" s="1"/>
      <c r="C65" s="1"/>
      <c r="D65" s="1"/>
      <c r="E65" s="1"/>
      <c r="F65" s="1"/>
      <c r="G65" s="1"/>
      <c r="J65" s="136"/>
    </row>
    <row r="66" spans="1:10">
      <c r="A66" s="1"/>
      <c r="B66" s="1"/>
      <c r="C66" s="1"/>
      <c r="D66" s="1"/>
      <c r="E66" s="1"/>
      <c r="F66" s="1"/>
      <c r="J66" s="136" t="s">
        <v>136</v>
      </c>
    </row>
  </sheetData>
  <sheetProtection algorithmName="SHA-512" hashValue="eND9d7Kzj2slGVa89jMZ3xNbzF/ssxK4harrbTDQB9aaWNMyBi9l1y+s1fzw1I1Y0yNMr54SHHEs4tuAPQ35dA==" saltValue="A3svRCAvcbnCC+TlhTB1cw==" spinCount="100000" sheet="1" objects="1" scenarios="1" selectLockedCells="1"/>
  <mergeCells count="3">
    <mergeCell ref="I4:K4"/>
    <mergeCell ref="I6:J6"/>
    <mergeCell ref="I8:J8"/>
  </mergeCells>
  <conditionalFormatting sqref="B18:C60">
    <cfRule type="cellIs" dxfId="406" priority="1" operator="greaterThan">
      <formula>0</formula>
    </cfRule>
    <cfRule type="expression" dxfId="405" priority="2">
      <formula>ISTEXT($A18)</formula>
    </cfRule>
  </conditionalFormatting>
  <conditionalFormatting sqref="D18:J60">
    <cfRule type="expression" dxfId="404" priority="6">
      <formula>ISTEXT(D18)</formula>
    </cfRule>
    <cfRule type="cellIs" dxfId="403" priority="8" operator="greaterThan">
      <formula>0</formula>
    </cfRule>
    <cfRule type="expression" dxfId="402" priority="14">
      <formula>ISTEXT($A18)</formula>
    </cfRule>
  </conditionalFormatting>
  <pageMargins left="0.70866141732283472" right="0.23622047244094491" top="0.74803149606299213" bottom="0.6692913385826772" header="0.31496062992125984" footer="0.31496062992125984"/>
  <pageSetup paperSize="9" orientation="portrait" r:id="rId1"/>
  <headerFooter>
    <oddFooter>&amp;L&amp;"Arial,Cursief"&amp;8© Wesselektro advies Houten&amp;C&amp;"Arial,Cursief"&amp;8&amp;A&amp;R&amp;"Arial,Cursief"&amp;8&amp;F</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Leeswijzer!$K$1:$K$9</xm:f>
          </x14:formula1>
          <xm:sqref>A18:A60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69"/>
  <sheetViews>
    <sheetView workbookViewId="0">
      <selection activeCell="A13" sqref="A13"/>
    </sheetView>
  </sheetViews>
  <sheetFormatPr defaultRowHeight="11.25"/>
  <cols>
    <col min="1" max="1" width="15.7109375" style="156" customWidth="1"/>
    <col min="2" max="2" width="5.140625" style="156" customWidth="1"/>
    <col min="3" max="3" width="25.7109375" style="156" customWidth="1"/>
    <col min="4" max="4" width="12.140625" style="156" customWidth="1"/>
    <col min="5" max="5" width="9.28515625" style="156" customWidth="1"/>
    <col min="6" max="6" width="13.28515625" style="156" customWidth="1"/>
    <col min="7" max="7" width="10.42578125" style="156" customWidth="1"/>
    <col min="8" max="16384" width="9.140625" style="156"/>
  </cols>
  <sheetData>
    <row r="1" spans="1:10" ht="15.75">
      <c r="A1" s="4" t="str">
        <f>'Aanneemsom-E'!A1</f>
        <v>E-installatie</v>
      </c>
      <c r="B1" s="4" t="str">
        <f>'Aanneemsom-E'!B1</f>
        <v>Inschrijfbiljet onderhoud</v>
      </c>
      <c r="C1" s="1"/>
      <c r="D1" s="1"/>
      <c r="E1" s="1"/>
      <c r="F1" s="1"/>
    </row>
    <row r="2" spans="1:10" ht="11.25" customHeight="1">
      <c r="A2" s="30" t="str">
        <f>'Aanneemsom-E'!A2</f>
        <v>Perceel:</v>
      </c>
      <c r="B2" s="31" t="str">
        <f>Leeswijzer!B2</f>
        <v>E1</v>
      </c>
      <c r="C2" s="1"/>
      <c r="D2" s="1"/>
      <c r="E2" s="121" t="str">
        <f>'Aanneemsom-E'!F2</f>
        <v>Documentnummer:</v>
      </c>
      <c r="F2" s="176" t="str">
        <f>Leeswijzer!G2</f>
        <v>xxx-GC1-IBE E1C1</v>
      </c>
      <c r="H2" s="186"/>
    </row>
    <row r="3" spans="1:10">
      <c r="A3" s="30" t="str">
        <f>'Aanneemsom-E'!A3</f>
        <v>Opdrachtgever:</v>
      </c>
      <c r="B3" s="110" t="str">
        <f>Leeswijzer!B3</f>
        <v>Solido</v>
      </c>
      <c r="C3" s="1"/>
      <c r="D3" s="1"/>
      <c r="E3" s="121" t="str">
        <f>'Aanneemsom-E'!F3</f>
        <v>Bestek:</v>
      </c>
      <c r="F3" s="176" t="str">
        <f>Leeswijzer!G3</f>
        <v>2506-FB-OHCAEW</v>
      </c>
    </row>
    <row r="4" spans="1:10">
      <c r="A4" s="30" t="str">
        <f>'Aanneemsom-E'!A4</f>
        <v>Betreft:</v>
      </c>
      <c r="B4" s="110" t="str">
        <f>Leeswijzer!B4</f>
        <v>Onderhoudscontract E-installatie</v>
      </c>
      <c r="C4" s="1"/>
      <c r="D4" s="1"/>
      <c r="E4" s="121" t="s">
        <v>61</v>
      </c>
      <c r="F4" s="187">
        <f>'Aanneemsom-E'!E39</f>
        <v>0</v>
      </c>
    </row>
    <row r="5" spans="1:10">
      <c r="A5" s="30" t="str">
        <f>'Aanneemsom-E'!A5</f>
        <v>Blad:</v>
      </c>
      <c r="B5" s="1" t="s">
        <v>203</v>
      </c>
      <c r="C5" s="1"/>
      <c r="D5" s="1"/>
      <c r="E5" s="174" t="str">
        <f>'Aanneemsom-E'!F7</f>
        <v>Betreft contractjaar:</v>
      </c>
      <c r="F5" s="175">
        <f>'Aanneemsom-E'!G7</f>
        <v>2026</v>
      </c>
    </row>
    <row r="6" spans="1:10">
      <c r="A6" s="30"/>
      <c r="B6" s="1"/>
      <c r="C6" s="1"/>
      <c r="D6" s="1"/>
      <c r="E6" s="121" t="s">
        <v>89</v>
      </c>
      <c r="F6" s="186"/>
    </row>
    <row r="7" spans="1:10">
      <c r="A7" s="60" t="s">
        <v>31</v>
      </c>
      <c r="B7" s="115">
        <f>'Aanneemsom-E'!B8</f>
        <v>0</v>
      </c>
      <c r="C7" s="1"/>
      <c r="D7" s="1"/>
      <c r="F7" s="185" t="s">
        <v>90</v>
      </c>
      <c r="H7" s="187"/>
      <c r="J7" s="121"/>
    </row>
    <row r="8" spans="1:10">
      <c r="A8" s="30"/>
      <c r="B8" s="1"/>
      <c r="C8" s="1"/>
      <c r="D8" s="1"/>
      <c r="E8" s="174" t="s">
        <v>17</v>
      </c>
      <c r="F8" s="188">
        <f>'Aanneemsom-E'!G18</f>
        <v>45839</v>
      </c>
    </row>
    <row r="9" spans="1:10">
      <c r="A9" s="33" t="s">
        <v>204</v>
      </c>
      <c r="B9" s="1"/>
      <c r="C9" s="32"/>
      <c r="D9" s="32"/>
      <c r="H9" s="188"/>
    </row>
    <row r="10" spans="1:10">
      <c r="A10" s="1" t="s">
        <v>205</v>
      </c>
      <c r="B10" s="1"/>
      <c r="C10" s="32"/>
      <c r="D10" s="32"/>
      <c r="E10" s="34"/>
    </row>
    <row r="11" spans="1:10">
      <c r="A11" s="1"/>
      <c r="B11" s="1"/>
      <c r="C11" s="32"/>
      <c r="D11" s="32"/>
      <c r="E11" s="32"/>
      <c r="F11" s="32"/>
      <c r="G11" s="197" t="s">
        <v>162</v>
      </c>
    </row>
    <row r="12" spans="1:10">
      <c r="A12" s="164" t="s">
        <v>151</v>
      </c>
      <c r="B12" s="165" t="s">
        <v>152</v>
      </c>
      <c r="C12" s="193" t="s">
        <v>202</v>
      </c>
      <c r="D12" s="195"/>
      <c r="E12" s="194"/>
      <c r="F12" s="196" t="s">
        <v>164</v>
      </c>
      <c r="G12" s="158" t="s">
        <v>240</v>
      </c>
    </row>
    <row r="13" spans="1:10">
      <c r="A13" s="177"/>
      <c r="B13" s="203"/>
      <c r="C13" s="177"/>
      <c r="D13" s="191"/>
      <c r="E13" s="189"/>
      <c r="F13" s="178"/>
      <c r="G13" s="168" t="str">
        <f>IF(A13="","",F13*(1+'Aanneemsom-E'!$C$16))</f>
        <v/>
      </c>
    </row>
    <row r="14" spans="1:10">
      <c r="A14" s="177"/>
      <c r="B14" s="203"/>
      <c r="C14" s="177"/>
      <c r="D14" s="191"/>
      <c r="E14" s="189"/>
      <c r="F14" s="178"/>
      <c r="G14" s="168" t="str">
        <f>IF(A14="","",F14*(1+'Aanneemsom-E'!$C$16))</f>
        <v/>
      </c>
    </row>
    <row r="15" spans="1:10">
      <c r="A15" s="177"/>
      <c r="B15" s="203"/>
      <c r="C15" s="177"/>
      <c r="D15" s="191"/>
      <c r="E15" s="189"/>
      <c r="F15" s="178"/>
      <c r="G15" s="168" t="str">
        <f>IF(A15="","",F15*(1+'Aanneemsom-E'!$C$16))</f>
        <v/>
      </c>
    </row>
    <row r="16" spans="1:10">
      <c r="A16" s="177"/>
      <c r="B16" s="203"/>
      <c r="C16" s="177"/>
      <c r="D16" s="191"/>
      <c r="E16" s="189"/>
      <c r="F16" s="178"/>
      <c r="G16" s="168" t="str">
        <f>IF(A16="","",F16*(1+'Aanneemsom-E'!$C$16))</f>
        <v/>
      </c>
    </row>
    <row r="17" spans="1:7">
      <c r="A17" s="177"/>
      <c r="B17" s="203"/>
      <c r="C17" s="177"/>
      <c r="D17" s="191"/>
      <c r="E17" s="189"/>
      <c r="F17" s="178"/>
      <c r="G17" s="168" t="str">
        <f>IF(A17="","",F17*(1+'Aanneemsom-E'!$C$16))</f>
        <v/>
      </c>
    </row>
    <row r="18" spans="1:7">
      <c r="A18" s="177"/>
      <c r="B18" s="203"/>
      <c r="C18" s="177"/>
      <c r="D18" s="191"/>
      <c r="E18" s="189"/>
      <c r="F18" s="178"/>
      <c r="G18" s="168" t="str">
        <f>IF(A18="","",F18*(1+'Aanneemsom-E'!$C$16))</f>
        <v/>
      </c>
    </row>
    <row r="19" spans="1:7">
      <c r="A19" s="177"/>
      <c r="B19" s="203"/>
      <c r="C19" s="177"/>
      <c r="D19" s="191"/>
      <c r="E19" s="189"/>
      <c r="F19" s="178"/>
      <c r="G19" s="168" t="str">
        <f>IF(A19="","",F19*(1+'Aanneemsom-E'!$C$16))</f>
        <v/>
      </c>
    </row>
    <row r="20" spans="1:7">
      <c r="A20" s="177"/>
      <c r="B20" s="203"/>
      <c r="C20" s="177"/>
      <c r="D20" s="191"/>
      <c r="E20" s="189"/>
      <c r="F20" s="178"/>
      <c r="G20" s="168" t="str">
        <f>IF(A20="","",F20*(1+'Aanneemsom-E'!$C$16))</f>
        <v/>
      </c>
    </row>
    <row r="21" spans="1:7">
      <c r="A21" s="177"/>
      <c r="B21" s="203"/>
      <c r="C21" s="177"/>
      <c r="D21" s="191"/>
      <c r="E21" s="189"/>
      <c r="F21" s="178"/>
      <c r="G21" s="168" t="str">
        <f>IF(A21="","",F21*(1+'Aanneemsom-E'!$C$16))</f>
        <v/>
      </c>
    </row>
    <row r="22" spans="1:7">
      <c r="A22" s="177"/>
      <c r="B22" s="203"/>
      <c r="C22" s="177"/>
      <c r="D22" s="191"/>
      <c r="E22" s="189"/>
      <c r="F22" s="178"/>
      <c r="G22" s="168" t="str">
        <f>IF(A22="","",F22*(1+'Aanneemsom-E'!$C$16))</f>
        <v/>
      </c>
    </row>
    <row r="23" spans="1:7">
      <c r="A23" s="177"/>
      <c r="B23" s="203"/>
      <c r="C23" s="177"/>
      <c r="D23" s="191"/>
      <c r="E23" s="189"/>
      <c r="F23" s="178"/>
      <c r="G23" s="168" t="str">
        <f>IF(A23="","",F23*(1+'Aanneemsom-E'!$C$16))</f>
        <v/>
      </c>
    </row>
    <row r="24" spans="1:7">
      <c r="A24" s="177"/>
      <c r="B24" s="203"/>
      <c r="C24" s="177"/>
      <c r="D24" s="191"/>
      <c r="E24" s="189"/>
      <c r="F24" s="178"/>
      <c r="G24" s="168" t="str">
        <f>IF(A24="","",F24*(1+'Aanneemsom-E'!$C$16))</f>
        <v/>
      </c>
    </row>
    <row r="25" spans="1:7">
      <c r="A25" s="177"/>
      <c r="B25" s="203"/>
      <c r="C25" s="177"/>
      <c r="D25" s="191"/>
      <c r="E25" s="189"/>
      <c r="F25" s="178"/>
      <c r="G25" s="168" t="str">
        <f>IF(A25="","",F25*(1+'Aanneemsom-E'!$C$16))</f>
        <v/>
      </c>
    </row>
    <row r="26" spans="1:7">
      <c r="A26" s="177"/>
      <c r="B26" s="203"/>
      <c r="C26" s="177"/>
      <c r="D26" s="191"/>
      <c r="E26" s="189"/>
      <c r="F26" s="178"/>
      <c r="G26" s="168" t="str">
        <f>IF(A26="","",F26*(1+'Aanneemsom-E'!$C$16))</f>
        <v/>
      </c>
    </row>
    <row r="27" spans="1:7">
      <c r="A27" s="177"/>
      <c r="B27" s="203"/>
      <c r="C27" s="177"/>
      <c r="D27" s="191"/>
      <c r="E27" s="189"/>
      <c r="F27" s="178"/>
      <c r="G27" s="168" t="str">
        <f>IF(A27="","",F27*(1+'Aanneemsom-E'!$C$16))</f>
        <v/>
      </c>
    </row>
    <row r="28" spans="1:7">
      <c r="A28" s="177"/>
      <c r="B28" s="203"/>
      <c r="C28" s="177"/>
      <c r="D28" s="191"/>
      <c r="E28" s="189"/>
      <c r="F28" s="178"/>
      <c r="G28" s="168" t="str">
        <f>IF(A28="","",F28*(1+'Aanneemsom-E'!$C$16))</f>
        <v/>
      </c>
    </row>
    <row r="29" spans="1:7">
      <c r="A29" s="177"/>
      <c r="B29" s="203"/>
      <c r="C29" s="177"/>
      <c r="D29" s="191"/>
      <c r="E29" s="189"/>
      <c r="F29" s="178"/>
      <c r="G29" s="168" t="str">
        <f>IF(A29="","",F29*(1+'Aanneemsom-E'!$C$16))</f>
        <v/>
      </c>
    </row>
    <row r="30" spans="1:7">
      <c r="A30" s="177"/>
      <c r="B30" s="203"/>
      <c r="C30" s="177"/>
      <c r="D30" s="191"/>
      <c r="E30" s="189"/>
      <c r="F30" s="178"/>
      <c r="G30" s="168" t="str">
        <f>IF(A30="","",F30*(1+'Aanneemsom-E'!$C$16))</f>
        <v/>
      </c>
    </row>
    <row r="31" spans="1:7">
      <c r="A31" s="177"/>
      <c r="B31" s="203"/>
      <c r="C31" s="177"/>
      <c r="D31" s="191"/>
      <c r="E31" s="189"/>
      <c r="F31" s="178"/>
      <c r="G31" s="168" t="str">
        <f>IF(A31="","",F31*(1+'Aanneemsom-E'!$C$16))</f>
        <v/>
      </c>
    </row>
    <row r="32" spans="1:7">
      <c r="A32" s="177"/>
      <c r="B32" s="203"/>
      <c r="C32" s="177"/>
      <c r="D32" s="191"/>
      <c r="E32" s="189"/>
      <c r="F32" s="178"/>
      <c r="G32" s="168" t="str">
        <f>IF(A32="","",F32*(1+'Aanneemsom-E'!$C$16))</f>
        <v/>
      </c>
    </row>
    <row r="33" spans="1:7">
      <c r="A33" s="177"/>
      <c r="B33" s="203"/>
      <c r="C33" s="177"/>
      <c r="D33" s="191"/>
      <c r="E33" s="189"/>
      <c r="F33" s="178"/>
      <c r="G33" s="168" t="str">
        <f>IF(A33="","",F33*(1+'Aanneemsom-E'!$C$16))</f>
        <v/>
      </c>
    </row>
    <row r="34" spans="1:7">
      <c r="A34" s="177"/>
      <c r="B34" s="203"/>
      <c r="C34" s="177"/>
      <c r="D34" s="191"/>
      <c r="E34" s="189"/>
      <c r="F34" s="178"/>
      <c r="G34" s="168" t="str">
        <f>IF(A34="","",F34*(1+'Aanneemsom-E'!$C$16))</f>
        <v/>
      </c>
    </row>
    <row r="35" spans="1:7">
      <c r="A35" s="177"/>
      <c r="B35" s="203"/>
      <c r="C35" s="177"/>
      <c r="D35" s="191"/>
      <c r="E35" s="189"/>
      <c r="F35" s="178"/>
      <c r="G35" s="168" t="str">
        <f>IF(A35="","",F35*(1+'Aanneemsom-E'!$C$16))</f>
        <v/>
      </c>
    </row>
    <row r="36" spans="1:7">
      <c r="A36" s="177"/>
      <c r="B36" s="203"/>
      <c r="C36" s="177"/>
      <c r="D36" s="191"/>
      <c r="E36" s="189"/>
      <c r="F36" s="178"/>
      <c r="G36" s="168" t="str">
        <f>IF(A36="","",F36*(1+'Aanneemsom-E'!$C$16))</f>
        <v/>
      </c>
    </row>
    <row r="37" spans="1:7">
      <c r="A37" s="177"/>
      <c r="B37" s="203"/>
      <c r="C37" s="177"/>
      <c r="D37" s="191"/>
      <c r="E37" s="189"/>
      <c r="F37" s="178"/>
      <c r="G37" s="168" t="str">
        <f>IF(A37="","",F37*(1+'Aanneemsom-E'!$C$16))</f>
        <v/>
      </c>
    </row>
    <row r="38" spans="1:7">
      <c r="A38" s="177"/>
      <c r="B38" s="203"/>
      <c r="C38" s="177"/>
      <c r="D38" s="191"/>
      <c r="E38" s="189"/>
      <c r="F38" s="178"/>
      <c r="G38" s="168" t="str">
        <f>IF(A38="","",F38*(1+'Aanneemsom-E'!$C$16))</f>
        <v/>
      </c>
    </row>
    <row r="39" spans="1:7">
      <c r="A39" s="177"/>
      <c r="B39" s="203"/>
      <c r="C39" s="177"/>
      <c r="D39" s="191"/>
      <c r="E39" s="189"/>
      <c r="F39" s="178"/>
      <c r="G39" s="168" t="str">
        <f>IF(A39="","",F39*(1+'Aanneemsom-E'!$C$16))</f>
        <v/>
      </c>
    </row>
    <row r="40" spans="1:7">
      <c r="A40" s="177"/>
      <c r="B40" s="203"/>
      <c r="C40" s="177"/>
      <c r="D40" s="191"/>
      <c r="E40" s="189"/>
      <c r="F40" s="178"/>
      <c r="G40" s="168" t="str">
        <f>IF(A40="","",F40*(1+'Aanneemsom-E'!$C$16))</f>
        <v/>
      </c>
    </row>
    <row r="41" spans="1:7">
      <c r="A41" s="177"/>
      <c r="B41" s="203"/>
      <c r="C41" s="177"/>
      <c r="D41" s="191"/>
      <c r="E41" s="189"/>
      <c r="F41" s="178"/>
      <c r="G41" s="168" t="str">
        <f>IF(A41="","",F41*(1+'Aanneemsom-E'!$C$16))</f>
        <v/>
      </c>
    </row>
    <row r="42" spans="1:7">
      <c r="A42" s="177"/>
      <c r="B42" s="203"/>
      <c r="C42" s="177"/>
      <c r="D42" s="191"/>
      <c r="E42" s="189"/>
      <c r="F42" s="178"/>
      <c r="G42" s="168" t="str">
        <f>IF(A42="","",F42*(1+'Aanneemsom-E'!$C$16))</f>
        <v/>
      </c>
    </row>
    <row r="43" spans="1:7">
      <c r="A43" s="177"/>
      <c r="B43" s="203"/>
      <c r="C43" s="177"/>
      <c r="D43" s="191"/>
      <c r="E43" s="189"/>
      <c r="F43" s="178"/>
      <c r="G43" s="168" t="str">
        <f>IF(A43="","",F43*(1+'Aanneemsom-E'!$C$16))</f>
        <v/>
      </c>
    </row>
    <row r="44" spans="1:7">
      <c r="A44" s="177"/>
      <c r="B44" s="203"/>
      <c r="C44" s="177"/>
      <c r="D44" s="191"/>
      <c r="E44" s="189"/>
      <c r="F44" s="178"/>
      <c r="G44" s="168" t="str">
        <f>IF(A44="","",F44*(1+'Aanneemsom-E'!$C$16))</f>
        <v/>
      </c>
    </row>
    <row r="45" spans="1:7">
      <c r="A45" s="177"/>
      <c r="B45" s="203"/>
      <c r="C45" s="177"/>
      <c r="D45" s="191"/>
      <c r="E45" s="189"/>
      <c r="F45" s="178"/>
      <c r="G45" s="168" t="str">
        <f>IF(A45="","",F45*(1+'Aanneemsom-E'!$C$16))</f>
        <v/>
      </c>
    </row>
    <row r="46" spans="1:7">
      <c r="A46" s="177"/>
      <c r="B46" s="203"/>
      <c r="C46" s="177"/>
      <c r="D46" s="191"/>
      <c r="E46" s="189"/>
      <c r="F46" s="178"/>
      <c r="G46" s="168" t="str">
        <f>IF(A46="","",F46*(1+'Aanneemsom-E'!$C$16))</f>
        <v/>
      </c>
    </row>
    <row r="47" spans="1:7">
      <c r="A47" s="177"/>
      <c r="B47" s="203"/>
      <c r="C47" s="177"/>
      <c r="D47" s="191"/>
      <c r="E47" s="189"/>
      <c r="F47" s="178"/>
      <c r="G47" s="168" t="str">
        <f>IF(A47="","",F47*(1+'Aanneemsom-E'!$C$16))</f>
        <v/>
      </c>
    </row>
    <row r="48" spans="1:7">
      <c r="A48" s="177"/>
      <c r="B48" s="203"/>
      <c r="C48" s="177"/>
      <c r="D48" s="191"/>
      <c r="E48" s="189"/>
      <c r="F48" s="178"/>
      <c r="G48" s="168" t="str">
        <f>IF(A48="","",F48*(1+'Aanneemsom-E'!$C$16))</f>
        <v/>
      </c>
    </row>
    <row r="49" spans="1:7">
      <c r="A49" s="177"/>
      <c r="B49" s="203"/>
      <c r="C49" s="177"/>
      <c r="D49" s="191"/>
      <c r="E49" s="189"/>
      <c r="F49" s="178"/>
      <c r="G49" s="168" t="str">
        <f>IF(A49="","",F49*(1+'Aanneemsom-E'!$C$16))</f>
        <v/>
      </c>
    </row>
    <row r="50" spans="1:7">
      <c r="A50" s="177"/>
      <c r="B50" s="203"/>
      <c r="C50" s="177"/>
      <c r="D50" s="191"/>
      <c r="E50" s="189"/>
      <c r="F50" s="178"/>
      <c r="G50" s="168" t="str">
        <f>IF(A50="","",F50*(1+'Aanneemsom-E'!$C$16))</f>
        <v/>
      </c>
    </row>
    <row r="51" spans="1:7">
      <c r="A51" s="177"/>
      <c r="B51" s="203"/>
      <c r="C51" s="177"/>
      <c r="D51" s="191"/>
      <c r="E51" s="189"/>
      <c r="F51" s="178"/>
      <c r="G51" s="168" t="str">
        <f>IF(A51="","",F51*(1+'Aanneemsom-E'!$C$16))</f>
        <v/>
      </c>
    </row>
    <row r="52" spans="1:7">
      <c r="A52" s="177"/>
      <c r="B52" s="203"/>
      <c r="C52" s="177"/>
      <c r="D52" s="191"/>
      <c r="E52" s="189"/>
      <c r="F52" s="178"/>
      <c r="G52" s="168" t="str">
        <f>IF(A52="","",F52*(1+'Aanneemsom-E'!$C$16))</f>
        <v/>
      </c>
    </row>
    <row r="53" spans="1:7">
      <c r="A53" s="177"/>
      <c r="B53" s="203"/>
      <c r="C53" s="177"/>
      <c r="D53" s="191"/>
      <c r="E53" s="189"/>
      <c r="F53" s="178"/>
      <c r="G53" s="168" t="str">
        <f>IF(A53="","",F53*(1+'Aanneemsom-E'!$C$16))</f>
        <v/>
      </c>
    </row>
    <row r="54" spans="1:7">
      <c r="A54" s="177"/>
      <c r="B54" s="203"/>
      <c r="C54" s="177"/>
      <c r="D54" s="191"/>
      <c r="E54" s="189"/>
      <c r="F54" s="178"/>
      <c r="G54" s="168" t="str">
        <f>IF(A54="","",F54*(1+'Aanneemsom-E'!$C$16))</f>
        <v/>
      </c>
    </row>
    <row r="55" spans="1:7">
      <c r="A55" s="177"/>
      <c r="B55" s="203"/>
      <c r="C55" s="177"/>
      <c r="D55" s="191"/>
      <c r="E55" s="189"/>
      <c r="F55" s="178"/>
      <c r="G55" s="168" t="str">
        <f>IF(A55="","",F55*(1+'Aanneemsom-E'!$C$16))</f>
        <v/>
      </c>
    </row>
    <row r="56" spans="1:7">
      <c r="A56" s="177"/>
      <c r="B56" s="203"/>
      <c r="C56" s="177"/>
      <c r="D56" s="191"/>
      <c r="E56" s="189"/>
      <c r="F56" s="178"/>
      <c r="G56" s="168" t="str">
        <f>IF(A56="","",F56*(1+'Aanneemsom-E'!$C$16))</f>
        <v/>
      </c>
    </row>
    <row r="57" spans="1:7">
      <c r="A57" s="177"/>
      <c r="B57" s="203"/>
      <c r="C57" s="177"/>
      <c r="D57" s="191"/>
      <c r="E57" s="189"/>
      <c r="F57" s="178"/>
      <c r="G57" s="168" t="str">
        <f>IF(A57="","",F57*(1+'Aanneemsom-E'!$C$16))</f>
        <v/>
      </c>
    </row>
    <row r="58" spans="1:7">
      <c r="A58" s="177"/>
      <c r="B58" s="203"/>
      <c r="C58" s="177"/>
      <c r="D58" s="191"/>
      <c r="E58" s="189"/>
      <c r="F58" s="178"/>
      <c r="G58" s="168" t="str">
        <f>IF(A58="","",F58*(1+'Aanneemsom-E'!$C$16))</f>
        <v/>
      </c>
    </row>
    <row r="59" spans="1:7">
      <c r="A59" s="177"/>
      <c r="B59" s="203"/>
      <c r="C59" s="177"/>
      <c r="D59" s="191"/>
      <c r="E59" s="189"/>
      <c r="F59" s="178"/>
      <c r="G59" s="168" t="str">
        <f>IF(A59="","",F59*(1+'Aanneemsom-E'!$C$16))</f>
        <v/>
      </c>
    </row>
    <row r="60" spans="1:7">
      <c r="A60" s="177"/>
      <c r="B60" s="203"/>
      <c r="C60" s="177"/>
      <c r="D60" s="191"/>
      <c r="E60" s="189"/>
      <c r="F60" s="178"/>
      <c r="G60" s="168" t="str">
        <f>IF(A60="","",F60*(1+'Aanneemsom-E'!$C$16))</f>
        <v/>
      </c>
    </row>
    <row r="61" spans="1:7">
      <c r="A61" s="177"/>
      <c r="B61" s="203"/>
      <c r="C61" s="177"/>
      <c r="D61" s="191"/>
      <c r="E61" s="189"/>
      <c r="F61" s="178"/>
      <c r="G61" s="168" t="str">
        <f>IF(A61="","",F61*(1+'Aanneemsom-E'!$C$16))</f>
        <v/>
      </c>
    </row>
    <row r="62" spans="1:7">
      <c r="A62" s="177"/>
      <c r="B62" s="203"/>
      <c r="C62" s="177"/>
      <c r="D62" s="191"/>
      <c r="E62" s="189"/>
      <c r="F62" s="178"/>
      <c r="G62" s="168" t="str">
        <f>IF(A62="","",F62*(1+'Aanneemsom-E'!$C$16))</f>
        <v/>
      </c>
    </row>
    <row r="63" spans="1:7">
      <c r="A63" s="180"/>
      <c r="B63" s="204"/>
      <c r="C63" s="180"/>
      <c r="D63" s="192"/>
      <c r="E63" s="190"/>
      <c r="F63" s="181"/>
      <c r="G63" s="173" t="str">
        <f>IF(A63="","",F63*(1+'Aanneemsom-E'!$C$16))</f>
        <v/>
      </c>
    </row>
    <row r="64" spans="1:7">
      <c r="A64" s="6" t="s">
        <v>165</v>
      </c>
    </row>
    <row r="65" spans="1:6">
      <c r="B65" s="1"/>
      <c r="C65" s="1"/>
      <c r="D65" s="1"/>
      <c r="E65" s="1"/>
      <c r="F65" s="1"/>
    </row>
    <row r="66" spans="1:6">
      <c r="A66" s="6" t="s">
        <v>161</v>
      </c>
      <c r="B66" s="1"/>
      <c r="C66" s="1"/>
      <c r="D66" s="1"/>
      <c r="E66" s="1"/>
      <c r="F66" s="1"/>
    </row>
    <row r="67" spans="1:6">
      <c r="A67" s="6"/>
      <c r="B67" s="1"/>
      <c r="C67" s="1"/>
      <c r="D67" s="1"/>
      <c r="E67" s="1"/>
      <c r="F67" s="1"/>
    </row>
    <row r="68" spans="1:6">
      <c r="A68" s="1"/>
      <c r="B68" s="1"/>
      <c r="C68" s="1"/>
      <c r="D68" s="1"/>
      <c r="E68" s="1"/>
      <c r="F68" s="136" t="s">
        <v>136</v>
      </c>
    </row>
    <row r="69" spans="1:6">
      <c r="A69" s="1"/>
      <c r="B69" s="1"/>
      <c r="C69" s="1"/>
      <c r="D69" s="1"/>
      <c r="E69" s="1"/>
      <c r="F69" s="1"/>
    </row>
  </sheetData>
  <sheetProtection algorithmName="SHA-512" hashValue="K3zIo/WhEIChhETlc2/bhZbn8laegdCbeNQ402BadjJ57Uj8MdZtnV0K82Nc7DbYcFkqg43869UgKmu0Tw6Vdg==" saltValue="MjikKqzUb8Z5lZn1J1qfkQ==" spinCount="100000" sheet="1" objects="1" scenarios="1" selectLockedCells="1"/>
  <conditionalFormatting sqref="B13:B63">
    <cfRule type="cellIs" dxfId="401" priority="2" operator="greaterThan">
      <formula>0</formula>
    </cfRule>
    <cfRule type="expression" dxfId="400" priority="3">
      <formula>ISTEXT($A13)</formula>
    </cfRule>
  </conditionalFormatting>
  <conditionalFormatting sqref="C13:E63">
    <cfRule type="expression" dxfId="399" priority="5">
      <formula>$C13&gt;0</formula>
    </cfRule>
    <cfRule type="expression" dxfId="398" priority="6">
      <formula>ISTEXT($A13)</formula>
    </cfRule>
  </conditionalFormatting>
  <conditionalFormatting sqref="F13:F63">
    <cfRule type="expression" dxfId="397" priority="7">
      <formula>ISTEXT(F13)</formula>
    </cfRule>
    <cfRule type="cellIs" dxfId="396" priority="8" operator="greaterThan">
      <formula>0</formula>
    </cfRule>
    <cfRule type="expression" dxfId="395" priority="9">
      <formula>ISTEXT($A13)</formula>
    </cfRule>
  </conditionalFormatting>
  <pageMargins left="0.70866141732283472" right="0.39370078740157483" top="0.74803149606299213" bottom="0.55118110236220474" header="0.31496062992125984" footer="0.31496062992125984"/>
  <pageSetup paperSize="9" orientation="portrait" r:id="rId1"/>
  <headerFooter>
    <oddFooter>&amp;L&amp;"Arial,Cursief"&amp;8© Wesselektro advies Houten&amp;C&amp;"Arial,Cursief"&amp;8&amp;A&amp;R&amp;"Arial,Cursief"&amp;8&amp;F</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Leeswijzer!$K$1:$K$9</xm:f>
          </x14:formula1>
          <xm:sqref>A13:A63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R899"/>
  <sheetViews>
    <sheetView workbookViewId="0">
      <selection activeCell="C45" sqref="C45"/>
    </sheetView>
  </sheetViews>
  <sheetFormatPr defaultRowHeight="11.25"/>
  <cols>
    <col min="1" max="1" width="16.42578125" style="1" customWidth="1"/>
    <col min="2" max="2" width="12.140625" style="1" customWidth="1"/>
    <col min="3" max="4" width="11.42578125" style="2" customWidth="1"/>
    <col min="5" max="5" width="12.140625" style="2" customWidth="1"/>
    <col min="6" max="9" width="11.42578125" style="2" customWidth="1"/>
    <col min="10" max="10" width="14.28515625" style="2" customWidth="1"/>
    <col min="11" max="11" width="9.140625" style="1"/>
    <col min="12" max="18" width="9.140625" style="1" hidden="1" customWidth="1"/>
    <col min="19" max="16384" width="9.140625" style="1"/>
  </cols>
  <sheetData>
    <row r="1" spans="1:18" ht="15.75">
      <c r="A1" s="4" t="str">
        <f>'Aanneemsom-E'!$A$1</f>
        <v>E-installatie</v>
      </c>
      <c r="B1" s="4" t="str">
        <f>'Aanneemsom-E'!$B$1</f>
        <v>Inschrijfbiljet onderhoud</v>
      </c>
    </row>
    <row r="2" spans="1:18">
      <c r="A2" s="30" t="str">
        <f>'Aanneemsom-E'!$A$2</f>
        <v>Perceel:</v>
      </c>
      <c r="B2" s="31" t="str">
        <f>Leeswijzer!$B$2</f>
        <v>E1</v>
      </c>
      <c r="I2" s="32" t="str">
        <f>'Aanneemsom-E'!$F$2</f>
        <v>Documentnummer:</v>
      </c>
      <c r="J2" s="80" t="str">
        <f>Leeswijzer!$G$2</f>
        <v>xxx-GC1-IBE E1C1</v>
      </c>
    </row>
    <row r="3" spans="1:18">
      <c r="A3" s="30" t="str">
        <f>'Aanneemsom-E'!$A$3</f>
        <v>Opdrachtgever:</v>
      </c>
      <c r="B3" s="110" t="str">
        <f>Leeswijzer!$B$3</f>
        <v>Solido</v>
      </c>
      <c r="I3" s="32" t="str">
        <f>'Aanneemsom-E'!$F$3</f>
        <v>Bestek:</v>
      </c>
      <c r="J3" s="2" t="str">
        <f>Leeswijzer!$G$3</f>
        <v>2506-FB-OHCAEW</v>
      </c>
    </row>
    <row r="4" spans="1:18">
      <c r="A4" s="30" t="str">
        <f>'Aanneemsom-E'!$A$4</f>
        <v>Betreft:</v>
      </c>
      <c r="B4" s="110" t="str">
        <f>Leeswijzer!$B$4</f>
        <v>Onderhoudscontract E-installatie</v>
      </c>
      <c r="I4" s="30" t="s">
        <v>61</v>
      </c>
      <c r="J4" s="148">
        <f>'Aanneemsom-E'!$E$39</f>
        <v>0</v>
      </c>
    </row>
    <row r="5" spans="1:18">
      <c r="A5" s="30" t="str">
        <f>'Aanneemsom-E'!$A$5</f>
        <v>Blad:</v>
      </c>
      <c r="B5" s="1" t="str">
        <f>IF($F$5=0,"Specificatieblad ongeldig","Specificatieblad Cluster")</f>
        <v>Specificatieblad Cluster</v>
      </c>
      <c r="E5" s="78" t="str">
        <f>'Aanneemsom-E'!A57</f>
        <v>C1</v>
      </c>
      <c r="F5" s="33" t="str">
        <f>'Aanneemsom-E'!B57</f>
        <v>MER1-2</v>
      </c>
      <c r="H5" s="32" t="s">
        <v>41</v>
      </c>
      <c r="I5" s="80">
        <f>I35+I64+I93+I122+I151+I180+I209+I238+I267+I296+I325+I354+I383+I412+I441+I470+I499+I528+I557+I586+I615+I644+I673+I702+I731+I760+I789+I818+I847+I876</f>
        <v>126</v>
      </c>
      <c r="J5" s="1"/>
    </row>
    <row r="6" spans="1:18">
      <c r="E6" s="32"/>
      <c r="H6" s="32" t="s">
        <v>49</v>
      </c>
      <c r="I6" s="80">
        <v>126</v>
      </c>
      <c r="J6" s="2" t="s">
        <v>45</v>
      </c>
      <c r="Q6" s="30" t="s">
        <v>73</v>
      </c>
    </row>
    <row r="7" spans="1:18">
      <c r="E7" s="32" t="s">
        <v>72</v>
      </c>
      <c r="F7" s="80">
        <f>Q7</f>
        <v>2</v>
      </c>
      <c r="P7" s="30"/>
      <c r="Q7" s="1">
        <f>SUM(Q35:Q876)</f>
        <v>2</v>
      </c>
    </row>
    <row r="8" spans="1:18">
      <c r="A8" s="30"/>
      <c r="B8" s="2"/>
      <c r="E8" s="32"/>
    </row>
    <row r="9" spans="1:18">
      <c r="A9" s="60" t="s">
        <v>31</v>
      </c>
      <c r="B9" s="115">
        <f>'Aanneemsom-E'!$B$8</f>
        <v>0</v>
      </c>
      <c r="E9" s="32"/>
    </row>
    <row r="10" spans="1:18">
      <c r="A10" s="30" t="s">
        <v>89</v>
      </c>
      <c r="B10" s="149"/>
    </row>
    <row r="11" spans="1:18">
      <c r="C11" s="74"/>
      <c r="D11" s="75"/>
      <c r="E11" s="75"/>
      <c r="F11" s="77" t="s">
        <v>37</v>
      </c>
      <c r="G11" s="75"/>
      <c r="H11" s="75"/>
      <c r="I11" s="75"/>
      <c r="J11" s="76"/>
    </row>
    <row r="12" spans="1:18">
      <c r="C12" s="20"/>
      <c r="D12" s="21" t="s">
        <v>172</v>
      </c>
      <c r="E12" s="22"/>
      <c r="F12" s="26"/>
      <c r="G12" s="21" t="str">
        <f>IF(SUM(L14:O14)=0,"Geen stelposten","Stelposten")</f>
        <v>Geen stelposten</v>
      </c>
      <c r="H12" s="55"/>
      <c r="I12" s="27"/>
      <c r="J12" s="63" t="s">
        <v>11</v>
      </c>
    </row>
    <row r="13" spans="1:18">
      <c r="C13" s="23"/>
      <c r="D13" s="24" t="s">
        <v>173</v>
      </c>
      <c r="E13" s="25"/>
      <c r="F13" s="28"/>
      <c r="G13" s="24"/>
      <c r="H13" s="56"/>
      <c r="I13" s="29"/>
      <c r="J13" s="71">
        <f>'Aanneemsom-E'!$B$16</f>
        <v>45839</v>
      </c>
      <c r="L13" s="1" t="s">
        <v>79</v>
      </c>
    </row>
    <row r="14" spans="1:18" ht="22.5">
      <c r="A14" s="17" t="s">
        <v>43</v>
      </c>
      <c r="B14" s="18" t="s">
        <v>38</v>
      </c>
      <c r="C14" s="5" t="s">
        <v>52</v>
      </c>
      <c r="D14" s="5" t="s">
        <v>53</v>
      </c>
      <c r="E14" s="5" t="s">
        <v>223</v>
      </c>
      <c r="F14" s="5"/>
      <c r="G14" s="5"/>
      <c r="H14" s="5"/>
      <c r="I14" s="5"/>
      <c r="J14" s="5" t="s">
        <v>57</v>
      </c>
      <c r="L14" s="1">
        <f>IF(F14="",0,1)</f>
        <v>0</v>
      </c>
      <c r="M14" s="1">
        <f>IF(G14="",0,1)</f>
        <v>0</v>
      </c>
      <c r="N14" s="1">
        <f>IF(H14="",0,1)</f>
        <v>0</v>
      </c>
      <c r="O14" s="1">
        <f>IF(I14="",0,1)</f>
        <v>0</v>
      </c>
      <c r="R14" s="57" t="s">
        <v>134</v>
      </c>
    </row>
    <row r="15" spans="1:18" hidden="1">
      <c r="A15" s="57" t="str">
        <f>IF(SUM(L14:O14)=0,"Stelposten n.v.t.","Stelposten")</f>
        <v>Stelposten n.v.t.</v>
      </c>
      <c r="B15" s="81"/>
      <c r="C15" s="82"/>
      <c r="D15" s="82"/>
      <c r="E15" s="82"/>
      <c r="F15" s="2">
        <f>IF($F$35="",0,F44)+IF($F$64="",0,F73)+IF($F$93="",0,F102)+IF($F$122="",0,F131)+IF($F$151="",0,F160)+IF($F$180="",0,F189)+IF($F$209="",0,F218)+IF($F$238="",0,F247)+IF($F$267="",0,F276)+IF($F$296="",0,F305)+IF($F$325="",0,F334)+IF($F$354="",0,F363)+IF($F$383="",0,F392)+IF($F$412="",0,F421)+IF($F$441="",0,F450)+IF($F$470="",0,F479)+IF($F$499="",0,F508)+IF($F$528="",0,F537)+IF($F$557="",0,F566)+IF($F$586="",0,F595)+IF($F$615="",0,F624)+IF($F$644="",0,F653)+IF($F$673="",0,F682)+IF($F$702="",0,F711)+IF($F$731="",0,F740)+IF($F$760="",0,F769)+IF($F$789="",0,F798)+IF($F$818="",0,F827)+IF($F$847="",0,F856)+IF($F$876="",0,F885)</f>
        <v>0</v>
      </c>
      <c r="G15" s="2">
        <f>IF($F$35="",0,G44)+IF($F$64="",0,G73)+IF($F$93="",0,G102)+IF($F$122="",0,G131)+IF($F$151="",0,G160)+IF($F$180="",0,G189)+IF($F$209="",0,G218)+IF($F$238="",0,G247)+IF($F$267="",0,G276)+IF($F$296="",0,G305)+IF($F$325="",0,G334)+IF($F$354="",0,G363)+IF($F$383="",0,G392)+IF($F$412="",0,G421)+IF($F$441="",0,G450)+IF($F$470="",0,G479)+IF($F$499="",0,G508)+IF($F$528="",0,G537)+IF($F$557="",0,G566)+IF($F$586="",0,G595)+IF($F$615="",0,G624)+IF($F$644="",0,G653)+IF($F$673="",0,G682)+IF($F$702="",0,G711)+IF($F$731="",0,G740)+IF($F$760="",0,G769)+IF($F$789="",0,G798)+IF($F$818="",0,G827)+IF($F$847="",0,G856)+IF($F$876="",0,G885)</f>
        <v>0</v>
      </c>
      <c r="H15" s="2">
        <f>IF($F$35="",0,H44)+IF($F$64="",0,H73)+IF($F$93="",0,H102)+IF($F$122="",0,H131)+IF($F$151="",0,H160)+IF($F$180="",0,H189)+IF($F$209="",0,H218)+IF($F$238="",0,H247)+IF($F$267="",0,H276)+IF($F$296="",0,H305)+IF($F$325="",0,H334)+IF($F$354="",0,H363)+IF($F$383="",0,H392)+IF($F$412="",0,H421)+IF($F$441="",0,H450)+IF($F$470="",0,H479)+IF($F$499="",0,H508)+IF($F$528="",0,H537)+IF($F$557="",0,H566)+IF($F$586="",0,H595)+IF($F$615="",0,H624)+IF($F$644="",0,H653)+IF($F$673="",0,H682)+IF($F$702="",0,H711)+IF($F$731="",0,H740)+IF($F$760="",0,H769)+IF($F$789="",0,H798)+IF($F$818="",0,H827)+IF($F$847="",0,H856)+IF($F$876="",0,H885)</f>
        <v>0</v>
      </c>
      <c r="I15" s="2">
        <f>IF($F$35="",0,I44)+IF($F$64="",0,I73)+IF($F$93="",0,I102)+IF($F$122="",0,I131)+IF($F$151="",0,I160)+IF($F$180="",0,I189)+IF($F$209="",0,I218)+IF($F$238="",0,I247)+IF($F$267="",0,I276)+IF($F$296="",0,I305)+IF($F$325="",0,I334)+IF($F$354="",0,I363)+IF($F$383="",0,I392)+IF($F$412="",0,I421)+IF($F$441="",0,I450)+IF($F$470="",0,I479)+IF($F$499="",0,I508)+IF($F$528="",0,I537)+IF($F$557="",0,I566)+IF($F$586="",0,I595)+IF($F$615="",0,I624)+IF($F$644="",0,I653)+IF($F$673="",0,I682)+IF($F$702="",0,I711)+IF($F$731="",0,I740)+IF($F$760="",0,I769)+IF($F$789="",0,I798)+IF($F$818="",0,I827)+IF($F$847="",0,I856)+IF($F$876="",0,I885)</f>
        <v>0</v>
      </c>
      <c r="J15" s="58">
        <f>(F15*(1+'Aanneemsom-E'!$F$16))+(G15*(1+'Aanneemsom-E'!$F$16))+(H15*(1+'Aanneemsom-E'!$F$16))+(I15*(1+'Aanneemsom-E'!$F$16))</f>
        <v>0</v>
      </c>
      <c r="L15" s="146" t="s">
        <v>51</v>
      </c>
      <c r="M15" s="146" t="s">
        <v>54</v>
      </c>
      <c r="N15" s="146" t="s">
        <v>55</v>
      </c>
      <c r="O15" s="146" t="s">
        <v>56</v>
      </c>
      <c r="R15" s="2">
        <f>SUM(F15:I15)</f>
        <v>0</v>
      </c>
    </row>
    <row r="16" spans="1:18">
      <c r="A16" s="117" t="s">
        <v>211</v>
      </c>
      <c r="B16" s="111" t="str">
        <f>IF(C16+D16+E16=0,"",J16/$I$5)</f>
        <v/>
      </c>
      <c r="C16" s="2">
        <f>IF($F$35="",0,C45)+IF($F$64="",0,C74)+IF($F$93="",0,C103)+IF($F$122="",0,C132)+IF($F$151="",0,C161)+IF($F$180="",0,C190)+IF($F$209="",0,C219)+IF($F$238="",0,C248)+IF($F$267="",0,C277)+IF($F$296="",0,C306)+IF($F$325="",0,C335)+IF($F$354="",0,C364)+IF($F$383="",0,C393)+IF($F$412="",0,C422)+IF($F$441="",0,C451)+IF($F$470="",0,C480)+IF($F$499="",0,C509)+IF($F$528="",0,C538)+IF($F$557="",0,C567)+IF($F$586="",0,C596)+IF($F$615="",0,C625)+IF($F$644="",0,C654)+IF($F$673="",0,C683)+IF($F$702="",0,C712)+IF($F$731="",0,C741)+IF($F$760="",0,C770)+IF($F$789="",0,C799)+IF($F$818="",0,C828)+IF($F$847="",0,C857)+IF($F$876="",0,C886)</f>
        <v>0</v>
      </c>
      <c r="D16" s="2">
        <f>IF($F$35="",0,D45)+IF($F$64="",0,D74)+IF($F$93="",0,D103)+IF($F$122="",0,D132)+IF($F$151="",0,D161)+IF($F$180="",0,D190)+IF($F$209="",0,D219)+IF($F$238="",0,D248)+IF($F$267="",0,D277)+IF($F$296="",0,D306)+IF($F$325="",0,D335)+IF($F$354="",0,D364)+IF($F$383="",0,D393)+IF($F$412="",0,D422)+IF($F$441="",0,D451)+IF($F$470="",0,D480)+IF($F$499="",0,D509)+IF($F$528="",0,D538)+IF($F$557="",0,D567)+IF($F$586="",0,D596)+IF($F$615="",0,D625)+IF($F$644="",0,D654)+IF($F$673="",0,D683)+IF($F$702="",0,D712)+IF($F$731="",0,D741)+IF($F$760="",0,D770)+IF($F$789="",0,D799)+IF($F$818="",0,D828)+IF($F$847="",0,D857)+IF($F$876="",0,D886)</f>
        <v>0</v>
      </c>
      <c r="E16" s="2">
        <f>IF($F$35="",0,E45)+IF($F$64="",0,E74)+IF($F$93="",0,E103)+IF($F$122="",0,E132)+IF($F$151="",0,E161)+IF($F$180="",0,E190)+IF($F$209="",0,E219)+IF($F$238="",0,E248)+IF($F$267="",0,E277)+IF($F$296="",0,E306)+IF($F$325="",0,E335)+IF($F$354="",0,E364)+IF($F$383="",0,E393)+IF($F$412="",0,E422)+IF($F$441="",0,E451)+IF($F$470="",0,E480)+IF($F$499="",0,E509)+IF($F$528="",0,E538)+IF($F$557="",0,E567)+IF($F$586="",0,E596)+IF($F$615="",0,E625)+IF($F$644="",0,E654)+IF($F$673="",0,E683)+IF($F$702="",0,E712)+IF($F$731="",0,E741)+IF($F$760="",0,E770)+IF($F$789="",0,E799)+IF($F$818="",0,E828)+IF($F$847="",0,E857)+IF($F$876="",0,E886)</f>
        <v>0</v>
      </c>
      <c r="F16" s="59"/>
      <c r="G16" s="59"/>
      <c r="H16" s="59"/>
      <c r="I16" s="59"/>
      <c r="J16" s="11">
        <f>(C16*(1+'Aanneemsom-E'!$C$16))+(D16*(1+'Aanneemsom-E'!$D$16))+(E16*(1+'Aanneemsom-E'!$E$16))</f>
        <v>0</v>
      </c>
      <c r="L16" s="1" t="str">
        <f>Leeswijzer!K1</f>
        <v>61 CEV</v>
      </c>
      <c r="M16" s="1" t="s">
        <v>81</v>
      </c>
    </row>
    <row r="17" spans="1:13" hidden="1">
      <c r="A17" s="117" t="s">
        <v>212</v>
      </c>
      <c r="B17" s="111" t="str">
        <f t="shared" ref="B17:B24" si="0">IF(C17+D17+E17=0,"",J17/$I$5)</f>
        <v/>
      </c>
      <c r="C17" s="2">
        <f>IF($F$35="",0,C46)+IF($F$64="",0,C75)+IF($F$93="",0,C104)+IF($F$122="",0,C133)+IF($F$151="",0,C162)+IF($F$180="",0,C191)+IF($F$209="",0,C220)+IF($F$238="",0,C249)+IF($F$267="",0,C278)+IF($F$296="",0,C307)+IF($F$325="",0,C336)+IF($F$354="",0,C365)+IF($F$383="",0,C394)+IF($F$412="",0,C423)+IF($F$441="",0,C452)+IF($F$470="",0,C481)+IF($F$499="",0,C510)+IF($F$528="",0,C539)+IF($F$557="",0,C568)+IF($F$586="",0,C597)+IF($F$615="",0,C626)+IF($F$644="",0,C655)+IF($F$673="",0,C684)+IF($F$702="",0,C713)+IF($F$731="",0,C742)+IF($F$760="",0,C771)+IF($F$789="",0,C800)+IF($F$818="",0,C829)+IF($F$847="",0,C858)+IF($F$876="",0,C887)</f>
        <v>0</v>
      </c>
      <c r="D17" s="2">
        <f t="shared" ref="D17:E24" si="1">IF($F$35="",0,D46)+IF($F$64="",0,D75)+IF($F$93="",0,D104)+IF($F$122="",0,D133)+IF($F$151="",0,D162)+IF($F$180="",0,D191)+IF($F$209="",0,D220)+IF($F$238="",0,D249)+IF($F$267="",0,D278)+IF($F$296="",0,D307)+IF($F$325="",0,D336)+IF($F$354="",0,D365)+IF($F$383="",0,D394)+IF($F$412="",0,D423)+IF($F$441="",0,D452)+IF($F$470="",0,D481)+IF($F$499="",0,D510)+IF($F$528="",0,D539)+IF($F$557="",0,D568)+IF($F$586="",0,D597)+IF($F$615="",0,D626)+IF($F$644="",0,D655)+IF($F$673="",0,D684)+IF($F$702="",0,D713)+IF($F$731="",0,D742)+IF($F$760="",0,D771)+IF($F$789="",0,D800)+IF($F$818="",0,D829)+IF($F$847="",0,D858)+IF($F$876="",0,D887)</f>
        <v>0</v>
      </c>
      <c r="E17" s="2">
        <f t="shared" si="1"/>
        <v>0</v>
      </c>
      <c r="F17" s="59"/>
      <c r="G17" s="59"/>
      <c r="H17" s="59"/>
      <c r="I17" s="59"/>
      <c r="J17" s="11">
        <f>(C17*(1+'Aanneemsom-E'!$C$16))+(D17*(1+'Aanneemsom-E'!$D$16))+(E17*(1+'Aanneemsom-E'!$E$16))</f>
        <v>0</v>
      </c>
      <c r="L17" s="1" t="str">
        <f>Leeswijzer!K2</f>
        <v>62 Aansluitingen</v>
      </c>
      <c r="M17" s="1" t="s">
        <v>82</v>
      </c>
    </row>
    <row r="18" spans="1:13" hidden="1">
      <c r="A18" s="117" t="s">
        <v>5</v>
      </c>
      <c r="B18" s="111" t="str">
        <f t="shared" si="0"/>
        <v/>
      </c>
      <c r="C18" s="2">
        <f t="shared" ref="C18:C24" si="2">IF($F$35="",0,C47)+IF($F$64="",0,C76)+IF($F$93="",0,C105)+IF($F$122="",0,C134)+IF($F$151="",0,C163)+IF($F$180="",0,C192)+IF($F$209="",0,C221)+IF($F$238="",0,C250)+IF($F$267="",0,C279)+IF($F$296="",0,C308)+IF($F$325="",0,C337)+IF($F$354="",0,C366)+IF($F$383="",0,C395)+IF($F$412="",0,C424)+IF($F$441="",0,C453)+IF($F$470="",0,C482)+IF($F$499="",0,C511)+IF($F$528="",0,C540)+IF($F$557="",0,C569)+IF($F$586="",0,C598)+IF($F$615="",0,C627)+IF($F$644="",0,C656)+IF($F$673="",0,C685)+IF($F$702="",0,C714)+IF($F$731="",0,C743)+IF($F$760="",0,C772)+IF($F$789="",0,C801)+IF($F$818="",0,C830)+IF($F$847="",0,C859)+IF($F$876="",0,C888)</f>
        <v>0</v>
      </c>
      <c r="D18" s="2">
        <f t="shared" si="1"/>
        <v>0</v>
      </c>
      <c r="E18" s="2">
        <f t="shared" si="1"/>
        <v>0</v>
      </c>
      <c r="F18" s="59"/>
      <c r="G18" s="59"/>
      <c r="H18" s="59"/>
      <c r="I18" s="59"/>
      <c r="J18" s="11">
        <f>(C18*(1+'Aanneemsom-E'!$C$16))+(D18*(1+'Aanneemsom-E'!$D$16))+(E18*(1+'Aanneemsom-E'!$E$16))</f>
        <v>0</v>
      </c>
      <c r="L18" s="1" t="str">
        <f>Leeswijzer!K3</f>
        <v>63 Verlichting</v>
      </c>
      <c r="M18" s="1" t="s">
        <v>83</v>
      </c>
    </row>
    <row r="19" spans="1:13" hidden="1">
      <c r="A19" s="117" t="s">
        <v>6</v>
      </c>
      <c r="B19" s="111" t="str">
        <f t="shared" si="0"/>
        <v/>
      </c>
      <c r="C19" s="2">
        <f t="shared" si="2"/>
        <v>0</v>
      </c>
      <c r="D19" s="2">
        <f t="shared" si="1"/>
        <v>0</v>
      </c>
      <c r="E19" s="2">
        <f t="shared" si="1"/>
        <v>0</v>
      </c>
      <c r="F19" s="59"/>
      <c r="G19" s="59"/>
      <c r="H19" s="59"/>
      <c r="I19" s="59"/>
      <c r="J19" s="11">
        <f>(C19*(1+'Aanneemsom-E'!$C$16))+(D19*(1+'Aanneemsom-E'!$D$16))+(E19*(1+'Aanneemsom-E'!$E$16))</f>
        <v>0</v>
      </c>
      <c r="L19" s="1" t="str">
        <f>Leeswijzer!K4</f>
        <v>64 Communicatie</v>
      </c>
      <c r="M19" s="1" t="s">
        <v>84</v>
      </c>
    </row>
    <row r="20" spans="1:13" ht="12" thickBot="1">
      <c r="A20" s="117" t="s">
        <v>7</v>
      </c>
      <c r="B20" s="111" t="str">
        <f t="shared" si="0"/>
        <v/>
      </c>
      <c r="C20" s="2">
        <f t="shared" si="2"/>
        <v>0</v>
      </c>
      <c r="D20" s="2">
        <f t="shared" si="1"/>
        <v>0</v>
      </c>
      <c r="E20" s="2">
        <f t="shared" si="1"/>
        <v>0</v>
      </c>
      <c r="F20" s="59"/>
      <c r="G20" s="59"/>
      <c r="H20" s="59"/>
      <c r="I20" s="59"/>
      <c r="J20" s="11">
        <f>(C20*(1+'Aanneemsom-E'!$C$16))+(D20*(1+'Aanneemsom-E'!$D$16))+(E20*(1+'Aanneemsom-E'!$E$16))</f>
        <v>0</v>
      </c>
      <c r="L20" s="1" t="str">
        <f>Leeswijzer!K5</f>
        <v>65 Beveiliging</v>
      </c>
      <c r="M20" s="1" t="s">
        <v>85</v>
      </c>
    </row>
    <row r="21" spans="1:13" hidden="1">
      <c r="A21" s="117" t="s">
        <v>213</v>
      </c>
      <c r="B21" s="111" t="str">
        <f t="shared" si="0"/>
        <v/>
      </c>
      <c r="C21" s="2">
        <f t="shared" si="2"/>
        <v>0</v>
      </c>
      <c r="D21" s="2">
        <f t="shared" si="1"/>
        <v>0</v>
      </c>
      <c r="E21" s="2">
        <f t="shared" si="1"/>
        <v>0</v>
      </c>
      <c r="F21" s="59"/>
      <c r="G21" s="59"/>
      <c r="H21" s="59"/>
      <c r="I21" s="59"/>
      <c r="J21" s="11">
        <f>(C21*(1+'Aanneemsom-E'!$C$16))+(D21*(1+'Aanneemsom-E'!$D$16))+(E21*(1+'Aanneemsom-E'!$E$16))</f>
        <v>0</v>
      </c>
      <c r="L21" s="1" t="str">
        <f>Leeswijzer!K6</f>
        <v>66 Transport</v>
      </c>
      <c r="M21" s="1" t="s">
        <v>86</v>
      </c>
    </row>
    <row r="22" spans="1:13" hidden="1">
      <c r="A22" s="117" t="s">
        <v>215</v>
      </c>
      <c r="B22" s="111" t="str">
        <f t="shared" si="0"/>
        <v/>
      </c>
      <c r="C22" s="2">
        <f t="shared" si="2"/>
        <v>0</v>
      </c>
      <c r="D22" s="2">
        <f t="shared" si="1"/>
        <v>0</v>
      </c>
      <c r="E22" s="2">
        <f t="shared" si="1"/>
        <v>0</v>
      </c>
      <c r="F22" s="59"/>
      <c r="G22" s="59"/>
      <c r="H22" s="59"/>
      <c r="I22" s="59"/>
      <c r="J22" s="11">
        <f>(C22*(1+'Aanneemsom-E'!$C$16))+(D22*(1+'Aanneemsom-E'!$D$16))+(E22*(1+'Aanneemsom-E'!$E$16))</f>
        <v>0</v>
      </c>
      <c r="L22" s="1" t="str">
        <f>Leeswijzer!K7</f>
        <v>73 Vaste keuken vrz</v>
      </c>
      <c r="M22" s="1" t="s">
        <v>80</v>
      </c>
    </row>
    <row r="23" spans="1:13" hidden="1">
      <c r="A23" s="117" t="s">
        <v>8</v>
      </c>
      <c r="B23" s="111" t="str">
        <f t="shared" si="0"/>
        <v/>
      </c>
      <c r="C23" s="2">
        <f t="shared" si="2"/>
        <v>0</v>
      </c>
      <c r="D23" s="2">
        <f t="shared" si="1"/>
        <v>0</v>
      </c>
      <c r="E23" s="2">
        <f t="shared" si="1"/>
        <v>0</v>
      </c>
      <c r="F23" s="59"/>
      <c r="G23" s="59"/>
      <c r="H23" s="59"/>
      <c r="I23" s="59"/>
      <c r="J23" s="11">
        <f>(C23*(1+'Aanneemsom-E'!$C$16))+(D23*(1+'Aanneemsom-E'!$D$16))+(E23*(1+'Aanneemsom-E'!$E$16))</f>
        <v>0</v>
      </c>
      <c r="L23" s="1" t="str">
        <f>Leeswijzer!K8</f>
        <v>75 Vaste onderh.vrz</v>
      </c>
      <c r="M23" s="1" t="s">
        <v>87</v>
      </c>
    </row>
    <row r="24" spans="1:13" ht="12" hidden="1" thickBot="1">
      <c r="A24" s="117" t="s">
        <v>9</v>
      </c>
      <c r="B24" s="111" t="str">
        <f t="shared" si="0"/>
        <v/>
      </c>
      <c r="C24" s="2">
        <f t="shared" si="2"/>
        <v>0</v>
      </c>
      <c r="D24" s="2">
        <f t="shared" si="1"/>
        <v>0</v>
      </c>
      <c r="E24" s="2">
        <f t="shared" si="1"/>
        <v>0</v>
      </c>
      <c r="F24" s="59"/>
      <c r="G24" s="59"/>
      <c r="H24" s="59"/>
      <c r="I24" s="59"/>
      <c r="J24" s="11">
        <f>(C24*(1+'Aanneemsom-E'!$C$16))+(D24*(1+'Aanneemsom-E'!$D$16))+(E24*(1+'Aanneemsom-E'!$E$16))</f>
        <v>0</v>
      </c>
      <c r="L24" s="1" t="str">
        <f>Leeswijzer!K9</f>
        <v>90 Terrein</v>
      </c>
      <c r="M24" s="1" t="s">
        <v>88</v>
      </c>
    </row>
    <row r="25" spans="1:13" ht="13.5" thickBot="1">
      <c r="B25" s="19" t="s">
        <v>10</v>
      </c>
      <c r="C25" s="13">
        <f>IF($F$5=0,0,SUM(C16:C24))</f>
        <v>0</v>
      </c>
      <c r="D25" s="13">
        <f>IF($F$5=0,0,SUM(D16:D24))</f>
        <v>0</v>
      </c>
      <c r="E25" s="13">
        <f>IF($F$5=0,0,SUM(E16:E24))</f>
        <v>0</v>
      </c>
      <c r="J25" s="12">
        <f>SUM(J15:J24)</f>
        <v>0</v>
      </c>
    </row>
    <row r="26" spans="1:13">
      <c r="B26" s="19" t="s">
        <v>21</v>
      </c>
      <c r="C26" s="72" t="e">
        <f>C25/SUM(C25:E25)</f>
        <v>#DIV/0!</v>
      </c>
      <c r="D26" s="72" t="e">
        <f>D25/SUM(C25:E25)</f>
        <v>#DIV/0!</v>
      </c>
      <c r="E26" s="72" t="e">
        <f>E25/SUM(C25:E25)</f>
        <v>#DIV/0!</v>
      </c>
    </row>
    <row r="27" spans="1:13">
      <c r="C27" s="83"/>
      <c r="D27" s="83"/>
      <c r="E27" s="83"/>
    </row>
    <row r="28" spans="1:13">
      <c r="C28" s="83"/>
      <c r="D28" s="83"/>
      <c r="E28" s="83"/>
    </row>
    <row r="30" spans="1:13" ht="15.75">
      <c r="A30" s="4" t="str">
        <f>'Aanneemsom-E'!$A$1</f>
        <v>E-installatie</v>
      </c>
      <c r="B30" s="4" t="str">
        <f>'Aanneemsom-E'!$B$1</f>
        <v>Inschrijfbiljet onderhoud</v>
      </c>
    </row>
    <row r="31" spans="1:13">
      <c r="A31" s="30" t="str">
        <f>'Aanneemsom-E'!$A$2</f>
        <v>Perceel:</v>
      </c>
      <c r="B31" s="31" t="str">
        <f>Leeswijzer!$B$2</f>
        <v>E1</v>
      </c>
      <c r="F31" s="1"/>
      <c r="G31" s="1"/>
      <c r="H31" s="1"/>
      <c r="I31" s="32" t="str">
        <f>'Aanneemsom-E'!$F$2</f>
        <v>Documentnummer:</v>
      </c>
      <c r="J31" s="80" t="str">
        <f>Leeswijzer!$G$2</f>
        <v>xxx-GC1-IBE E1C1</v>
      </c>
    </row>
    <row r="32" spans="1:13">
      <c r="A32" s="30" t="str">
        <f>'Aanneemsom-E'!$A$3</f>
        <v>Opdrachtgever:</v>
      </c>
      <c r="B32" s="110" t="str">
        <f>Leeswijzer!$B$3</f>
        <v>Solido</v>
      </c>
      <c r="F32" s="1"/>
      <c r="G32" s="1"/>
      <c r="H32" s="1"/>
      <c r="I32" s="32" t="str">
        <f>'Aanneemsom-E'!$F$3</f>
        <v>Bestek:</v>
      </c>
      <c r="J32" s="2" t="str">
        <f>Leeswijzer!$G$3</f>
        <v>2506-FB-OHCAEW</v>
      </c>
    </row>
    <row r="33" spans="1:17">
      <c r="A33" s="30" t="str">
        <f>'Aanneemsom-E'!$A$4</f>
        <v>Betreft:</v>
      </c>
      <c r="B33" s="110" t="str">
        <f>Leeswijzer!$B$4</f>
        <v>Onderhoudscontract E-installatie</v>
      </c>
      <c r="F33" s="1"/>
      <c r="G33" s="1"/>
      <c r="H33" s="1"/>
      <c r="I33" s="30" t="s">
        <v>61</v>
      </c>
      <c r="J33" s="148">
        <f>'Aanneemsom-E'!$E$39</f>
        <v>0</v>
      </c>
    </row>
    <row r="34" spans="1:17">
      <c r="A34" s="30" t="str">
        <f>'Aanneemsom-E'!$A$5</f>
        <v>Blad:</v>
      </c>
      <c r="B34" s="1" t="str">
        <f>IF(F35="","Specificatieblad ongeldig; NIET invullen!","Specificatieblad locatie")</f>
        <v>Specificatieblad locatie</v>
      </c>
      <c r="E34" s="78" t="str">
        <f>$E$5</f>
        <v>C1</v>
      </c>
      <c r="F34" s="33" t="str">
        <f>$F$5</f>
        <v>MER1-2</v>
      </c>
      <c r="J34" s="1"/>
    </row>
    <row r="35" spans="1:17">
      <c r="A35" s="30"/>
      <c r="B35" s="80"/>
      <c r="E35" s="78" t="s">
        <v>4</v>
      </c>
      <c r="F35" s="130" t="s">
        <v>237</v>
      </c>
      <c r="H35" s="32" t="s">
        <v>41</v>
      </c>
      <c r="I35" s="80">
        <f>IF(I38=0,I36,I38)</f>
        <v>86</v>
      </c>
      <c r="J35" s="1"/>
      <c r="Q35" s="1">
        <f>IF(F35="",0,1)</f>
        <v>1</v>
      </c>
    </row>
    <row r="36" spans="1:17">
      <c r="A36" s="30"/>
      <c r="B36" s="103"/>
      <c r="E36" s="32" t="s">
        <v>20</v>
      </c>
      <c r="F36" s="117" t="s">
        <v>234</v>
      </c>
      <c r="H36" s="32" t="s">
        <v>27</v>
      </c>
      <c r="I36" s="118">
        <v>86</v>
      </c>
      <c r="J36" s="110" t="s">
        <v>45</v>
      </c>
      <c r="P36" s="1">
        <f>IF(I36="",0,1)</f>
        <v>1</v>
      </c>
    </row>
    <row r="37" spans="1:17">
      <c r="A37" s="30"/>
      <c r="B37" s="2"/>
      <c r="E37" s="32"/>
      <c r="F37" s="1"/>
      <c r="H37" s="30" t="s">
        <v>46</v>
      </c>
      <c r="I37" s="118"/>
      <c r="J37" s="1"/>
    </row>
    <row r="38" spans="1:17">
      <c r="A38" s="60" t="s">
        <v>31</v>
      </c>
      <c r="B38" s="115">
        <f>'Aanneemsom-E'!$B$8</f>
        <v>0</v>
      </c>
      <c r="E38" s="32"/>
      <c r="F38" s="1"/>
      <c r="H38" s="32" t="s">
        <v>47</v>
      </c>
      <c r="I38" s="118"/>
      <c r="J38" s="113">
        <f>IF(I37+I38=0,0,(I38-I37)/I37)</f>
        <v>0</v>
      </c>
    </row>
    <row r="39" spans="1:17">
      <c r="A39" s="30" t="s">
        <v>89</v>
      </c>
      <c r="B39" s="149"/>
      <c r="J39" s="119" t="str">
        <f>IF(J38=0,"","Controleer kengetallen op inschrijfwaarde. Pas zo nodig de bedragen Loon, Materiaal en Werk-derden aan met het wijzigingspercentage.")</f>
        <v/>
      </c>
    </row>
    <row r="40" spans="1:17">
      <c r="C40" s="74"/>
      <c r="D40" s="75"/>
      <c r="E40" s="75"/>
      <c r="F40" s="77" t="s">
        <v>23</v>
      </c>
      <c r="G40" s="75"/>
      <c r="H40" s="75"/>
      <c r="I40" s="75"/>
      <c r="J40" s="76"/>
    </row>
    <row r="41" spans="1:17">
      <c r="C41" s="20"/>
      <c r="D41" s="21" t="str">
        <f>$D$12</f>
        <v>Preventief en</v>
      </c>
      <c r="E41" s="22"/>
      <c r="F41" s="26"/>
      <c r="G41" s="21" t="str">
        <f>IF($G$12="","",$G$12)</f>
        <v>Geen stelposten</v>
      </c>
      <c r="H41" s="55"/>
      <c r="I41" s="27"/>
      <c r="J41" s="63" t="str">
        <f>$J$12</f>
        <v>Prijspeil</v>
      </c>
    </row>
    <row r="42" spans="1:17">
      <c r="C42" s="23"/>
      <c r="D42" s="24" t="str">
        <f>$D$13</f>
        <v>curatief onderhoud</v>
      </c>
      <c r="E42" s="25"/>
      <c r="F42" s="28"/>
      <c r="G42" s="24"/>
      <c r="H42" s="56"/>
      <c r="I42" s="29"/>
      <c r="J42" s="71">
        <f>$J$13</f>
        <v>45839</v>
      </c>
    </row>
    <row r="43" spans="1:17" ht="22.5" customHeight="1">
      <c r="A43" s="17" t="s">
        <v>43</v>
      </c>
      <c r="B43" s="18" t="s">
        <v>33</v>
      </c>
      <c r="C43" s="5" t="s">
        <v>58</v>
      </c>
      <c r="D43" s="5" t="s">
        <v>59</v>
      </c>
      <c r="E43" s="5" t="s">
        <v>224</v>
      </c>
      <c r="F43" s="5" t="str">
        <f>IF($F$14="","",$F$14)</f>
        <v/>
      </c>
      <c r="G43" s="5" t="str">
        <f>IF($G$14="","",$G$14)</f>
        <v/>
      </c>
      <c r="H43" s="5" t="str">
        <f>IF($H$14="","",$H$14)</f>
        <v/>
      </c>
      <c r="I43" s="5" t="str">
        <f>IF($I$14="","",$I$14)</f>
        <v/>
      </c>
      <c r="J43" s="5" t="s">
        <v>57</v>
      </c>
      <c r="L43" s="1" t="s">
        <v>26</v>
      </c>
    </row>
    <row r="44" spans="1:17" hidden="1">
      <c r="A44" s="57" t="str">
        <f>$A$15</f>
        <v>Stelposten n.v.t.</v>
      </c>
      <c r="B44" s="81"/>
      <c r="C44" s="82"/>
      <c r="D44" s="82"/>
      <c r="E44" s="82"/>
      <c r="F44" s="3">
        <v>0</v>
      </c>
      <c r="G44" s="3">
        <v>0</v>
      </c>
      <c r="H44" s="3">
        <v>0</v>
      </c>
      <c r="I44" s="3">
        <v>0</v>
      </c>
      <c r="J44" s="58">
        <f>(F44*(1+'Aanneemsom-E'!$F$16))+(G44*(1+'Aanneemsom-E'!$F$16))+(H44*(1+'Aanneemsom-E'!$F$16))+(I44*(1+'Aanneemsom-E'!$F$16))</f>
        <v>0</v>
      </c>
      <c r="L44" s="1">
        <f>IF(F43="",1,IF(F44="",0,1))</f>
        <v>1</v>
      </c>
      <c r="M44" s="1">
        <f>IF(G43="",1,IF(G44="",0,1))</f>
        <v>1</v>
      </c>
      <c r="N44" s="1">
        <f>IF(H43="",1,IF(H44="",0,1))</f>
        <v>1</v>
      </c>
      <c r="O44" s="1">
        <f>IF(I43="",1,IF(I44="",0,1))</f>
        <v>1</v>
      </c>
      <c r="P44" s="1">
        <f>SUM(L44:O44)</f>
        <v>4</v>
      </c>
    </row>
    <row r="45" spans="1:17">
      <c r="A45" s="1" t="str">
        <f>$A$16</f>
        <v>61 CEV</v>
      </c>
      <c r="B45" s="111" t="str">
        <f>IF(C45+D45+E45=0,"",J45/$I$35)</f>
        <v/>
      </c>
      <c r="C45" s="3"/>
      <c r="D45" s="3"/>
      <c r="E45" s="3"/>
      <c r="F45" s="59"/>
      <c r="G45" s="59"/>
      <c r="H45" s="59"/>
      <c r="I45" s="59"/>
      <c r="J45" s="11">
        <f>(C45*(1+'Aanneemsom-E'!$C$16))+(D45*(1+'Aanneemsom-E'!$D$16))+(E45*(1+'Aanneemsom-E'!$E$16))</f>
        <v>0</v>
      </c>
      <c r="L45" s="1">
        <f>IF($A$16="61 N.v.t.",1,IF(C45="",0,1))</f>
        <v>0</v>
      </c>
      <c r="M45" s="1">
        <f>IF($A$16="61 N.v.t.",1,IF(D45="",0,1))</f>
        <v>0</v>
      </c>
      <c r="N45" s="1">
        <f>IF($A$16="61 N.v.t.",1,IF(E45="",0,1))</f>
        <v>0</v>
      </c>
      <c r="P45" s="1">
        <f t="shared" ref="P45:P53" si="3">SUM(L45:O45)</f>
        <v>0</v>
      </c>
    </row>
    <row r="46" spans="1:17" hidden="1">
      <c r="A46" s="1" t="str">
        <f>$A$17</f>
        <v>62 Aansluitingen</v>
      </c>
      <c r="B46" s="111" t="str">
        <f t="shared" ref="B46:B53" si="4">IF(C46+D46+E46=0,"",J46/$I$35)</f>
        <v/>
      </c>
      <c r="C46" s="3">
        <v>0</v>
      </c>
      <c r="D46" s="3">
        <v>0</v>
      </c>
      <c r="E46" s="3">
        <v>0</v>
      </c>
      <c r="F46" s="59"/>
      <c r="G46" s="59"/>
      <c r="H46" s="59"/>
      <c r="I46" s="59"/>
      <c r="J46" s="11">
        <f>(C46*(1+'Aanneemsom-E'!$C$16))+(D46*(1+'Aanneemsom-E'!$D$16))+(E46*(1+'Aanneemsom-E'!$E$16))</f>
        <v>0</v>
      </c>
      <c r="L46" s="1">
        <f>IF($A$17="62 N.v.t.",1,IF(C46="",0,1))</f>
        <v>1</v>
      </c>
      <c r="M46" s="1">
        <f>IF($A$17="62 N.v.t.",1,IF(D46="",0,1))</f>
        <v>1</v>
      </c>
      <c r="N46" s="1">
        <f>IF($A$17="62 N.v.t.",1,IF(E46="",0,1))</f>
        <v>1</v>
      </c>
      <c r="P46" s="1">
        <f t="shared" si="3"/>
        <v>3</v>
      </c>
    </row>
    <row r="47" spans="1:17" hidden="1">
      <c r="A47" s="1" t="str">
        <f>$A$18</f>
        <v>63 Verlichting</v>
      </c>
      <c r="B47" s="111" t="str">
        <f t="shared" si="4"/>
        <v/>
      </c>
      <c r="C47" s="3">
        <v>0</v>
      </c>
      <c r="D47" s="3">
        <v>0</v>
      </c>
      <c r="E47" s="3">
        <v>0</v>
      </c>
      <c r="F47" s="59"/>
      <c r="G47" s="59"/>
      <c r="H47" s="59"/>
      <c r="I47" s="59"/>
      <c r="J47" s="11">
        <f>(C47*(1+'Aanneemsom-E'!$C$16))+(D47*(1+'Aanneemsom-E'!$D$16))+(E47*(1+'Aanneemsom-E'!$E$16))</f>
        <v>0</v>
      </c>
      <c r="L47" s="1">
        <f>IF($A$18="63 N.v.t.",1,IF(C47="",0,1))</f>
        <v>1</v>
      </c>
      <c r="M47" s="1">
        <f>IF($A$18="63 N.v.t.",1,IF(D47="",0,1))</f>
        <v>1</v>
      </c>
      <c r="N47" s="1">
        <f>IF($A$18="63 N.v.t.",1,IF(E47="",0,1))</f>
        <v>1</v>
      </c>
      <c r="P47" s="1">
        <f t="shared" si="3"/>
        <v>3</v>
      </c>
    </row>
    <row r="48" spans="1:17" hidden="1">
      <c r="A48" s="1" t="str">
        <f>$A$19</f>
        <v>64 Communicatie</v>
      </c>
      <c r="B48" s="111" t="str">
        <f t="shared" si="4"/>
        <v/>
      </c>
      <c r="C48" s="3">
        <v>0</v>
      </c>
      <c r="D48" s="3">
        <v>0</v>
      </c>
      <c r="E48" s="3">
        <v>0</v>
      </c>
      <c r="F48" s="59"/>
      <c r="G48" s="59"/>
      <c r="H48" s="59"/>
      <c r="I48" s="59"/>
      <c r="J48" s="11">
        <f>(C48*(1+'Aanneemsom-E'!$C$16))+(D48*(1+'Aanneemsom-E'!$D$16))+(E48*(1+'Aanneemsom-E'!$E$16))</f>
        <v>0</v>
      </c>
      <c r="L48" s="1">
        <f>IF($A$19="64 N.v.t.",1,IF(C48="",0,1))</f>
        <v>1</v>
      </c>
      <c r="M48" s="1">
        <f>IF($A$19="64 N.v.t.",1,IF(D48="",0,1))</f>
        <v>1</v>
      </c>
      <c r="N48" s="1">
        <f>IF($A$19="64 N.v.t.",1,IF(E48="",0,1))</f>
        <v>1</v>
      </c>
      <c r="P48" s="1">
        <f t="shared" si="3"/>
        <v>3</v>
      </c>
    </row>
    <row r="49" spans="1:17" ht="12" thickBot="1">
      <c r="A49" s="1" t="str">
        <f>$A$20</f>
        <v>65 Beveiliging</v>
      </c>
      <c r="B49" s="111" t="str">
        <f t="shared" si="4"/>
        <v/>
      </c>
      <c r="C49" s="3"/>
      <c r="D49" s="3"/>
      <c r="E49" s="3"/>
      <c r="F49" s="59"/>
      <c r="G49" s="104" t="str">
        <f>IF(F35="","Ingevulde informatie wordt genegeerd.","")</f>
        <v/>
      </c>
      <c r="H49" s="59"/>
      <c r="I49" s="59"/>
      <c r="J49" s="11">
        <f>(C49*(1+'Aanneemsom-E'!$C$16))+(D49*(1+'Aanneemsom-E'!$D$16))+(E49*(1+'Aanneemsom-E'!$E$16))</f>
        <v>0</v>
      </c>
      <c r="L49" s="1">
        <f>IF($A$20="65 N.v.t.",1,IF(C49="",0,1))</f>
        <v>0</v>
      </c>
      <c r="M49" s="1">
        <f>IF($A$20="65 N.v.t.",1,IF(D49="",0,1))</f>
        <v>0</v>
      </c>
      <c r="N49" s="1">
        <f>IF($A$20="65 N.v.t.",1,IF(E49="",0,1))</f>
        <v>0</v>
      </c>
      <c r="P49" s="1">
        <f t="shared" si="3"/>
        <v>0</v>
      </c>
    </row>
    <row r="50" spans="1:17" hidden="1">
      <c r="A50" s="1" t="str">
        <f>$A$21</f>
        <v>66 Transport</v>
      </c>
      <c r="B50" s="111" t="str">
        <f t="shared" si="4"/>
        <v/>
      </c>
      <c r="C50" s="3">
        <v>0</v>
      </c>
      <c r="D50" s="3">
        <v>0</v>
      </c>
      <c r="E50" s="3">
        <v>0</v>
      </c>
      <c r="F50" s="59"/>
      <c r="G50" s="59"/>
      <c r="H50" s="59"/>
      <c r="I50" s="59"/>
      <c r="J50" s="11">
        <f>(C50*(1+'Aanneemsom-E'!$C$16))+(D50*(1+'Aanneemsom-E'!$D$16))+(E50*(1+'Aanneemsom-E'!$E$16))</f>
        <v>0</v>
      </c>
      <c r="L50" s="1">
        <f>IF($A$21="66 N.v.t.",1,IF(C50="",0,1))</f>
        <v>1</v>
      </c>
      <c r="M50" s="1">
        <f>IF($A$21="66 N.v.t.",1,IF(D50="",0,1))</f>
        <v>1</v>
      </c>
      <c r="N50" s="1">
        <f>IF($A$21="66 N.v.t.",1,IF(E50="",0,1))</f>
        <v>1</v>
      </c>
      <c r="P50" s="1">
        <f t="shared" si="3"/>
        <v>3</v>
      </c>
    </row>
    <row r="51" spans="1:17" hidden="1">
      <c r="A51" s="1" t="str">
        <f>$A$22</f>
        <v>73 Vaste keuken vrz</v>
      </c>
      <c r="B51" s="111" t="str">
        <f t="shared" si="4"/>
        <v/>
      </c>
      <c r="C51" s="3">
        <v>0</v>
      </c>
      <c r="D51" s="3">
        <v>0</v>
      </c>
      <c r="E51" s="3">
        <v>0</v>
      </c>
      <c r="F51" s="59"/>
      <c r="G51" s="59"/>
      <c r="H51" s="59"/>
      <c r="I51" s="59"/>
      <c r="J51" s="11">
        <f>(C51*(1+'Aanneemsom-E'!$C$16))+(D51*(1+'Aanneemsom-E'!$D$16))+(E51*(1+'Aanneemsom-E'!$E$16))</f>
        <v>0</v>
      </c>
      <c r="L51" s="1">
        <f>IF($A$22="73 N.v.t.",1,IF(C51="",0,1))</f>
        <v>1</v>
      </c>
      <c r="M51" s="1">
        <f>IF($A$22="73 N.v.t.",1,IF(D51="",0,1))</f>
        <v>1</v>
      </c>
      <c r="N51" s="1">
        <f>IF($A$22="73 N.v.t.",1,IF(E51="",0,1))</f>
        <v>1</v>
      </c>
      <c r="P51" s="1">
        <f t="shared" si="3"/>
        <v>3</v>
      </c>
    </row>
    <row r="52" spans="1:17" hidden="1">
      <c r="A52" s="1" t="str">
        <f>$A$23</f>
        <v>75 Vaste onderh.vrz.</v>
      </c>
      <c r="B52" s="111" t="str">
        <f t="shared" si="4"/>
        <v/>
      </c>
      <c r="C52" s="3">
        <v>0</v>
      </c>
      <c r="D52" s="3">
        <v>0</v>
      </c>
      <c r="E52" s="3">
        <v>0</v>
      </c>
      <c r="F52" s="59"/>
      <c r="G52" s="59"/>
      <c r="H52" s="59"/>
      <c r="I52" s="59"/>
      <c r="J52" s="11">
        <f>(C52*(1+'Aanneemsom-E'!$C$16))+(D52*(1+'Aanneemsom-E'!$D$16))+(E52*(1+'Aanneemsom-E'!$E$16))</f>
        <v>0</v>
      </c>
      <c r="L52" s="1">
        <f>IF($A$23="75 N.v.t.",1,IF(C52="",0,1))</f>
        <v>1</v>
      </c>
      <c r="M52" s="1">
        <f>IF($A$23="75 N.v.t.",1,IF(D52="",0,1))</f>
        <v>1</v>
      </c>
      <c r="N52" s="1">
        <f>IF($A$23="75 N.v.t.",1,IF(E52="",0,1))</f>
        <v>1</v>
      </c>
      <c r="P52" s="1">
        <f t="shared" si="3"/>
        <v>3</v>
      </c>
    </row>
    <row r="53" spans="1:17" ht="12" hidden="1" thickBot="1">
      <c r="A53" s="1" t="str">
        <f>$A$24</f>
        <v>90 Terrein</v>
      </c>
      <c r="B53" s="111" t="str">
        <f t="shared" si="4"/>
        <v/>
      </c>
      <c r="C53" s="3">
        <v>0</v>
      </c>
      <c r="D53" s="3">
        <v>0</v>
      </c>
      <c r="E53" s="3">
        <v>0</v>
      </c>
      <c r="F53" s="59"/>
      <c r="G53" s="59"/>
      <c r="H53" s="59"/>
      <c r="I53" s="59"/>
      <c r="J53" s="11">
        <f>(C53*(1+'Aanneemsom-E'!$C$16))+(D53*(1+'Aanneemsom-E'!$D$16))+(E53*(1+'Aanneemsom-E'!$E$16))</f>
        <v>0</v>
      </c>
      <c r="L53" s="1">
        <f>IF($A$24="90 N.v.t.",1,IF(C53="",0,1))</f>
        <v>1</v>
      </c>
      <c r="M53" s="1">
        <f>IF($A$24="90 N.v.t.",1,IF(D53="",0,1))</f>
        <v>1</v>
      </c>
      <c r="N53" s="1">
        <f>IF($A$24="90 N.v.t.",1,IF(E53="",0,1))</f>
        <v>1</v>
      </c>
      <c r="P53" s="1">
        <f t="shared" si="3"/>
        <v>3</v>
      </c>
    </row>
    <row r="54" spans="1:17" ht="13.5" thickBot="1">
      <c r="B54" s="19" t="s">
        <v>10</v>
      </c>
      <c r="C54" s="13">
        <f>SUM(C45:C53)</f>
        <v>0</v>
      </c>
      <c r="D54" s="13">
        <f>SUM(D45:D53)</f>
        <v>0</v>
      </c>
      <c r="E54" s="13">
        <f>SUM(E45:E53)</f>
        <v>0</v>
      </c>
      <c r="J54" s="12">
        <f>SUM(J44:J53)</f>
        <v>0</v>
      </c>
      <c r="O54" s="30" t="s">
        <v>25</v>
      </c>
      <c r="P54" s="1">
        <f>SUM(P44:P53)+P36</f>
        <v>26</v>
      </c>
    </row>
    <row r="55" spans="1:17">
      <c r="B55" s="19" t="s">
        <v>21</v>
      </c>
      <c r="C55" s="72" t="e">
        <f>C54/SUM(C54:E54)</f>
        <v>#DIV/0!</v>
      </c>
      <c r="D55" s="72" t="e">
        <f>D54/SUM(C54:E54)</f>
        <v>#DIV/0!</v>
      </c>
      <c r="E55" s="72" t="e">
        <f>E54/SUM(C54:E54)</f>
        <v>#DIV/0!</v>
      </c>
    </row>
    <row r="56" spans="1:17">
      <c r="C56" s="83"/>
      <c r="D56" s="83"/>
      <c r="E56" s="83"/>
    </row>
    <row r="57" spans="1:17">
      <c r="A57" s="6" t="s">
        <v>225</v>
      </c>
      <c r="C57" s="83"/>
      <c r="D57" s="83"/>
      <c r="E57" s="83"/>
      <c r="J57" s="105" t="s">
        <v>136</v>
      </c>
    </row>
    <row r="58" spans="1:17">
      <c r="A58" s="6" t="s">
        <v>113</v>
      </c>
      <c r="J58" s="86" t="str">
        <f>IF(P54=32,"","Let op: niet alle velden zijn ingevuld!")</f>
        <v>Let op: niet alle velden zijn ingevuld!</v>
      </c>
    </row>
    <row r="59" spans="1:17" ht="15.75">
      <c r="A59" s="4" t="str">
        <f>'Aanneemsom-E'!$A$1</f>
        <v>E-installatie</v>
      </c>
      <c r="B59" s="4" t="str">
        <f>'Aanneemsom-E'!$B$1</f>
        <v>Inschrijfbiljet onderhoud</v>
      </c>
    </row>
    <row r="60" spans="1:17">
      <c r="A60" s="30" t="str">
        <f>'Aanneemsom-E'!$A$2</f>
        <v>Perceel:</v>
      </c>
      <c r="B60" s="31" t="str">
        <f>Leeswijzer!$B$2</f>
        <v>E1</v>
      </c>
      <c r="F60" s="1"/>
      <c r="G60" s="1"/>
      <c r="H60" s="1"/>
      <c r="I60" s="32" t="str">
        <f>'Aanneemsom-E'!$F$2</f>
        <v>Documentnummer:</v>
      </c>
      <c r="J60" s="80" t="str">
        <f>Leeswijzer!$G$2</f>
        <v>xxx-GC1-IBE E1C1</v>
      </c>
    </row>
    <row r="61" spans="1:17">
      <c r="A61" s="30" t="str">
        <f>'Aanneemsom-E'!$A$3</f>
        <v>Opdrachtgever:</v>
      </c>
      <c r="B61" s="110" t="str">
        <f>Leeswijzer!$B$3</f>
        <v>Solido</v>
      </c>
      <c r="F61" s="1"/>
      <c r="G61" s="1"/>
      <c r="H61" s="1"/>
      <c r="I61" s="32" t="str">
        <f>'Aanneemsom-E'!$F$3</f>
        <v>Bestek:</v>
      </c>
      <c r="J61" s="2" t="str">
        <f>Leeswijzer!$G$3</f>
        <v>2506-FB-OHCAEW</v>
      </c>
    </row>
    <row r="62" spans="1:17">
      <c r="A62" s="30" t="str">
        <f>'Aanneemsom-E'!$A$4</f>
        <v>Betreft:</v>
      </c>
      <c r="B62" s="110" t="str">
        <f>Leeswijzer!$B$4</f>
        <v>Onderhoudscontract E-installatie</v>
      </c>
      <c r="F62" s="1"/>
      <c r="G62" s="1"/>
      <c r="H62" s="1"/>
      <c r="I62" s="30" t="s">
        <v>61</v>
      </c>
      <c r="J62" s="148">
        <f>'Aanneemsom-E'!$E$39</f>
        <v>0</v>
      </c>
    </row>
    <row r="63" spans="1:17">
      <c r="A63" s="30" t="str">
        <f>'Aanneemsom-E'!$A$5</f>
        <v>Blad:</v>
      </c>
      <c r="B63" s="1" t="str">
        <f>IF(F64="","Specificatieblad ongeldig; NIET invullen!","Specificatieblad locatie")</f>
        <v>Specificatieblad locatie</v>
      </c>
      <c r="E63" s="78" t="str">
        <f>$E$5</f>
        <v>C1</v>
      </c>
      <c r="F63" s="33" t="str">
        <f>$F$5</f>
        <v>MER1-2</v>
      </c>
      <c r="J63" s="1"/>
    </row>
    <row r="64" spans="1:17">
      <c r="A64" s="30"/>
      <c r="B64" s="80"/>
      <c r="E64" s="78" t="s">
        <v>4</v>
      </c>
      <c r="F64" s="130" t="s">
        <v>238</v>
      </c>
      <c r="H64" s="32" t="s">
        <v>41</v>
      </c>
      <c r="I64" s="80">
        <f>IF(I67=0,I65,I67)</f>
        <v>40</v>
      </c>
      <c r="J64" s="1"/>
      <c r="Q64" s="1">
        <f>IF(F64="",0,1)</f>
        <v>1</v>
      </c>
    </row>
    <row r="65" spans="1:16">
      <c r="A65" s="30"/>
      <c r="B65" s="103"/>
      <c r="E65" s="32" t="s">
        <v>20</v>
      </c>
      <c r="F65" s="117" t="s">
        <v>234</v>
      </c>
      <c r="H65" s="32" t="s">
        <v>27</v>
      </c>
      <c r="I65" s="118">
        <v>40</v>
      </c>
      <c r="J65" s="110" t="s">
        <v>45</v>
      </c>
      <c r="P65" s="1">
        <f>IF(I65="",0,1)</f>
        <v>1</v>
      </c>
    </row>
    <row r="66" spans="1:16">
      <c r="A66" s="30"/>
      <c r="B66" s="2"/>
      <c r="E66" s="32"/>
      <c r="F66" s="1"/>
      <c r="H66" s="30" t="s">
        <v>46</v>
      </c>
      <c r="I66" s="118"/>
      <c r="J66" s="1"/>
    </row>
    <row r="67" spans="1:16">
      <c r="A67" s="60" t="s">
        <v>31</v>
      </c>
      <c r="B67" s="115">
        <f>'Aanneemsom-E'!$B$8</f>
        <v>0</v>
      </c>
      <c r="E67" s="32"/>
      <c r="F67" s="1"/>
      <c r="H67" s="32" t="s">
        <v>47</v>
      </c>
      <c r="I67" s="118"/>
      <c r="J67" s="113">
        <f>IF(I66+I67=0,0,(I67-I66)/I66)</f>
        <v>0</v>
      </c>
    </row>
    <row r="68" spans="1:16">
      <c r="A68" s="30" t="s">
        <v>89</v>
      </c>
      <c r="B68" s="149"/>
      <c r="J68" s="119" t="str">
        <f>IF(J67=0,"","Controleer kengetallen op inschrijfwaarde. Pas zo nodig de bedragen Loon, Materiaal en Werk-derden aan met het wijzigingspercentage.")</f>
        <v/>
      </c>
    </row>
    <row r="69" spans="1:16">
      <c r="C69" s="74"/>
      <c r="D69" s="75"/>
      <c r="E69" s="75"/>
      <c r="F69" s="77" t="s">
        <v>23</v>
      </c>
      <c r="G69" s="75"/>
      <c r="H69" s="75"/>
      <c r="I69" s="75"/>
      <c r="J69" s="76"/>
    </row>
    <row r="70" spans="1:16">
      <c r="C70" s="20"/>
      <c r="D70" s="21" t="str">
        <f>$D$12</f>
        <v>Preventief en</v>
      </c>
      <c r="E70" s="22"/>
      <c r="F70" s="26"/>
      <c r="G70" s="21" t="str">
        <f>IF($G$12="","",$G$12)</f>
        <v>Geen stelposten</v>
      </c>
      <c r="H70" s="55"/>
      <c r="I70" s="27"/>
      <c r="J70" s="63" t="str">
        <f>$J$12</f>
        <v>Prijspeil</v>
      </c>
    </row>
    <row r="71" spans="1:16">
      <c r="C71" s="23"/>
      <c r="D71" s="24" t="str">
        <f>$D$13</f>
        <v>curatief onderhoud</v>
      </c>
      <c r="E71" s="25"/>
      <c r="F71" s="28"/>
      <c r="G71" s="24"/>
      <c r="H71" s="56"/>
      <c r="I71" s="29"/>
      <c r="J71" s="71">
        <f>$J$13</f>
        <v>45839</v>
      </c>
    </row>
    <row r="72" spans="1:16" ht="22.5">
      <c r="A72" s="17" t="s">
        <v>43</v>
      </c>
      <c r="B72" s="18" t="str">
        <f>$B$43</f>
        <v>Kengetal-E
locatie (€/m²)</v>
      </c>
      <c r="C72" s="5" t="s">
        <v>58</v>
      </c>
      <c r="D72" s="5" t="s">
        <v>59</v>
      </c>
      <c r="E72" s="5" t="s">
        <v>224</v>
      </c>
      <c r="F72" s="5" t="str">
        <f>IF($F$14="","",$F$14)</f>
        <v/>
      </c>
      <c r="G72" s="5" t="str">
        <f>IF($G$14="","",$G$14)</f>
        <v/>
      </c>
      <c r="H72" s="5" t="str">
        <f>IF($H$14="","",$H$14)</f>
        <v/>
      </c>
      <c r="I72" s="5" t="str">
        <f>IF($I$14="","",$I$14)</f>
        <v/>
      </c>
      <c r="J72" s="5" t="s">
        <v>57</v>
      </c>
      <c r="L72" s="1" t="s">
        <v>26</v>
      </c>
    </row>
    <row r="73" spans="1:16" hidden="1">
      <c r="A73" s="57" t="str">
        <f>$A$15</f>
        <v>Stelposten n.v.t.</v>
      </c>
      <c r="B73" s="81"/>
      <c r="C73" s="82"/>
      <c r="D73" s="82"/>
      <c r="E73" s="82"/>
      <c r="F73" s="3">
        <v>0</v>
      </c>
      <c r="G73" s="3">
        <v>0</v>
      </c>
      <c r="H73" s="3">
        <v>0</v>
      </c>
      <c r="I73" s="3">
        <v>0</v>
      </c>
      <c r="J73" s="58">
        <f>(F73*(1+'Aanneemsom-E'!$F$16))+(G73*(1+'Aanneemsom-E'!$F$16))+(H73*(1+'Aanneemsom-E'!$F$16))+(I73*(1+'Aanneemsom-E'!$F$16))</f>
        <v>0</v>
      </c>
      <c r="L73" s="1">
        <f>IF(F72="",1,IF(F73="",0,1))</f>
        <v>1</v>
      </c>
      <c r="M73" s="1">
        <f>IF(G72="",1,IF(G73="",0,1))</f>
        <v>1</v>
      </c>
      <c r="N73" s="1">
        <f>IF(H72="",1,IF(H73="",0,1))</f>
        <v>1</v>
      </c>
      <c r="O73" s="1">
        <f>IF(I72="",1,IF(I73="",0,1))</f>
        <v>1</v>
      </c>
      <c r="P73" s="1">
        <f>SUM(L73:O73)</f>
        <v>4</v>
      </c>
    </row>
    <row r="74" spans="1:16">
      <c r="A74" s="1" t="str">
        <f>$A$16</f>
        <v>61 CEV</v>
      </c>
      <c r="B74" s="111" t="str">
        <f>IF(C74+D74+E74=0,"",J74/$I$64)</f>
        <v/>
      </c>
      <c r="C74" s="3"/>
      <c r="D74" s="3"/>
      <c r="E74" s="3"/>
      <c r="F74" s="59"/>
      <c r="G74" s="59"/>
      <c r="H74" s="59"/>
      <c r="I74" s="59"/>
      <c r="J74" s="11">
        <f>(C74*(1+'Aanneemsom-E'!$C$16))+(D74*(1+'Aanneemsom-E'!$D$16))+(E74*(1+'Aanneemsom-E'!$E$16))</f>
        <v>0</v>
      </c>
      <c r="L74" s="1">
        <f>IF($A$16="61 N.v.t.",1,IF(C74="",0,1))</f>
        <v>0</v>
      </c>
      <c r="M74" s="1">
        <f>IF($A$16="61 N.v.t.",1,IF(D74="",0,1))</f>
        <v>0</v>
      </c>
      <c r="N74" s="1">
        <f>IF($A$16="61 N.v.t.",1,IF(E74="",0,1))</f>
        <v>0</v>
      </c>
      <c r="P74" s="1">
        <f t="shared" ref="P74:P82" si="5">SUM(L74:O74)</f>
        <v>0</v>
      </c>
    </row>
    <row r="75" spans="1:16" hidden="1">
      <c r="A75" s="1" t="str">
        <f>$A$17</f>
        <v>62 Aansluitingen</v>
      </c>
      <c r="B75" s="111" t="str">
        <f t="shared" ref="B75:B82" si="6">IF(C75+D75+E75=0,"",J75/$I$64)</f>
        <v/>
      </c>
      <c r="C75" s="3">
        <v>0</v>
      </c>
      <c r="D75" s="3">
        <v>0</v>
      </c>
      <c r="E75" s="3">
        <v>0</v>
      </c>
      <c r="F75" s="59"/>
      <c r="G75" s="59"/>
      <c r="H75" s="59"/>
      <c r="I75" s="59"/>
      <c r="J75" s="11">
        <f>(C75*(1+'Aanneemsom-E'!$C$16))+(D75*(1+'Aanneemsom-E'!$D$16))+(E75*(1+'Aanneemsom-E'!$E$16))</f>
        <v>0</v>
      </c>
      <c r="L75" s="1">
        <f>IF($A$17="62 N.v.t.",1,IF(C75="",0,1))</f>
        <v>1</v>
      </c>
      <c r="M75" s="1">
        <f>IF($A$17="62 N.v.t.",1,IF(D75="",0,1))</f>
        <v>1</v>
      </c>
      <c r="N75" s="1">
        <f>IF($A$17="62 N.v.t.",1,IF(E75="",0,1))</f>
        <v>1</v>
      </c>
      <c r="P75" s="1">
        <f t="shared" si="5"/>
        <v>3</v>
      </c>
    </row>
    <row r="76" spans="1:16" hidden="1">
      <c r="A76" s="1" t="str">
        <f>$A$18</f>
        <v>63 Verlichting</v>
      </c>
      <c r="B76" s="111" t="str">
        <f t="shared" si="6"/>
        <v/>
      </c>
      <c r="C76" s="3">
        <v>0</v>
      </c>
      <c r="D76" s="3">
        <v>0</v>
      </c>
      <c r="E76" s="3">
        <v>0</v>
      </c>
      <c r="F76" s="59"/>
      <c r="G76" s="59"/>
      <c r="H76" s="59"/>
      <c r="I76" s="59"/>
      <c r="J76" s="11">
        <f>(C76*(1+'Aanneemsom-E'!$C$16))+(D76*(1+'Aanneemsom-E'!$D$16))+(E76*(1+'Aanneemsom-E'!$E$16))</f>
        <v>0</v>
      </c>
      <c r="L76" s="1">
        <f>IF($A$18="63 N.v.t.",1,IF(C76="",0,1))</f>
        <v>1</v>
      </c>
      <c r="M76" s="1">
        <f>IF($A$18="63 N.v.t.",1,IF(D76="",0,1))</f>
        <v>1</v>
      </c>
      <c r="N76" s="1">
        <f>IF($A$18="63 N.v.t.",1,IF(E76="",0,1))</f>
        <v>1</v>
      </c>
      <c r="P76" s="1">
        <f t="shared" si="5"/>
        <v>3</v>
      </c>
    </row>
    <row r="77" spans="1:16" hidden="1">
      <c r="A77" s="1" t="str">
        <f>$A$19</f>
        <v>64 Communicatie</v>
      </c>
      <c r="B77" s="111" t="str">
        <f t="shared" si="6"/>
        <v/>
      </c>
      <c r="C77" s="3">
        <v>0</v>
      </c>
      <c r="D77" s="3">
        <v>0</v>
      </c>
      <c r="E77" s="3">
        <v>0</v>
      </c>
      <c r="F77" s="59"/>
      <c r="G77" s="59"/>
      <c r="H77" s="59"/>
      <c r="I77" s="59"/>
      <c r="J77" s="11">
        <f>(C77*(1+'Aanneemsom-E'!$C$16))+(D77*(1+'Aanneemsom-E'!$D$16))+(E77*(1+'Aanneemsom-E'!$E$16))</f>
        <v>0</v>
      </c>
      <c r="L77" s="1">
        <f>IF($A$19="64 N.v.t.",1,IF(C77="",0,1))</f>
        <v>1</v>
      </c>
      <c r="M77" s="1">
        <f>IF($A$19="64 N.v.t.",1,IF(D77="",0,1))</f>
        <v>1</v>
      </c>
      <c r="N77" s="1">
        <f>IF($A$19="64 N.v.t.",1,IF(E77="",0,1))</f>
        <v>1</v>
      </c>
      <c r="P77" s="1">
        <f t="shared" si="5"/>
        <v>3</v>
      </c>
    </row>
    <row r="78" spans="1:16" ht="12" thickBot="1">
      <c r="A78" s="1" t="str">
        <f>$A$20</f>
        <v>65 Beveiliging</v>
      </c>
      <c r="B78" s="111" t="str">
        <f t="shared" si="6"/>
        <v/>
      </c>
      <c r="C78" s="3"/>
      <c r="D78" s="3"/>
      <c r="E78" s="3"/>
      <c r="F78" s="59"/>
      <c r="G78" s="104" t="str">
        <f>IF(F64="","Ingevulde informatie wordt genegeerd.","")</f>
        <v/>
      </c>
      <c r="H78" s="59"/>
      <c r="I78" s="59"/>
      <c r="J78" s="11">
        <f>(C78*(1+'Aanneemsom-E'!$C$16))+(D78*(1+'Aanneemsom-E'!$D$16))+(E78*(1+'Aanneemsom-E'!$E$16))</f>
        <v>0</v>
      </c>
      <c r="L78" s="1">
        <f>IF($A$20="65 N.v.t.",1,IF(C78="",0,1))</f>
        <v>0</v>
      </c>
      <c r="M78" s="1">
        <f>IF($A$20="65 N.v.t.",1,IF(D78="",0,1))</f>
        <v>0</v>
      </c>
      <c r="N78" s="1">
        <f>IF($A$20="65 N.v.t.",1,IF(E78="",0,1))</f>
        <v>0</v>
      </c>
      <c r="P78" s="1">
        <f t="shared" si="5"/>
        <v>0</v>
      </c>
    </row>
    <row r="79" spans="1:16" hidden="1">
      <c r="A79" s="1" t="str">
        <f>$A$21</f>
        <v>66 Transport</v>
      </c>
      <c r="B79" s="111" t="str">
        <f t="shared" si="6"/>
        <v/>
      </c>
      <c r="C79" s="3">
        <v>0</v>
      </c>
      <c r="D79" s="3">
        <v>0</v>
      </c>
      <c r="E79" s="3">
        <v>0</v>
      </c>
      <c r="F79" s="59"/>
      <c r="G79" s="59"/>
      <c r="H79" s="59"/>
      <c r="I79" s="59"/>
      <c r="J79" s="11">
        <f>(C79*(1+'Aanneemsom-E'!$C$16))+(D79*(1+'Aanneemsom-E'!$D$16))+(E79*(1+'Aanneemsom-E'!$E$16))</f>
        <v>0</v>
      </c>
      <c r="L79" s="1">
        <f>IF($A$21="66 N.v.t.",1,IF(C79="",0,1))</f>
        <v>1</v>
      </c>
      <c r="M79" s="1">
        <f>IF($A$21="66 N.v.t.",1,IF(D79="",0,1))</f>
        <v>1</v>
      </c>
      <c r="N79" s="1">
        <f>IF($A$21="66 N.v.t.",1,IF(E79="",0,1))</f>
        <v>1</v>
      </c>
      <c r="P79" s="1">
        <f t="shared" si="5"/>
        <v>3</v>
      </c>
    </row>
    <row r="80" spans="1:16" hidden="1">
      <c r="A80" s="1" t="str">
        <f>$A$22</f>
        <v>73 Vaste keuken vrz</v>
      </c>
      <c r="B80" s="111" t="str">
        <f t="shared" si="6"/>
        <v/>
      </c>
      <c r="C80" s="3">
        <v>0</v>
      </c>
      <c r="D80" s="3">
        <v>0</v>
      </c>
      <c r="E80" s="3">
        <v>0</v>
      </c>
      <c r="F80" s="59"/>
      <c r="G80" s="59"/>
      <c r="H80" s="59"/>
      <c r="I80" s="59"/>
      <c r="J80" s="11">
        <f>(C80*(1+'Aanneemsom-E'!$C$16))+(D80*(1+'Aanneemsom-E'!$D$16))+(E80*(1+'Aanneemsom-E'!$E$16))</f>
        <v>0</v>
      </c>
      <c r="L80" s="1">
        <f>IF($A$22="73 N.v.t.",1,IF(C80="",0,1))</f>
        <v>1</v>
      </c>
      <c r="M80" s="1">
        <f>IF($A$22="73 N.v.t.",1,IF(D80="",0,1))</f>
        <v>1</v>
      </c>
      <c r="N80" s="1">
        <f>IF($A$22="73 N.v.t.",1,IF(E80="",0,1))</f>
        <v>1</v>
      </c>
      <c r="P80" s="1">
        <f t="shared" si="5"/>
        <v>3</v>
      </c>
    </row>
    <row r="81" spans="1:17" hidden="1">
      <c r="A81" s="1" t="str">
        <f>$A$23</f>
        <v>75 Vaste onderh.vrz.</v>
      </c>
      <c r="B81" s="111" t="str">
        <f t="shared" si="6"/>
        <v/>
      </c>
      <c r="C81" s="3">
        <v>0</v>
      </c>
      <c r="D81" s="3">
        <v>0</v>
      </c>
      <c r="E81" s="3">
        <v>0</v>
      </c>
      <c r="F81" s="59"/>
      <c r="G81" s="59"/>
      <c r="H81" s="59"/>
      <c r="I81" s="59"/>
      <c r="J81" s="11">
        <f>(C81*(1+'Aanneemsom-E'!$C$16))+(D81*(1+'Aanneemsom-E'!$D$16))+(E81*(1+'Aanneemsom-E'!$E$16))</f>
        <v>0</v>
      </c>
      <c r="L81" s="1">
        <f>IF($A$23="75 N.v.t.",1,IF(C81="",0,1))</f>
        <v>1</v>
      </c>
      <c r="M81" s="1">
        <f>IF($A$23="75 N.v.t.",1,IF(D81="",0,1))</f>
        <v>1</v>
      </c>
      <c r="N81" s="1">
        <f>IF($A$23="75 N.v.t.",1,IF(E81="",0,1))</f>
        <v>1</v>
      </c>
      <c r="P81" s="1">
        <f t="shared" si="5"/>
        <v>3</v>
      </c>
    </row>
    <row r="82" spans="1:17" ht="12" hidden="1" thickBot="1">
      <c r="A82" s="1" t="str">
        <f>$A$24</f>
        <v>90 Terrein</v>
      </c>
      <c r="B82" s="111" t="str">
        <f t="shared" si="6"/>
        <v/>
      </c>
      <c r="C82" s="3">
        <v>0</v>
      </c>
      <c r="D82" s="3">
        <v>0</v>
      </c>
      <c r="E82" s="3">
        <v>0</v>
      </c>
      <c r="F82" s="59"/>
      <c r="G82" s="59"/>
      <c r="H82" s="59"/>
      <c r="I82" s="59"/>
      <c r="J82" s="11">
        <f>(C82*(1+'Aanneemsom-E'!$C$16))+(D82*(1+'Aanneemsom-E'!$D$16))+(E82*(1+'Aanneemsom-E'!$E$16))</f>
        <v>0</v>
      </c>
      <c r="L82" s="1">
        <f>IF($A$24="90 N.v.t.",1,IF(C82="",0,1))</f>
        <v>1</v>
      </c>
      <c r="M82" s="1">
        <f>IF($A$24="90 N.v.t.",1,IF(D82="",0,1))</f>
        <v>1</v>
      </c>
      <c r="N82" s="1">
        <f>IF($A$24="90 N.v.t.",1,IF(E82="",0,1))</f>
        <v>1</v>
      </c>
      <c r="P82" s="1">
        <f t="shared" si="5"/>
        <v>3</v>
      </c>
    </row>
    <row r="83" spans="1:17" ht="13.5" thickBot="1">
      <c r="B83" s="19" t="s">
        <v>10</v>
      </c>
      <c r="C83" s="13">
        <f>SUM(C74:C82)</f>
        <v>0</v>
      </c>
      <c r="D83" s="13">
        <f>SUM(D74:D82)</f>
        <v>0</v>
      </c>
      <c r="E83" s="13">
        <f>SUM(E74:E82)</f>
        <v>0</v>
      </c>
      <c r="J83" s="12">
        <f>SUM(J73:J82)</f>
        <v>0</v>
      </c>
      <c r="O83" s="30" t="s">
        <v>25</v>
      </c>
      <c r="P83" s="1">
        <f>SUM(P73:P82)+P65</f>
        <v>26</v>
      </c>
    </row>
    <row r="84" spans="1:17">
      <c r="B84" s="19" t="s">
        <v>21</v>
      </c>
      <c r="C84" s="72" t="e">
        <f>C83/SUM(C83:E83)</f>
        <v>#DIV/0!</v>
      </c>
      <c r="D84" s="72" t="e">
        <f>D83/SUM(C83:E83)</f>
        <v>#DIV/0!</v>
      </c>
      <c r="E84" s="72" t="e">
        <f>E83/SUM(C83:E83)</f>
        <v>#DIV/0!</v>
      </c>
    </row>
    <row r="85" spans="1:17">
      <c r="C85" s="83"/>
      <c r="D85" s="83"/>
      <c r="E85" s="83"/>
    </row>
    <row r="86" spans="1:17">
      <c r="A86" s="6" t="str">
        <f>$A$57</f>
        <v>* "Loon", "Materiaal" en "Werk-derden" inclusief toeslagen. Let op: Alle bedragen datum prijspeil.</v>
      </c>
      <c r="C86" s="83"/>
      <c r="D86" s="83"/>
      <c r="E86" s="83"/>
      <c r="J86" s="105" t="str">
        <f>$J$57</f>
        <v>Paraaf Inschrijver:</v>
      </c>
    </row>
    <row r="87" spans="1:17">
      <c r="A87" s="6" t="str">
        <f>$A$58</f>
        <v>Opmerking: Niet gebruikte velden invullen met 0. Negatieve getallen of tekst is niet toegestaan.</v>
      </c>
      <c r="J87" s="86" t="str">
        <f>IF(P83=32,"","Let op: niet alle velden zijn ingevuld!")</f>
        <v>Let op: niet alle velden zijn ingevuld!</v>
      </c>
    </row>
    <row r="88" spans="1:17" ht="15.75" hidden="1">
      <c r="A88" s="4" t="str">
        <f>'Aanneemsom-E'!$A$1</f>
        <v>E-installatie</v>
      </c>
      <c r="B88" s="4" t="str">
        <f>'Aanneemsom-E'!$B$1</f>
        <v>Inschrijfbiljet onderhoud</v>
      </c>
    </row>
    <row r="89" spans="1:17" hidden="1">
      <c r="A89" s="30" t="str">
        <f>'Aanneemsom-E'!$A$2</f>
        <v>Perceel:</v>
      </c>
      <c r="B89" s="31" t="str">
        <f>Leeswijzer!$B$2</f>
        <v>E1</v>
      </c>
      <c r="F89" s="1"/>
      <c r="G89" s="1"/>
      <c r="H89" s="1"/>
      <c r="I89" s="32" t="str">
        <f>'Aanneemsom-E'!$F$2</f>
        <v>Documentnummer:</v>
      </c>
      <c r="J89" s="80" t="str">
        <f>Leeswijzer!$G$2</f>
        <v>xxx-GC1-IBE E1C1</v>
      </c>
    </row>
    <row r="90" spans="1:17" hidden="1">
      <c r="A90" s="30" t="str">
        <f>'Aanneemsom-E'!$A$3</f>
        <v>Opdrachtgever:</v>
      </c>
      <c r="B90" s="110" t="str">
        <f>Leeswijzer!$B$3</f>
        <v>Solido</v>
      </c>
      <c r="F90" s="1"/>
      <c r="G90" s="1"/>
      <c r="H90" s="1"/>
      <c r="I90" s="32" t="str">
        <f>'Aanneemsom-E'!$F$3</f>
        <v>Bestek:</v>
      </c>
      <c r="J90" s="2" t="str">
        <f>Leeswijzer!$G$3</f>
        <v>2506-FB-OHCAEW</v>
      </c>
    </row>
    <row r="91" spans="1:17" hidden="1">
      <c r="A91" s="30" t="str">
        <f>'Aanneemsom-E'!$A$4</f>
        <v>Betreft:</v>
      </c>
      <c r="B91" s="110" t="str">
        <f>Leeswijzer!$B$4</f>
        <v>Onderhoudscontract E-installatie</v>
      </c>
      <c r="F91" s="1"/>
      <c r="G91" s="1"/>
      <c r="H91" s="1"/>
      <c r="I91" s="30" t="s">
        <v>61</v>
      </c>
      <c r="J91" s="148">
        <f>'Aanneemsom-E'!$E$39</f>
        <v>0</v>
      </c>
    </row>
    <row r="92" spans="1:17" hidden="1">
      <c r="A92" s="30" t="str">
        <f>'Aanneemsom-E'!$A$5</f>
        <v>Blad:</v>
      </c>
      <c r="B92" s="1" t="str">
        <f>IF(F93="","Specificatieblad ongeldig; NIET invullen!","Specificatieblad locatie")</f>
        <v>Specificatieblad ongeldig; NIET invullen!</v>
      </c>
      <c r="E92" s="78" t="str">
        <f>$E$5</f>
        <v>C1</v>
      </c>
      <c r="F92" s="33" t="str">
        <f>$F$5</f>
        <v>MER1-2</v>
      </c>
      <c r="J92" s="1"/>
    </row>
    <row r="93" spans="1:17" hidden="1">
      <c r="A93" s="30"/>
      <c r="B93" s="80"/>
      <c r="E93" s="78" t="s">
        <v>4</v>
      </c>
      <c r="F93" s="130"/>
      <c r="H93" s="32" t="s">
        <v>41</v>
      </c>
      <c r="I93" s="80">
        <f>IF(I96=0,I94,I96)</f>
        <v>0</v>
      </c>
      <c r="J93" s="1"/>
      <c r="Q93" s="1">
        <f>IF(F93="",0,1)</f>
        <v>0</v>
      </c>
    </row>
    <row r="94" spans="1:17" hidden="1">
      <c r="A94" s="30"/>
      <c r="B94" s="103"/>
      <c r="E94" s="32" t="s">
        <v>20</v>
      </c>
      <c r="F94" s="117"/>
      <c r="H94" s="32" t="s">
        <v>27</v>
      </c>
      <c r="I94" s="118"/>
      <c r="J94" s="110" t="s">
        <v>45</v>
      </c>
      <c r="P94" s="1">
        <f>IF(I94="",0,1)</f>
        <v>0</v>
      </c>
    </row>
    <row r="95" spans="1:17" hidden="1">
      <c r="A95" s="30"/>
      <c r="B95" s="2"/>
      <c r="E95" s="32"/>
      <c r="F95" s="1"/>
      <c r="H95" s="30" t="s">
        <v>46</v>
      </c>
      <c r="I95" s="118"/>
      <c r="J95" s="1"/>
    </row>
    <row r="96" spans="1:17" hidden="1">
      <c r="A96" s="60" t="s">
        <v>31</v>
      </c>
      <c r="B96" s="115">
        <f>'Aanneemsom-E'!$B$8</f>
        <v>0</v>
      </c>
      <c r="E96" s="32"/>
      <c r="F96" s="1"/>
      <c r="H96" s="32" t="s">
        <v>47</v>
      </c>
      <c r="I96" s="118"/>
      <c r="J96" s="113">
        <f>IF(I95+I96=0,0,(I96-I95)/I95)</f>
        <v>0</v>
      </c>
    </row>
    <row r="97" spans="1:16" hidden="1">
      <c r="A97" s="30" t="s">
        <v>89</v>
      </c>
      <c r="B97" s="149"/>
      <c r="J97" s="119" t="str">
        <f>IF(J96=0,"","Controleer kengetallen op inschrijfwaarde. Pas zo nodig de bedragen Loon, Materiaal en Werk-derden aan met het wijzigingspercentage.")</f>
        <v/>
      </c>
    </row>
    <row r="98" spans="1:16" hidden="1">
      <c r="C98" s="74"/>
      <c r="D98" s="75"/>
      <c r="E98" s="75"/>
      <c r="F98" s="77" t="s">
        <v>23</v>
      </c>
      <c r="G98" s="75"/>
      <c r="H98" s="75"/>
      <c r="I98" s="75"/>
      <c r="J98" s="76"/>
    </row>
    <row r="99" spans="1:16" hidden="1">
      <c r="C99" s="20"/>
      <c r="D99" s="21" t="str">
        <f>$D$12</f>
        <v>Preventief en</v>
      </c>
      <c r="E99" s="22"/>
      <c r="F99" s="26"/>
      <c r="G99" s="21" t="str">
        <f>IF($G$12="","",$G$12)</f>
        <v>Geen stelposten</v>
      </c>
      <c r="H99" s="55"/>
      <c r="I99" s="27"/>
      <c r="J99" s="63" t="str">
        <f>$J$12</f>
        <v>Prijspeil</v>
      </c>
    </row>
    <row r="100" spans="1:16" hidden="1">
      <c r="C100" s="23"/>
      <c r="D100" s="24" t="str">
        <f>$D$13</f>
        <v>curatief onderhoud</v>
      </c>
      <c r="E100" s="25"/>
      <c r="F100" s="28"/>
      <c r="G100" s="24"/>
      <c r="H100" s="56"/>
      <c r="I100" s="29"/>
      <c r="J100" s="71">
        <f>$J$13</f>
        <v>45839</v>
      </c>
    </row>
    <row r="101" spans="1:16" ht="22.5" hidden="1">
      <c r="A101" s="17" t="s">
        <v>43</v>
      </c>
      <c r="B101" s="18" t="str">
        <f>$B$43</f>
        <v>Kengetal-E
locatie (€/m²)</v>
      </c>
      <c r="C101" s="5" t="s">
        <v>58</v>
      </c>
      <c r="D101" s="5" t="s">
        <v>59</v>
      </c>
      <c r="E101" s="5" t="s">
        <v>224</v>
      </c>
      <c r="F101" s="5" t="str">
        <f>IF($F$14="","",$F$14)</f>
        <v/>
      </c>
      <c r="G101" s="5" t="str">
        <f>IF($G$14="","",$G$14)</f>
        <v/>
      </c>
      <c r="H101" s="5" t="str">
        <f>IF($H$14="","",$H$14)</f>
        <v/>
      </c>
      <c r="I101" s="5" t="str">
        <f>IF($I$14="","",$I$14)</f>
        <v/>
      </c>
      <c r="J101" s="5" t="s">
        <v>57</v>
      </c>
      <c r="L101" s="1" t="s">
        <v>26</v>
      </c>
    </row>
    <row r="102" spans="1:16" hidden="1">
      <c r="A102" s="57" t="str">
        <f>$A$15</f>
        <v>Stelposten n.v.t.</v>
      </c>
      <c r="B102" s="81"/>
      <c r="C102" s="82"/>
      <c r="D102" s="82"/>
      <c r="E102" s="82"/>
      <c r="F102" s="3"/>
      <c r="G102" s="3"/>
      <c r="H102" s="3"/>
      <c r="I102" s="3"/>
      <c r="J102" s="58">
        <f>(F102*(1+'Aanneemsom-E'!$F$16))+(G102*(1+'Aanneemsom-E'!$F$16))+(H102*(1+'Aanneemsom-E'!$F$16))+(I102*(1+'Aanneemsom-E'!$F$16))</f>
        <v>0</v>
      </c>
      <c r="L102" s="1">
        <f>IF(F101="",1,IF(F102="",0,1))</f>
        <v>1</v>
      </c>
      <c r="M102" s="1">
        <f>IF(G101="",1,IF(G102="",0,1))</f>
        <v>1</v>
      </c>
      <c r="N102" s="1">
        <f>IF(H101="",1,IF(H102="",0,1))</f>
        <v>1</v>
      </c>
      <c r="O102" s="1">
        <f>IF(I101="",1,IF(I102="",0,1))</f>
        <v>1</v>
      </c>
      <c r="P102" s="1">
        <f>SUM(L102:O102)</f>
        <v>4</v>
      </c>
    </row>
    <row r="103" spans="1:16" hidden="1">
      <c r="A103" s="1" t="str">
        <f>$A$16</f>
        <v>61 CEV</v>
      </c>
      <c r="B103" s="111" t="str">
        <f>IF(C103+D103+E103=0,"",J103/$I$93)</f>
        <v/>
      </c>
      <c r="C103" s="3"/>
      <c r="D103" s="3"/>
      <c r="E103" s="3"/>
      <c r="F103" s="59"/>
      <c r="G103" s="59"/>
      <c r="H103" s="59"/>
      <c r="I103" s="59"/>
      <c r="J103" s="11">
        <f>(C103*(1+'Aanneemsom-E'!$C$16))+(D103*(1+'Aanneemsom-E'!$D$16))+(E103*(1+'Aanneemsom-E'!$E$16))</f>
        <v>0</v>
      </c>
      <c r="L103" s="1">
        <f>IF($A$16="61 N.v.t.",1,IF(C103="",0,1))</f>
        <v>0</v>
      </c>
      <c r="M103" s="1">
        <f>IF($A$16="61 N.v.t.",1,IF(D103="",0,1))</f>
        <v>0</v>
      </c>
      <c r="N103" s="1">
        <f>IF($A$16="61 N.v.t.",1,IF(E103="",0,1))</f>
        <v>0</v>
      </c>
      <c r="P103" s="1">
        <f t="shared" ref="P103:P111" si="7">SUM(L103:O103)</f>
        <v>0</v>
      </c>
    </row>
    <row r="104" spans="1:16" hidden="1">
      <c r="A104" s="1" t="str">
        <f>$A$17</f>
        <v>62 Aansluitingen</v>
      </c>
      <c r="B104" s="111" t="str">
        <f t="shared" ref="B104:B111" si="8">IF(C104+D104+E104=0,"",J104/$I$93)</f>
        <v/>
      </c>
      <c r="C104" s="3"/>
      <c r="D104" s="3"/>
      <c r="E104" s="3"/>
      <c r="F104" s="59"/>
      <c r="G104" s="59"/>
      <c r="H104" s="59"/>
      <c r="I104" s="59"/>
      <c r="J104" s="11">
        <f>(C104*(1+'Aanneemsom-E'!$C$16))+(D104*(1+'Aanneemsom-E'!$D$16))+(E104*(1+'Aanneemsom-E'!$E$16))</f>
        <v>0</v>
      </c>
      <c r="L104" s="1">
        <f>IF($A$17="62 N.v.t.",1,IF(C104="",0,1))</f>
        <v>0</v>
      </c>
      <c r="M104" s="1">
        <f>IF($A$17="62 N.v.t.",1,IF(D104="",0,1))</f>
        <v>0</v>
      </c>
      <c r="N104" s="1">
        <f>IF($A$17="62 N.v.t.",1,IF(E104="",0,1))</f>
        <v>0</v>
      </c>
      <c r="P104" s="1">
        <f t="shared" si="7"/>
        <v>0</v>
      </c>
    </row>
    <row r="105" spans="1:16" hidden="1">
      <c r="A105" s="1" t="str">
        <f>$A$18</f>
        <v>63 Verlichting</v>
      </c>
      <c r="B105" s="111" t="str">
        <f t="shared" si="8"/>
        <v/>
      </c>
      <c r="C105" s="3"/>
      <c r="D105" s="3"/>
      <c r="E105" s="3"/>
      <c r="F105" s="59"/>
      <c r="G105" s="59"/>
      <c r="H105" s="59"/>
      <c r="I105" s="59"/>
      <c r="J105" s="11">
        <f>(C105*(1+'Aanneemsom-E'!$C$16))+(D105*(1+'Aanneemsom-E'!$D$16))+(E105*(1+'Aanneemsom-E'!$E$16))</f>
        <v>0</v>
      </c>
      <c r="L105" s="1">
        <f>IF($A$18="63 N.v.t.",1,IF(C105="",0,1))</f>
        <v>0</v>
      </c>
      <c r="M105" s="1">
        <f>IF($A$18="63 N.v.t.",1,IF(D105="",0,1))</f>
        <v>0</v>
      </c>
      <c r="N105" s="1">
        <f>IF($A$18="63 N.v.t.",1,IF(E105="",0,1))</f>
        <v>0</v>
      </c>
      <c r="P105" s="1">
        <f t="shared" si="7"/>
        <v>0</v>
      </c>
    </row>
    <row r="106" spans="1:16" hidden="1">
      <c r="A106" s="1" t="str">
        <f>$A$19</f>
        <v>64 Communicatie</v>
      </c>
      <c r="B106" s="111" t="str">
        <f t="shared" si="8"/>
        <v/>
      </c>
      <c r="C106" s="3"/>
      <c r="D106" s="3"/>
      <c r="E106" s="3"/>
      <c r="F106" s="59"/>
      <c r="G106" s="59"/>
      <c r="H106" s="59"/>
      <c r="I106" s="59"/>
      <c r="J106" s="11">
        <f>(C106*(1+'Aanneemsom-E'!$C$16))+(D106*(1+'Aanneemsom-E'!$D$16))+(E106*(1+'Aanneemsom-E'!$E$16))</f>
        <v>0</v>
      </c>
      <c r="L106" s="1">
        <f>IF($A$19="64 N.v.t.",1,IF(C106="",0,1))</f>
        <v>0</v>
      </c>
      <c r="M106" s="1">
        <f>IF($A$19="64 N.v.t.",1,IF(D106="",0,1))</f>
        <v>0</v>
      </c>
      <c r="N106" s="1">
        <f>IF($A$19="64 N.v.t.",1,IF(E106="",0,1))</f>
        <v>0</v>
      </c>
      <c r="P106" s="1">
        <f t="shared" si="7"/>
        <v>0</v>
      </c>
    </row>
    <row r="107" spans="1:16" hidden="1">
      <c r="A107" s="1" t="str">
        <f>$A$20</f>
        <v>65 Beveiliging</v>
      </c>
      <c r="B107" s="111" t="str">
        <f t="shared" si="8"/>
        <v/>
      </c>
      <c r="C107" s="3"/>
      <c r="D107" s="3"/>
      <c r="E107" s="3"/>
      <c r="F107" s="59"/>
      <c r="G107" s="104" t="str">
        <f>IF(F93="","Ingevulde informatie wordt genegeerd.","")</f>
        <v>Ingevulde informatie wordt genegeerd.</v>
      </c>
      <c r="H107" s="59"/>
      <c r="I107" s="59"/>
      <c r="J107" s="11">
        <f>(C107*(1+'Aanneemsom-E'!$C$16))+(D107*(1+'Aanneemsom-E'!$D$16))+(E107*(1+'Aanneemsom-E'!$E$16))</f>
        <v>0</v>
      </c>
      <c r="L107" s="1">
        <f>IF($A$20="65 N.v.t.",1,IF(C107="",0,1))</f>
        <v>0</v>
      </c>
      <c r="M107" s="1">
        <f>IF($A$20="65 N.v.t.",1,IF(D107="",0,1))</f>
        <v>0</v>
      </c>
      <c r="N107" s="1">
        <f>IF($A$20="65 N.v.t.",1,IF(E107="",0,1))</f>
        <v>0</v>
      </c>
      <c r="P107" s="1">
        <f t="shared" si="7"/>
        <v>0</v>
      </c>
    </row>
    <row r="108" spans="1:16" hidden="1">
      <c r="A108" s="1" t="str">
        <f>$A$21</f>
        <v>66 Transport</v>
      </c>
      <c r="B108" s="111" t="str">
        <f t="shared" si="8"/>
        <v/>
      </c>
      <c r="C108" s="3"/>
      <c r="D108" s="3"/>
      <c r="E108" s="3"/>
      <c r="F108" s="59"/>
      <c r="G108" s="59"/>
      <c r="H108" s="59"/>
      <c r="I108" s="59"/>
      <c r="J108" s="11">
        <f>(C108*(1+'Aanneemsom-E'!$C$16))+(D108*(1+'Aanneemsom-E'!$D$16))+(E108*(1+'Aanneemsom-E'!$E$16))</f>
        <v>0</v>
      </c>
      <c r="L108" s="1">
        <f>IF($A$21="66 N.v.t.",1,IF(C108="",0,1))</f>
        <v>0</v>
      </c>
      <c r="M108" s="1">
        <f>IF($A$21="66 N.v.t.",1,IF(D108="",0,1))</f>
        <v>0</v>
      </c>
      <c r="N108" s="1">
        <f>IF($A$21="66 N.v.t.",1,IF(E108="",0,1))</f>
        <v>0</v>
      </c>
      <c r="P108" s="1">
        <f t="shared" si="7"/>
        <v>0</v>
      </c>
    </row>
    <row r="109" spans="1:16" hidden="1">
      <c r="A109" s="1" t="str">
        <f>$A$22</f>
        <v>73 Vaste keuken vrz</v>
      </c>
      <c r="B109" s="111" t="str">
        <f t="shared" si="8"/>
        <v/>
      </c>
      <c r="C109" s="3"/>
      <c r="D109" s="3"/>
      <c r="E109" s="3"/>
      <c r="F109" s="59"/>
      <c r="G109" s="59"/>
      <c r="H109" s="59"/>
      <c r="I109" s="59"/>
      <c r="J109" s="11">
        <f>(C109*(1+'Aanneemsom-E'!$C$16))+(D109*(1+'Aanneemsom-E'!$D$16))+(E109*(1+'Aanneemsom-E'!$E$16))</f>
        <v>0</v>
      </c>
      <c r="L109" s="1">
        <f>IF($A$22="73 N.v.t.",1,IF(C109="",0,1))</f>
        <v>0</v>
      </c>
      <c r="M109" s="1">
        <f>IF($A$22="73 N.v.t.",1,IF(D109="",0,1))</f>
        <v>0</v>
      </c>
      <c r="N109" s="1">
        <f>IF($A$22="73 N.v.t.",1,IF(E109="",0,1))</f>
        <v>0</v>
      </c>
      <c r="P109" s="1">
        <f t="shared" si="7"/>
        <v>0</v>
      </c>
    </row>
    <row r="110" spans="1:16" hidden="1">
      <c r="A110" s="1" t="str">
        <f>$A$23</f>
        <v>75 Vaste onderh.vrz.</v>
      </c>
      <c r="B110" s="111" t="str">
        <f t="shared" si="8"/>
        <v/>
      </c>
      <c r="C110" s="3"/>
      <c r="D110" s="3"/>
      <c r="E110" s="3"/>
      <c r="F110" s="59"/>
      <c r="G110" s="59"/>
      <c r="H110" s="59"/>
      <c r="I110" s="59"/>
      <c r="J110" s="11">
        <f>(C110*(1+'Aanneemsom-E'!$C$16))+(D110*(1+'Aanneemsom-E'!$D$16))+(E110*(1+'Aanneemsom-E'!$E$16))</f>
        <v>0</v>
      </c>
      <c r="L110" s="1">
        <f>IF($A$23="75 N.v.t.",1,IF(C110="",0,1))</f>
        <v>0</v>
      </c>
      <c r="M110" s="1">
        <f>IF($A$23="75 N.v.t.",1,IF(D110="",0,1))</f>
        <v>0</v>
      </c>
      <c r="N110" s="1">
        <f>IF($A$23="75 N.v.t.",1,IF(E110="",0,1))</f>
        <v>0</v>
      </c>
      <c r="P110" s="1">
        <f t="shared" si="7"/>
        <v>0</v>
      </c>
    </row>
    <row r="111" spans="1:16" ht="12" hidden="1" thickBot="1">
      <c r="A111" s="1" t="str">
        <f>$A$24</f>
        <v>90 Terrein</v>
      </c>
      <c r="B111" s="111" t="str">
        <f t="shared" si="8"/>
        <v/>
      </c>
      <c r="C111" s="3"/>
      <c r="D111" s="3"/>
      <c r="E111" s="3"/>
      <c r="F111" s="59"/>
      <c r="G111" s="59"/>
      <c r="H111" s="59"/>
      <c r="I111" s="59"/>
      <c r="J111" s="11">
        <f>(C111*(1+'Aanneemsom-E'!$C$16))+(D111*(1+'Aanneemsom-E'!$D$16))+(E111*(1+'Aanneemsom-E'!$E$16))</f>
        <v>0</v>
      </c>
      <c r="L111" s="1">
        <f>IF($A$24="90 N.v.t.",1,IF(C111="",0,1))</f>
        <v>0</v>
      </c>
      <c r="M111" s="1">
        <f>IF($A$24="90 N.v.t.",1,IF(D111="",0,1))</f>
        <v>0</v>
      </c>
      <c r="N111" s="1">
        <f>IF($A$24="90 N.v.t.",1,IF(E111="",0,1))</f>
        <v>0</v>
      </c>
      <c r="P111" s="1">
        <f t="shared" si="7"/>
        <v>0</v>
      </c>
    </row>
    <row r="112" spans="1:16" ht="13.5" hidden="1" thickBot="1">
      <c r="B112" s="19" t="s">
        <v>10</v>
      </c>
      <c r="C112" s="13">
        <f>SUM(C103:C111)</f>
        <v>0</v>
      </c>
      <c r="D112" s="13">
        <f>SUM(D103:D111)</f>
        <v>0</v>
      </c>
      <c r="E112" s="13">
        <f>SUM(E103:E111)</f>
        <v>0</v>
      </c>
      <c r="J112" s="12">
        <f>SUM(J102:J111)</f>
        <v>0</v>
      </c>
      <c r="O112" s="30" t="s">
        <v>25</v>
      </c>
      <c r="P112" s="1">
        <f>SUM(P102:P111)+P94</f>
        <v>4</v>
      </c>
    </row>
    <row r="113" spans="1:17" hidden="1">
      <c r="B113" s="19" t="s">
        <v>21</v>
      </c>
      <c r="C113" s="72" t="e">
        <f>C112/SUM(C112:E112)</f>
        <v>#DIV/0!</v>
      </c>
      <c r="D113" s="72" t="e">
        <f>D112/SUM(C112:E112)</f>
        <v>#DIV/0!</v>
      </c>
      <c r="E113" s="72" t="e">
        <f>E112/SUM(C112:E112)</f>
        <v>#DIV/0!</v>
      </c>
    </row>
    <row r="114" spans="1:17" hidden="1">
      <c r="C114" s="83"/>
      <c r="D114" s="83"/>
      <c r="E114" s="83"/>
    </row>
    <row r="115" spans="1:17" hidden="1">
      <c r="A115" s="6" t="str">
        <f>$A$57</f>
        <v>* "Loon", "Materiaal" en "Werk-derden" inclusief toeslagen. Let op: Alle bedragen datum prijspeil.</v>
      </c>
      <c r="C115" s="83"/>
      <c r="D115" s="83"/>
      <c r="E115" s="83"/>
      <c r="J115" s="105" t="str">
        <f>$J$57</f>
        <v>Paraaf Inschrijver:</v>
      </c>
    </row>
    <row r="116" spans="1:17" hidden="1">
      <c r="A116" s="6" t="str">
        <f>$A$58</f>
        <v>Opmerking: Niet gebruikte velden invullen met 0. Negatieve getallen of tekst is niet toegestaan.</v>
      </c>
      <c r="J116" s="86" t="str">
        <f>IF(P112=32,"","Let op: niet alle velden zijn ingevuld!")</f>
        <v>Let op: niet alle velden zijn ingevuld!</v>
      </c>
    </row>
    <row r="117" spans="1:17" ht="15.75" hidden="1">
      <c r="A117" s="4" t="str">
        <f>'Aanneemsom-E'!$A$1</f>
        <v>E-installatie</v>
      </c>
      <c r="B117" s="4" t="str">
        <f>'Aanneemsom-E'!$B$1</f>
        <v>Inschrijfbiljet onderhoud</v>
      </c>
    </row>
    <row r="118" spans="1:17" hidden="1">
      <c r="A118" s="30" t="str">
        <f>'Aanneemsom-E'!$A$2</f>
        <v>Perceel:</v>
      </c>
      <c r="B118" s="31" t="str">
        <f>Leeswijzer!$B$2</f>
        <v>E1</v>
      </c>
      <c r="F118" s="1"/>
      <c r="G118" s="1"/>
      <c r="H118" s="1"/>
      <c r="I118" s="32" t="str">
        <f>'Aanneemsom-E'!$F$2</f>
        <v>Documentnummer:</v>
      </c>
      <c r="J118" s="80" t="str">
        <f>Leeswijzer!$G$2</f>
        <v>xxx-GC1-IBE E1C1</v>
      </c>
    </row>
    <row r="119" spans="1:17" hidden="1">
      <c r="A119" s="30" t="str">
        <f>'Aanneemsom-E'!$A$3</f>
        <v>Opdrachtgever:</v>
      </c>
      <c r="B119" s="110" t="str">
        <f>Leeswijzer!$B$3</f>
        <v>Solido</v>
      </c>
      <c r="F119" s="1"/>
      <c r="G119" s="1"/>
      <c r="H119" s="1"/>
      <c r="I119" s="32" t="str">
        <f>'Aanneemsom-E'!$F$3</f>
        <v>Bestek:</v>
      </c>
      <c r="J119" s="2" t="str">
        <f>Leeswijzer!$G$3</f>
        <v>2506-FB-OHCAEW</v>
      </c>
    </row>
    <row r="120" spans="1:17" hidden="1">
      <c r="A120" s="30" t="str">
        <f>'Aanneemsom-E'!$A$4</f>
        <v>Betreft:</v>
      </c>
      <c r="B120" s="110" t="str">
        <f>Leeswijzer!$B$4</f>
        <v>Onderhoudscontract E-installatie</v>
      </c>
      <c r="F120" s="1"/>
      <c r="G120" s="1"/>
      <c r="H120" s="1"/>
      <c r="I120" s="30" t="s">
        <v>61</v>
      </c>
      <c r="J120" s="148">
        <f>'Aanneemsom-E'!$E$39</f>
        <v>0</v>
      </c>
    </row>
    <row r="121" spans="1:17" hidden="1">
      <c r="A121" s="30" t="str">
        <f>'Aanneemsom-E'!$A$5</f>
        <v>Blad:</v>
      </c>
      <c r="B121" s="1" t="str">
        <f>IF(F122="","Specificatieblad ongeldig; NIET invullen!","Specificatieblad locatie")</f>
        <v>Specificatieblad ongeldig; NIET invullen!</v>
      </c>
      <c r="E121" s="78" t="str">
        <f>$E$5</f>
        <v>C1</v>
      </c>
      <c r="F121" s="33" t="str">
        <f>$F$5</f>
        <v>MER1-2</v>
      </c>
      <c r="J121" s="1"/>
    </row>
    <row r="122" spans="1:17" hidden="1">
      <c r="A122" s="30"/>
      <c r="B122" s="80"/>
      <c r="E122" s="78" t="s">
        <v>4</v>
      </c>
      <c r="F122" s="130"/>
      <c r="H122" s="32" t="s">
        <v>41</v>
      </c>
      <c r="I122" s="80">
        <f>IF(I125=0,I123,I125)</f>
        <v>0</v>
      </c>
      <c r="J122" s="1"/>
      <c r="Q122" s="1">
        <f>IF(F122="",0,1)</f>
        <v>0</v>
      </c>
    </row>
    <row r="123" spans="1:17" hidden="1">
      <c r="A123" s="30"/>
      <c r="B123" s="103"/>
      <c r="E123" s="32" t="s">
        <v>20</v>
      </c>
      <c r="F123" s="117"/>
      <c r="H123" s="32" t="s">
        <v>27</v>
      </c>
      <c r="I123" s="118"/>
      <c r="J123" s="110" t="s">
        <v>45</v>
      </c>
      <c r="P123" s="1">
        <f>IF(I123="",0,1)</f>
        <v>0</v>
      </c>
    </row>
    <row r="124" spans="1:17" hidden="1">
      <c r="A124" s="30"/>
      <c r="B124" s="2"/>
      <c r="E124" s="32"/>
      <c r="F124" s="1"/>
      <c r="H124" s="30" t="s">
        <v>46</v>
      </c>
      <c r="I124" s="118"/>
      <c r="J124" s="1"/>
    </row>
    <row r="125" spans="1:17" hidden="1">
      <c r="A125" s="60" t="s">
        <v>31</v>
      </c>
      <c r="B125" s="115">
        <f>'Aanneemsom-E'!$B$8</f>
        <v>0</v>
      </c>
      <c r="E125" s="32"/>
      <c r="F125" s="1"/>
      <c r="H125" s="32" t="s">
        <v>47</v>
      </c>
      <c r="I125" s="118"/>
      <c r="J125" s="113">
        <f>IF(I124+I125=0,0,(I125-I124)/I124)</f>
        <v>0</v>
      </c>
    </row>
    <row r="126" spans="1:17" hidden="1">
      <c r="A126" s="30" t="s">
        <v>89</v>
      </c>
      <c r="B126" s="149"/>
      <c r="J126" s="119" t="str">
        <f>IF(J125=0,"","Controleer kengetallen op inschrijfwaarde. Pas zo nodig de bedragen Loon, Materiaal en Werk-derden aan met het wijzigingspercentage.")</f>
        <v/>
      </c>
    </row>
    <row r="127" spans="1:17" hidden="1">
      <c r="C127" s="74"/>
      <c r="D127" s="75"/>
      <c r="E127" s="75"/>
      <c r="F127" s="77" t="s">
        <v>23</v>
      </c>
      <c r="G127" s="75"/>
      <c r="H127" s="75"/>
      <c r="I127" s="75"/>
      <c r="J127" s="76"/>
    </row>
    <row r="128" spans="1:17" hidden="1">
      <c r="C128" s="20"/>
      <c r="D128" s="21" t="str">
        <f>$D$12</f>
        <v>Preventief en</v>
      </c>
      <c r="E128" s="22"/>
      <c r="F128" s="26"/>
      <c r="G128" s="21" t="str">
        <f>IF($G$12="","",$G$12)</f>
        <v>Geen stelposten</v>
      </c>
      <c r="H128" s="55"/>
      <c r="I128" s="27"/>
      <c r="J128" s="63" t="str">
        <f>$J$12</f>
        <v>Prijspeil</v>
      </c>
    </row>
    <row r="129" spans="1:16" hidden="1">
      <c r="C129" s="23"/>
      <c r="D129" s="24" t="str">
        <f>$D$13</f>
        <v>curatief onderhoud</v>
      </c>
      <c r="E129" s="25"/>
      <c r="F129" s="28"/>
      <c r="G129" s="24"/>
      <c r="H129" s="56"/>
      <c r="I129" s="29"/>
      <c r="J129" s="71">
        <f>$J$13</f>
        <v>45839</v>
      </c>
    </row>
    <row r="130" spans="1:16" ht="22.5" hidden="1">
      <c r="A130" s="17" t="s">
        <v>43</v>
      </c>
      <c r="B130" s="18" t="str">
        <f>$B$43</f>
        <v>Kengetal-E
locatie (€/m²)</v>
      </c>
      <c r="C130" s="5" t="s">
        <v>58</v>
      </c>
      <c r="D130" s="5" t="s">
        <v>59</v>
      </c>
      <c r="E130" s="5" t="s">
        <v>224</v>
      </c>
      <c r="F130" s="5" t="str">
        <f>IF($F$14="","",$F$14)</f>
        <v/>
      </c>
      <c r="G130" s="5" t="str">
        <f>IF($G$14="","",$G$14)</f>
        <v/>
      </c>
      <c r="H130" s="5" t="str">
        <f>IF($H$14="","",$H$14)</f>
        <v/>
      </c>
      <c r="I130" s="5" t="str">
        <f>IF($I$14="","",$I$14)</f>
        <v/>
      </c>
      <c r="J130" s="5" t="s">
        <v>57</v>
      </c>
      <c r="L130" s="1" t="s">
        <v>26</v>
      </c>
    </row>
    <row r="131" spans="1:16" hidden="1">
      <c r="A131" s="57" t="str">
        <f>$A$15</f>
        <v>Stelposten n.v.t.</v>
      </c>
      <c r="B131" s="81"/>
      <c r="C131" s="82"/>
      <c r="D131" s="82"/>
      <c r="E131" s="82"/>
      <c r="F131" s="3"/>
      <c r="G131" s="3"/>
      <c r="H131" s="3"/>
      <c r="I131" s="3"/>
      <c r="J131" s="58">
        <f>(F131*(1+'Aanneemsom-E'!$F$16))+(G131*(1+'Aanneemsom-E'!$F$16))+(H131*(1+'Aanneemsom-E'!$F$16))+(I131*(1+'Aanneemsom-E'!$F$16))</f>
        <v>0</v>
      </c>
      <c r="L131" s="1">
        <f>IF(F130="",1,IF(F131="",0,1))</f>
        <v>1</v>
      </c>
      <c r="M131" s="1">
        <f>IF(G130="",1,IF(G131="",0,1))</f>
        <v>1</v>
      </c>
      <c r="N131" s="1">
        <f>IF(H130="",1,IF(H131="",0,1))</f>
        <v>1</v>
      </c>
      <c r="O131" s="1">
        <f>IF(I130="",1,IF(I131="",0,1))</f>
        <v>1</v>
      </c>
      <c r="P131" s="1">
        <f>SUM(L131:O131)</f>
        <v>4</v>
      </c>
    </row>
    <row r="132" spans="1:16" hidden="1">
      <c r="A132" s="1" t="str">
        <f>$A$16</f>
        <v>61 CEV</v>
      </c>
      <c r="B132" s="111" t="str">
        <f>IF(C132+D132+E132=0,"",J132/$I$122)</f>
        <v/>
      </c>
      <c r="C132" s="3"/>
      <c r="D132" s="3"/>
      <c r="E132" s="3"/>
      <c r="F132" s="59"/>
      <c r="G132" s="59"/>
      <c r="H132" s="59"/>
      <c r="I132" s="59"/>
      <c r="J132" s="11">
        <f>(C132*(1+'Aanneemsom-E'!$C$16))+(D132*(1+'Aanneemsom-E'!$D$16))+(E132*(1+'Aanneemsom-E'!$E$16))</f>
        <v>0</v>
      </c>
      <c r="L132" s="1">
        <f>IF($A$16="61 N.v.t.",1,IF(C132="",0,1))</f>
        <v>0</v>
      </c>
      <c r="M132" s="1">
        <f>IF($A$16="61 N.v.t.",1,IF(D132="",0,1))</f>
        <v>0</v>
      </c>
      <c r="N132" s="1">
        <f>IF($A$16="61 N.v.t.",1,IF(E132="",0,1))</f>
        <v>0</v>
      </c>
      <c r="P132" s="1">
        <f t="shared" ref="P132:P140" si="9">SUM(L132:O132)</f>
        <v>0</v>
      </c>
    </row>
    <row r="133" spans="1:16" hidden="1">
      <c r="A133" s="1" t="str">
        <f>$A$17</f>
        <v>62 Aansluitingen</v>
      </c>
      <c r="B133" s="111" t="str">
        <f t="shared" ref="B133:B140" si="10">IF(C133+D133+E133=0,"",J133/$I$122)</f>
        <v/>
      </c>
      <c r="C133" s="3"/>
      <c r="D133" s="3"/>
      <c r="E133" s="3"/>
      <c r="F133" s="59"/>
      <c r="G133" s="59"/>
      <c r="H133" s="59"/>
      <c r="I133" s="59"/>
      <c r="J133" s="11">
        <f>(C133*(1+'Aanneemsom-E'!$C$16))+(D133*(1+'Aanneemsom-E'!$D$16))+(E133*(1+'Aanneemsom-E'!$E$16))</f>
        <v>0</v>
      </c>
      <c r="L133" s="1">
        <f>IF($A$17="62 N.v.t.",1,IF(C133="",0,1))</f>
        <v>0</v>
      </c>
      <c r="M133" s="1">
        <f>IF($A$17="62 N.v.t.",1,IF(D133="",0,1))</f>
        <v>0</v>
      </c>
      <c r="N133" s="1">
        <f>IF($A$17="62 N.v.t.",1,IF(E133="",0,1))</f>
        <v>0</v>
      </c>
      <c r="P133" s="1">
        <f t="shared" si="9"/>
        <v>0</v>
      </c>
    </row>
    <row r="134" spans="1:16" hidden="1">
      <c r="A134" s="1" t="str">
        <f>$A$18</f>
        <v>63 Verlichting</v>
      </c>
      <c r="B134" s="111" t="str">
        <f t="shared" si="10"/>
        <v/>
      </c>
      <c r="C134" s="3"/>
      <c r="D134" s="3"/>
      <c r="E134" s="3"/>
      <c r="F134" s="59"/>
      <c r="G134" s="59"/>
      <c r="H134" s="59"/>
      <c r="I134" s="59"/>
      <c r="J134" s="11">
        <f>(C134*(1+'Aanneemsom-E'!$C$16))+(D134*(1+'Aanneemsom-E'!$D$16))+(E134*(1+'Aanneemsom-E'!$E$16))</f>
        <v>0</v>
      </c>
      <c r="L134" s="1">
        <f>IF($A$18="63 N.v.t.",1,IF(C134="",0,1))</f>
        <v>0</v>
      </c>
      <c r="M134" s="1">
        <f>IF($A$18="63 N.v.t.",1,IF(D134="",0,1))</f>
        <v>0</v>
      </c>
      <c r="N134" s="1">
        <f>IF($A$18="63 N.v.t.",1,IF(E134="",0,1))</f>
        <v>0</v>
      </c>
      <c r="P134" s="1">
        <f t="shared" si="9"/>
        <v>0</v>
      </c>
    </row>
    <row r="135" spans="1:16" hidden="1">
      <c r="A135" s="1" t="str">
        <f>$A$19</f>
        <v>64 Communicatie</v>
      </c>
      <c r="B135" s="111" t="str">
        <f t="shared" si="10"/>
        <v/>
      </c>
      <c r="C135" s="3"/>
      <c r="D135" s="3"/>
      <c r="E135" s="3"/>
      <c r="F135" s="59"/>
      <c r="G135" s="59"/>
      <c r="H135" s="59"/>
      <c r="I135" s="59"/>
      <c r="J135" s="11">
        <f>(C135*(1+'Aanneemsom-E'!$C$16))+(D135*(1+'Aanneemsom-E'!$D$16))+(E135*(1+'Aanneemsom-E'!$E$16))</f>
        <v>0</v>
      </c>
      <c r="L135" s="1">
        <f>IF($A$19="64 N.v.t.",1,IF(C135="",0,1))</f>
        <v>0</v>
      </c>
      <c r="M135" s="1">
        <f>IF($A$19="64 N.v.t.",1,IF(D135="",0,1))</f>
        <v>0</v>
      </c>
      <c r="N135" s="1">
        <f>IF($A$19="64 N.v.t.",1,IF(E135="",0,1))</f>
        <v>0</v>
      </c>
      <c r="P135" s="1">
        <f t="shared" si="9"/>
        <v>0</v>
      </c>
    </row>
    <row r="136" spans="1:16" hidden="1">
      <c r="A136" s="1" t="str">
        <f>$A$20</f>
        <v>65 Beveiliging</v>
      </c>
      <c r="B136" s="111" t="str">
        <f t="shared" si="10"/>
        <v/>
      </c>
      <c r="C136" s="3"/>
      <c r="D136" s="3"/>
      <c r="E136" s="3"/>
      <c r="F136" s="59"/>
      <c r="G136" s="104" t="str">
        <f>IF(F122="","Ingevulde informatie wordt genegeerd.","")</f>
        <v>Ingevulde informatie wordt genegeerd.</v>
      </c>
      <c r="H136" s="59"/>
      <c r="I136" s="59"/>
      <c r="J136" s="11">
        <f>(C136*(1+'Aanneemsom-E'!$C$16))+(D136*(1+'Aanneemsom-E'!$D$16))+(E136*(1+'Aanneemsom-E'!$E$16))</f>
        <v>0</v>
      </c>
      <c r="L136" s="1">
        <f>IF($A$20="65 N.v.t.",1,IF(C136="",0,1))</f>
        <v>0</v>
      </c>
      <c r="M136" s="1">
        <f>IF($A$20="65 N.v.t.",1,IF(D136="",0,1))</f>
        <v>0</v>
      </c>
      <c r="N136" s="1">
        <f>IF($A$20="65 N.v.t.",1,IF(E136="",0,1))</f>
        <v>0</v>
      </c>
      <c r="P136" s="1">
        <f t="shared" si="9"/>
        <v>0</v>
      </c>
    </row>
    <row r="137" spans="1:16" hidden="1">
      <c r="A137" s="1" t="str">
        <f>$A$21</f>
        <v>66 Transport</v>
      </c>
      <c r="B137" s="111" t="str">
        <f t="shared" si="10"/>
        <v/>
      </c>
      <c r="C137" s="3"/>
      <c r="D137" s="3"/>
      <c r="E137" s="3"/>
      <c r="F137" s="59"/>
      <c r="G137" s="59"/>
      <c r="H137" s="59"/>
      <c r="I137" s="59"/>
      <c r="J137" s="11">
        <f>(C137*(1+'Aanneemsom-E'!$C$16))+(D137*(1+'Aanneemsom-E'!$D$16))+(E137*(1+'Aanneemsom-E'!$E$16))</f>
        <v>0</v>
      </c>
      <c r="L137" s="1">
        <f>IF($A$21="66 N.v.t.",1,IF(C137="",0,1))</f>
        <v>0</v>
      </c>
      <c r="M137" s="1">
        <f>IF($A$21="66 N.v.t.",1,IF(D137="",0,1))</f>
        <v>0</v>
      </c>
      <c r="N137" s="1">
        <f>IF($A$21="66 N.v.t.",1,IF(E137="",0,1))</f>
        <v>0</v>
      </c>
      <c r="P137" s="1">
        <f t="shared" si="9"/>
        <v>0</v>
      </c>
    </row>
    <row r="138" spans="1:16" hidden="1">
      <c r="A138" s="1" t="str">
        <f>$A$22</f>
        <v>73 Vaste keuken vrz</v>
      </c>
      <c r="B138" s="111" t="str">
        <f t="shared" si="10"/>
        <v/>
      </c>
      <c r="C138" s="3"/>
      <c r="D138" s="3"/>
      <c r="E138" s="3"/>
      <c r="F138" s="59"/>
      <c r="G138" s="59"/>
      <c r="H138" s="59"/>
      <c r="I138" s="59"/>
      <c r="J138" s="11">
        <f>(C138*(1+'Aanneemsom-E'!$C$16))+(D138*(1+'Aanneemsom-E'!$D$16))+(E138*(1+'Aanneemsom-E'!$E$16))</f>
        <v>0</v>
      </c>
      <c r="L138" s="1">
        <f>IF($A$22="73 N.v.t.",1,IF(C138="",0,1))</f>
        <v>0</v>
      </c>
      <c r="M138" s="1">
        <f>IF($A$22="73 N.v.t.",1,IF(D138="",0,1))</f>
        <v>0</v>
      </c>
      <c r="N138" s="1">
        <f>IF($A$22="73 N.v.t.",1,IF(E138="",0,1))</f>
        <v>0</v>
      </c>
      <c r="P138" s="1">
        <f t="shared" si="9"/>
        <v>0</v>
      </c>
    </row>
    <row r="139" spans="1:16" hidden="1">
      <c r="A139" s="1" t="str">
        <f>$A$23</f>
        <v>75 Vaste onderh.vrz.</v>
      </c>
      <c r="B139" s="111" t="str">
        <f t="shared" si="10"/>
        <v/>
      </c>
      <c r="C139" s="3"/>
      <c r="D139" s="3"/>
      <c r="E139" s="3"/>
      <c r="F139" s="59"/>
      <c r="G139" s="59"/>
      <c r="H139" s="59"/>
      <c r="I139" s="59"/>
      <c r="J139" s="11">
        <f>(C139*(1+'Aanneemsom-E'!$C$16))+(D139*(1+'Aanneemsom-E'!$D$16))+(E139*(1+'Aanneemsom-E'!$E$16))</f>
        <v>0</v>
      </c>
      <c r="L139" s="1">
        <f>IF($A$23="75 N.v.t.",1,IF(C139="",0,1))</f>
        <v>0</v>
      </c>
      <c r="M139" s="1">
        <f>IF($A$23="75 N.v.t.",1,IF(D139="",0,1))</f>
        <v>0</v>
      </c>
      <c r="N139" s="1">
        <f>IF($A$23="75 N.v.t.",1,IF(E139="",0,1))</f>
        <v>0</v>
      </c>
      <c r="P139" s="1">
        <f t="shared" si="9"/>
        <v>0</v>
      </c>
    </row>
    <row r="140" spans="1:16" ht="12" hidden="1" thickBot="1">
      <c r="A140" s="1" t="str">
        <f>$A$24</f>
        <v>90 Terrein</v>
      </c>
      <c r="B140" s="111" t="str">
        <f t="shared" si="10"/>
        <v/>
      </c>
      <c r="C140" s="3"/>
      <c r="D140" s="3"/>
      <c r="E140" s="3"/>
      <c r="F140" s="59"/>
      <c r="G140" s="59"/>
      <c r="H140" s="59"/>
      <c r="I140" s="59"/>
      <c r="J140" s="11">
        <f>(C140*(1+'Aanneemsom-E'!$C$16))+(D140*(1+'Aanneemsom-E'!$D$16))+(E140*(1+'Aanneemsom-E'!$E$16))</f>
        <v>0</v>
      </c>
      <c r="L140" s="1">
        <f>IF($A$24="90 N.v.t.",1,IF(C140="",0,1))</f>
        <v>0</v>
      </c>
      <c r="M140" s="1">
        <f>IF($A$24="90 N.v.t.",1,IF(D140="",0,1))</f>
        <v>0</v>
      </c>
      <c r="N140" s="1">
        <f>IF($A$24="90 N.v.t.",1,IF(E140="",0,1))</f>
        <v>0</v>
      </c>
      <c r="P140" s="1">
        <f t="shared" si="9"/>
        <v>0</v>
      </c>
    </row>
    <row r="141" spans="1:16" ht="13.5" hidden="1" thickBot="1">
      <c r="B141" s="19" t="s">
        <v>10</v>
      </c>
      <c r="C141" s="13">
        <f>SUM(C132:C140)</f>
        <v>0</v>
      </c>
      <c r="D141" s="13">
        <f>SUM(D132:D140)</f>
        <v>0</v>
      </c>
      <c r="E141" s="13">
        <f>SUM(E132:E140)</f>
        <v>0</v>
      </c>
      <c r="J141" s="12">
        <f>SUM(J131:J140)</f>
        <v>0</v>
      </c>
      <c r="O141" s="30" t="s">
        <v>25</v>
      </c>
      <c r="P141" s="1">
        <f>SUM(P131:P140)+P123</f>
        <v>4</v>
      </c>
    </row>
    <row r="142" spans="1:16" hidden="1">
      <c r="B142" s="19" t="s">
        <v>21</v>
      </c>
      <c r="C142" s="72" t="e">
        <f>C141/SUM(C141:E141)</f>
        <v>#DIV/0!</v>
      </c>
      <c r="D142" s="72" t="e">
        <f>D141/SUM(C141:E141)</f>
        <v>#DIV/0!</v>
      </c>
      <c r="E142" s="72" t="e">
        <f>E141/SUM(C141:E141)</f>
        <v>#DIV/0!</v>
      </c>
    </row>
    <row r="143" spans="1:16" hidden="1">
      <c r="C143" s="83"/>
      <c r="D143" s="83"/>
      <c r="E143" s="83"/>
    </row>
    <row r="144" spans="1:16" hidden="1">
      <c r="A144" s="6" t="str">
        <f>$A$57</f>
        <v>* "Loon", "Materiaal" en "Werk-derden" inclusief toeslagen. Let op: Alle bedragen datum prijspeil.</v>
      </c>
      <c r="C144" s="83"/>
      <c r="D144" s="83"/>
      <c r="E144" s="83"/>
      <c r="J144" s="105" t="str">
        <f>$J$57</f>
        <v>Paraaf Inschrijver:</v>
      </c>
    </row>
    <row r="145" spans="1:17" hidden="1">
      <c r="A145" s="6" t="str">
        <f>$A$58</f>
        <v>Opmerking: Niet gebruikte velden invullen met 0. Negatieve getallen of tekst is niet toegestaan.</v>
      </c>
      <c r="J145" s="86" t="str">
        <f>IF(P141=32,"","Let op: niet alle velden zijn ingevuld!")</f>
        <v>Let op: niet alle velden zijn ingevuld!</v>
      </c>
    </row>
    <row r="146" spans="1:17" ht="15.75" hidden="1">
      <c r="A146" s="4" t="str">
        <f>'Aanneemsom-E'!$A$1</f>
        <v>E-installatie</v>
      </c>
      <c r="B146" s="4" t="str">
        <f>'Aanneemsom-E'!$B$1</f>
        <v>Inschrijfbiljet onderhoud</v>
      </c>
    </row>
    <row r="147" spans="1:17" hidden="1">
      <c r="A147" s="30" t="str">
        <f>'Aanneemsom-E'!$A$2</f>
        <v>Perceel:</v>
      </c>
      <c r="B147" s="31" t="str">
        <f>Leeswijzer!$B$2</f>
        <v>E1</v>
      </c>
      <c r="F147" s="1"/>
      <c r="G147" s="1"/>
      <c r="H147" s="1"/>
      <c r="I147" s="32" t="str">
        <f>'Aanneemsom-E'!$F$2</f>
        <v>Documentnummer:</v>
      </c>
      <c r="J147" s="80" t="str">
        <f>Leeswijzer!$G$2</f>
        <v>xxx-GC1-IBE E1C1</v>
      </c>
    </row>
    <row r="148" spans="1:17" hidden="1">
      <c r="A148" s="30" t="str">
        <f>'Aanneemsom-E'!$A$3</f>
        <v>Opdrachtgever:</v>
      </c>
      <c r="B148" s="110" t="str">
        <f>Leeswijzer!$B$3</f>
        <v>Solido</v>
      </c>
      <c r="F148" s="1"/>
      <c r="G148" s="1"/>
      <c r="H148" s="1"/>
      <c r="I148" s="32" t="str">
        <f>'Aanneemsom-E'!$F$3</f>
        <v>Bestek:</v>
      </c>
      <c r="J148" s="2" t="str">
        <f>Leeswijzer!$G$3</f>
        <v>2506-FB-OHCAEW</v>
      </c>
    </row>
    <row r="149" spans="1:17" hidden="1">
      <c r="A149" s="30" t="str">
        <f>'Aanneemsom-E'!$A$4</f>
        <v>Betreft:</v>
      </c>
      <c r="B149" s="110" t="str">
        <f>Leeswijzer!$B$4</f>
        <v>Onderhoudscontract E-installatie</v>
      </c>
      <c r="F149" s="1"/>
      <c r="G149" s="1"/>
      <c r="H149" s="1"/>
      <c r="I149" s="30" t="s">
        <v>61</v>
      </c>
      <c r="J149" s="148">
        <f>'Aanneemsom-E'!$E$39</f>
        <v>0</v>
      </c>
    </row>
    <row r="150" spans="1:17" hidden="1">
      <c r="A150" s="30" t="str">
        <f>'Aanneemsom-E'!$A$5</f>
        <v>Blad:</v>
      </c>
      <c r="B150" s="1" t="str">
        <f>IF(F151="","Specificatieblad ongeldig; NIET invullen!","Specificatieblad locatie")</f>
        <v>Specificatieblad ongeldig; NIET invullen!</v>
      </c>
      <c r="E150" s="78" t="str">
        <f>$E$5</f>
        <v>C1</v>
      </c>
      <c r="F150" s="33" t="str">
        <f>$F$5</f>
        <v>MER1-2</v>
      </c>
      <c r="J150" s="1"/>
    </row>
    <row r="151" spans="1:17" hidden="1">
      <c r="A151" s="30"/>
      <c r="B151" s="80"/>
      <c r="E151" s="78" t="s">
        <v>4</v>
      </c>
      <c r="F151" s="130"/>
      <c r="H151" s="32" t="s">
        <v>41</v>
      </c>
      <c r="I151" s="80">
        <f>IF(I154=0,I152,I154)</f>
        <v>0</v>
      </c>
      <c r="J151" s="1"/>
      <c r="Q151" s="1">
        <f>IF(F151="",0,1)</f>
        <v>0</v>
      </c>
    </row>
    <row r="152" spans="1:17" hidden="1">
      <c r="A152" s="30"/>
      <c r="B152" s="103"/>
      <c r="E152" s="32" t="s">
        <v>20</v>
      </c>
      <c r="F152" s="117"/>
      <c r="H152" s="32" t="s">
        <v>27</v>
      </c>
      <c r="I152" s="118"/>
      <c r="J152" s="110" t="s">
        <v>45</v>
      </c>
      <c r="P152" s="1">
        <f>IF(I152="",0,1)</f>
        <v>0</v>
      </c>
    </row>
    <row r="153" spans="1:17" hidden="1">
      <c r="A153" s="30"/>
      <c r="B153" s="2"/>
      <c r="E153" s="32"/>
      <c r="F153" s="1"/>
      <c r="H153" s="30" t="s">
        <v>46</v>
      </c>
      <c r="I153" s="118"/>
      <c r="J153" s="1"/>
    </row>
    <row r="154" spans="1:17" hidden="1">
      <c r="A154" s="60" t="s">
        <v>31</v>
      </c>
      <c r="B154" s="115">
        <f>'Aanneemsom-E'!$B$8</f>
        <v>0</v>
      </c>
      <c r="E154" s="32"/>
      <c r="F154" s="1"/>
      <c r="H154" s="32" t="s">
        <v>47</v>
      </c>
      <c r="I154" s="118"/>
      <c r="J154" s="113">
        <f>IF(I153+I154=0,0,(I154-I153)/I153)</f>
        <v>0</v>
      </c>
    </row>
    <row r="155" spans="1:17" hidden="1">
      <c r="A155" s="30" t="s">
        <v>89</v>
      </c>
      <c r="B155" s="149"/>
      <c r="J155" s="119" t="str">
        <f>IF(J154=0,"","Controleer kengetallen op inschrijfwaarde. Pas zo nodig de bedragen Loon, Materiaal en Werk-derden aan met het wijzigingspercentage.")</f>
        <v/>
      </c>
    </row>
    <row r="156" spans="1:17" hidden="1">
      <c r="C156" s="74"/>
      <c r="D156" s="75"/>
      <c r="E156" s="75"/>
      <c r="F156" s="77" t="s">
        <v>23</v>
      </c>
      <c r="G156" s="75"/>
      <c r="H156" s="75"/>
      <c r="I156" s="75"/>
      <c r="J156" s="76"/>
    </row>
    <row r="157" spans="1:17" hidden="1">
      <c r="C157" s="20"/>
      <c r="D157" s="21" t="str">
        <f>$D$12</f>
        <v>Preventief en</v>
      </c>
      <c r="E157" s="22"/>
      <c r="F157" s="26"/>
      <c r="G157" s="21" t="str">
        <f>IF($G$12="","",$G$12)</f>
        <v>Geen stelposten</v>
      </c>
      <c r="H157" s="55"/>
      <c r="I157" s="27"/>
      <c r="J157" s="63" t="str">
        <f>$J$12</f>
        <v>Prijspeil</v>
      </c>
    </row>
    <row r="158" spans="1:17" hidden="1">
      <c r="C158" s="23"/>
      <c r="D158" s="24" t="str">
        <f>$D$13</f>
        <v>curatief onderhoud</v>
      </c>
      <c r="E158" s="25"/>
      <c r="F158" s="28"/>
      <c r="G158" s="24"/>
      <c r="H158" s="56"/>
      <c r="I158" s="29"/>
      <c r="J158" s="71">
        <f>$J$13</f>
        <v>45839</v>
      </c>
    </row>
    <row r="159" spans="1:17" ht="22.5" hidden="1">
      <c r="A159" s="17" t="s">
        <v>43</v>
      </c>
      <c r="B159" s="18" t="str">
        <f>$B$43</f>
        <v>Kengetal-E
locatie (€/m²)</v>
      </c>
      <c r="C159" s="5" t="s">
        <v>58</v>
      </c>
      <c r="D159" s="5" t="s">
        <v>59</v>
      </c>
      <c r="E159" s="5" t="s">
        <v>224</v>
      </c>
      <c r="F159" s="5" t="str">
        <f>IF($F$14="","",$F$14)</f>
        <v/>
      </c>
      <c r="G159" s="5" t="str">
        <f>IF($G$14="","",$G$14)</f>
        <v/>
      </c>
      <c r="H159" s="5" t="str">
        <f>IF($H$14="","",$H$14)</f>
        <v/>
      </c>
      <c r="I159" s="5" t="str">
        <f>IF($I$14="","",$I$14)</f>
        <v/>
      </c>
      <c r="J159" s="5" t="s">
        <v>57</v>
      </c>
      <c r="L159" s="1" t="s">
        <v>26</v>
      </c>
    </row>
    <row r="160" spans="1:17" hidden="1">
      <c r="A160" s="57" t="str">
        <f>$A$15</f>
        <v>Stelposten n.v.t.</v>
      </c>
      <c r="B160" s="81"/>
      <c r="C160" s="82"/>
      <c r="D160" s="82"/>
      <c r="E160" s="82"/>
      <c r="F160" s="3"/>
      <c r="G160" s="3"/>
      <c r="H160" s="3"/>
      <c r="I160" s="3"/>
      <c r="J160" s="58">
        <f>(F160*(1+'Aanneemsom-E'!$F$16))+(G160*(1+'Aanneemsom-E'!$F$16))+(H160*(1+'Aanneemsom-E'!$F$16))+(I160*(1+'Aanneemsom-E'!$F$16))</f>
        <v>0</v>
      </c>
      <c r="L160" s="1">
        <f>IF(F159="",1,IF(F160="",0,1))</f>
        <v>1</v>
      </c>
      <c r="M160" s="1">
        <f>IF(G159="",1,IF(G160="",0,1))</f>
        <v>1</v>
      </c>
      <c r="N160" s="1">
        <f>IF(H159="",1,IF(H160="",0,1))</f>
        <v>1</v>
      </c>
      <c r="O160" s="1">
        <f>IF(I159="",1,IF(I160="",0,1))</f>
        <v>1</v>
      </c>
      <c r="P160" s="1">
        <f>SUM(L160:O160)</f>
        <v>4</v>
      </c>
    </row>
    <row r="161" spans="1:16" hidden="1">
      <c r="A161" s="1" t="str">
        <f>$A$16</f>
        <v>61 CEV</v>
      </c>
      <c r="B161" s="111" t="str">
        <f>IF(C161+D161+E161=0,"",J161/$I$151)</f>
        <v/>
      </c>
      <c r="C161" s="3"/>
      <c r="D161" s="3"/>
      <c r="E161" s="3"/>
      <c r="F161" s="59"/>
      <c r="G161" s="59"/>
      <c r="H161" s="59"/>
      <c r="I161" s="59"/>
      <c r="J161" s="11">
        <f>(C161*(1+'Aanneemsom-E'!$C$16))+(D161*(1+'Aanneemsom-E'!$D$16))+(E161*(1+'Aanneemsom-E'!$E$16))</f>
        <v>0</v>
      </c>
      <c r="L161" s="1">
        <f>IF($A$16="61 N.v.t.",1,IF(C161="",0,1))</f>
        <v>0</v>
      </c>
      <c r="M161" s="1">
        <f>IF($A$16="61 N.v.t.",1,IF(D161="",0,1))</f>
        <v>0</v>
      </c>
      <c r="N161" s="1">
        <f>IF($A$16="61 N.v.t.",1,IF(E161="",0,1))</f>
        <v>0</v>
      </c>
      <c r="P161" s="1">
        <f t="shared" ref="P161:P169" si="11">SUM(L161:O161)</f>
        <v>0</v>
      </c>
    </row>
    <row r="162" spans="1:16" hidden="1">
      <c r="A162" s="1" t="str">
        <f>$A$17</f>
        <v>62 Aansluitingen</v>
      </c>
      <c r="B162" s="111" t="str">
        <f t="shared" ref="B162:B169" si="12">IF(C162+D162+E162=0,"",J162/$I$151)</f>
        <v/>
      </c>
      <c r="C162" s="3"/>
      <c r="D162" s="3"/>
      <c r="E162" s="3"/>
      <c r="F162" s="59"/>
      <c r="G162" s="59"/>
      <c r="H162" s="59"/>
      <c r="I162" s="59"/>
      <c r="J162" s="11">
        <f>(C162*(1+'Aanneemsom-E'!$C$16))+(D162*(1+'Aanneemsom-E'!$D$16))+(E162*(1+'Aanneemsom-E'!$E$16))</f>
        <v>0</v>
      </c>
      <c r="L162" s="1">
        <f>IF($A$17="62 N.v.t.",1,IF(C162="",0,1))</f>
        <v>0</v>
      </c>
      <c r="M162" s="1">
        <f>IF($A$17="62 N.v.t.",1,IF(D162="",0,1))</f>
        <v>0</v>
      </c>
      <c r="N162" s="1">
        <f>IF($A$17="62 N.v.t.",1,IF(E162="",0,1))</f>
        <v>0</v>
      </c>
      <c r="P162" s="1">
        <f t="shared" si="11"/>
        <v>0</v>
      </c>
    </row>
    <row r="163" spans="1:16" hidden="1">
      <c r="A163" s="1" t="str">
        <f>$A$18</f>
        <v>63 Verlichting</v>
      </c>
      <c r="B163" s="111" t="str">
        <f t="shared" si="12"/>
        <v/>
      </c>
      <c r="C163" s="3"/>
      <c r="D163" s="3"/>
      <c r="E163" s="3"/>
      <c r="F163" s="59"/>
      <c r="G163" s="59"/>
      <c r="H163" s="59"/>
      <c r="I163" s="59"/>
      <c r="J163" s="11">
        <f>(C163*(1+'Aanneemsom-E'!$C$16))+(D163*(1+'Aanneemsom-E'!$D$16))+(E163*(1+'Aanneemsom-E'!$E$16))</f>
        <v>0</v>
      </c>
      <c r="L163" s="1">
        <f>IF($A$18="63 N.v.t.",1,IF(C163="",0,1))</f>
        <v>0</v>
      </c>
      <c r="M163" s="1">
        <f>IF($A$18="63 N.v.t.",1,IF(D163="",0,1))</f>
        <v>0</v>
      </c>
      <c r="N163" s="1">
        <f>IF($A$18="63 N.v.t.",1,IF(E163="",0,1))</f>
        <v>0</v>
      </c>
      <c r="P163" s="1">
        <f t="shared" si="11"/>
        <v>0</v>
      </c>
    </row>
    <row r="164" spans="1:16" hidden="1">
      <c r="A164" s="1" t="str">
        <f>$A$19</f>
        <v>64 Communicatie</v>
      </c>
      <c r="B164" s="111" t="str">
        <f t="shared" si="12"/>
        <v/>
      </c>
      <c r="C164" s="3"/>
      <c r="D164" s="3"/>
      <c r="E164" s="3"/>
      <c r="F164" s="59"/>
      <c r="G164" s="59"/>
      <c r="H164" s="59"/>
      <c r="I164" s="59"/>
      <c r="J164" s="11">
        <f>(C164*(1+'Aanneemsom-E'!$C$16))+(D164*(1+'Aanneemsom-E'!$D$16))+(E164*(1+'Aanneemsom-E'!$E$16))</f>
        <v>0</v>
      </c>
      <c r="L164" s="1">
        <f>IF($A$19="64 N.v.t.",1,IF(C164="",0,1))</f>
        <v>0</v>
      </c>
      <c r="M164" s="1">
        <f>IF($A$19="64 N.v.t.",1,IF(D164="",0,1))</f>
        <v>0</v>
      </c>
      <c r="N164" s="1">
        <f>IF($A$19="64 N.v.t.",1,IF(E164="",0,1))</f>
        <v>0</v>
      </c>
      <c r="P164" s="1">
        <f t="shared" si="11"/>
        <v>0</v>
      </c>
    </row>
    <row r="165" spans="1:16" hidden="1">
      <c r="A165" s="1" t="str">
        <f>$A$20</f>
        <v>65 Beveiliging</v>
      </c>
      <c r="B165" s="111" t="str">
        <f t="shared" si="12"/>
        <v/>
      </c>
      <c r="C165" s="3"/>
      <c r="D165" s="3"/>
      <c r="E165" s="3"/>
      <c r="F165" s="59"/>
      <c r="G165" s="104" t="str">
        <f>IF(F151="","Ingevulde informatie wordt genegeerd.","")</f>
        <v>Ingevulde informatie wordt genegeerd.</v>
      </c>
      <c r="H165" s="59"/>
      <c r="I165" s="59"/>
      <c r="J165" s="11">
        <f>(C165*(1+'Aanneemsom-E'!$C$16))+(D165*(1+'Aanneemsom-E'!$D$16))+(E165*(1+'Aanneemsom-E'!$E$16))</f>
        <v>0</v>
      </c>
      <c r="L165" s="1">
        <f>IF($A$20="65 N.v.t.",1,IF(C165="",0,1))</f>
        <v>0</v>
      </c>
      <c r="M165" s="1">
        <f>IF($A$20="65 N.v.t.",1,IF(D165="",0,1))</f>
        <v>0</v>
      </c>
      <c r="N165" s="1">
        <f>IF($A$20="65 N.v.t.",1,IF(E165="",0,1))</f>
        <v>0</v>
      </c>
      <c r="P165" s="1">
        <f t="shared" si="11"/>
        <v>0</v>
      </c>
    </row>
    <row r="166" spans="1:16" hidden="1">
      <c r="A166" s="1" t="str">
        <f>$A$21</f>
        <v>66 Transport</v>
      </c>
      <c r="B166" s="111" t="str">
        <f t="shared" si="12"/>
        <v/>
      </c>
      <c r="C166" s="3"/>
      <c r="D166" s="3"/>
      <c r="E166" s="3"/>
      <c r="F166" s="59"/>
      <c r="G166" s="59"/>
      <c r="H166" s="59"/>
      <c r="I166" s="59"/>
      <c r="J166" s="11">
        <f>(C166*(1+'Aanneemsom-E'!$C$16))+(D166*(1+'Aanneemsom-E'!$D$16))+(E166*(1+'Aanneemsom-E'!$E$16))</f>
        <v>0</v>
      </c>
      <c r="L166" s="1">
        <f>IF($A$21="66 N.v.t.",1,IF(C166="",0,1))</f>
        <v>0</v>
      </c>
      <c r="M166" s="1">
        <f>IF($A$21="66 N.v.t.",1,IF(D166="",0,1))</f>
        <v>0</v>
      </c>
      <c r="N166" s="1">
        <f>IF($A$21="66 N.v.t.",1,IF(E166="",0,1))</f>
        <v>0</v>
      </c>
      <c r="P166" s="1">
        <f t="shared" si="11"/>
        <v>0</v>
      </c>
    </row>
    <row r="167" spans="1:16" hidden="1">
      <c r="A167" s="1" t="str">
        <f>$A$22</f>
        <v>73 Vaste keuken vrz</v>
      </c>
      <c r="B167" s="111" t="str">
        <f t="shared" si="12"/>
        <v/>
      </c>
      <c r="C167" s="3"/>
      <c r="D167" s="3"/>
      <c r="E167" s="3"/>
      <c r="F167" s="59"/>
      <c r="G167" s="59"/>
      <c r="H167" s="59"/>
      <c r="I167" s="59"/>
      <c r="J167" s="11">
        <f>(C167*(1+'Aanneemsom-E'!$C$16))+(D167*(1+'Aanneemsom-E'!$D$16))+(E167*(1+'Aanneemsom-E'!$E$16))</f>
        <v>0</v>
      </c>
      <c r="L167" s="1">
        <f>IF($A$22="73 N.v.t.",1,IF(C167="",0,1))</f>
        <v>0</v>
      </c>
      <c r="M167" s="1">
        <f>IF($A$22="73 N.v.t.",1,IF(D167="",0,1))</f>
        <v>0</v>
      </c>
      <c r="N167" s="1">
        <f>IF($A$22="73 N.v.t.",1,IF(E167="",0,1))</f>
        <v>0</v>
      </c>
      <c r="P167" s="1">
        <f t="shared" si="11"/>
        <v>0</v>
      </c>
    </row>
    <row r="168" spans="1:16" hidden="1">
      <c r="A168" s="1" t="str">
        <f>$A$23</f>
        <v>75 Vaste onderh.vrz.</v>
      </c>
      <c r="B168" s="111" t="str">
        <f t="shared" si="12"/>
        <v/>
      </c>
      <c r="C168" s="3"/>
      <c r="D168" s="3"/>
      <c r="E168" s="3"/>
      <c r="F168" s="59"/>
      <c r="G168" s="59"/>
      <c r="H168" s="59"/>
      <c r="I168" s="59"/>
      <c r="J168" s="11">
        <f>(C168*(1+'Aanneemsom-E'!$C$16))+(D168*(1+'Aanneemsom-E'!$D$16))+(E168*(1+'Aanneemsom-E'!$E$16))</f>
        <v>0</v>
      </c>
      <c r="L168" s="1">
        <f>IF($A$23="75 N.v.t.",1,IF(C168="",0,1))</f>
        <v>0</v>
      </c>
      <c r="M168" s="1">
        <f>IF($A$23="75 N.v.t.",1,IF(D168="",0,1))</f>
        <v>0</v>
      </c>
      <c r="N168" s="1">
        <f>IF($A$23="75 N.v.t.",1,IF(E168="",0,1))</f>
        <v>0</v>
      </c>
      <c r="P168" s="1">
        <f t="shared" si="11"/>
        <v>0</v>
      </c>
    </row>
    <row r="169" spans="1:16" ht="12" hidden="1" thickBot="1">
      <c r="A169" s="1" t="str">
        <f>$A$24</f>
        <v>90 Terrein</v>
      </c>
      <c r="B169" s="111" t="str">
        <f t="shared" si="12"/>
        <v/>
      </c>
      <c r="C169" s="3"/>
      <c r="D169" s="3"/>
      <c r="E169" s="3"/>
      <c r="F169" s="59"/>
      <c r="G169" s="59"/>
      <c r="H169" s="59"/>
      <c r="I169" s="59"/>
      <c r="J169" s="11">
        <f>(C169*(1+'Aanneemsom-E'!$C$16))+(D169*(1+'Aanneemsom-E'!$D$16))+(E169*(1+'Aanneemsom-E'!$E$16))</f>
        <v>0</v>
      </c>
      <c r="L169" s="1">
        <f>IF($A$24="90 N.v.t.",1,IF(C169="",0,1))</f>
        <v>0</v>
      </c>
      <c r="M169" s="1">
        <f>IF($A$24="90 N.v.t.",1,IF(D169="",0,1))</f>
        <v>0</v>
      </c>
      <c r="N169" s="1">
        <f>IF($A$24="90 N.v.t.",1,IF(E169="",0,1))</f>
        <v>0</v>
      </c>
      <c r="P169" s="1">
        <f t="shared" si="11"/>
        <v>0</v>
      </c>
    </row>
    <row r="170" spans="1:16" ht="13.5" hidden="1" thickBot="1">
      <c r="B170" s="19" t="s">
        <v>10</v>
      </c>
      <c r="C170" s="13">
        <f>SUM(C161:C169)</f>
        <v>0</v>
      </c>
      <c r="D170" s="13">
        <f>SUM(D161:D169)</f>
        <v>0</v>
      </c>
      <c r="E170" s="13">
        <f>SUM(E161:E169)</f>
        <v>0</v>
      </c>
      <c r="J170" s="12">
        <f>SUM(J160:J169)</f>
        <v>0</v>
      </c>
      <c r="O170" s="30" t="s">
        <v>25</v>
      </c>
      <c r="P170" s="1">
        <f>SUM(P160:P169)+P152</f>
        <v>4</v>
      </c>
    </row>
    <row r="171" spans="1:16" hidden="1">
      <c r="B171" s="19" t="s">
        <v>21</v>
      </c>
      <c r="C171" s="72" t="e">
        <f>C170/SUM(C170:E170)</f>
        <v>#DIV/0!</v>
      </c>
      <c r="D171" s="72" t="e">
        <f>D170/SUM(C170:E170)</f>
        <v>#DIV/0!</v>
      </c>
      <c r="E171" s="72" t="e">
        <f>E170/SUM(C170:E170)</f>
        <v>#DIV/0!</v>
      </c>
    </row>
    <row r="172" spans="1:16" hidden="1">
      <c r="C172" s="83"/>
      <c r="D172" s="83"/>
      <c r="E172" s="83"/>
    </row>
    <row r="173" spans="1:16" hidden="1">
      <c r="A173" s="6" t="str">
        <f>$A$57</f>
        <v>* "Loon", "Materiaal" en "Werk-derden" inclusief toeslagen. Let op: Alle bedragen datum prijspeil.</v>
      </c>
      <c r="C173" s="83"/>
      <c r="D173" s="83"/>
      <c r="E173" s="83"/>
      <c r="J173" s="105" t="str">
        <f>$J$57</f>
        <v>Paraaf Inschrijver:</v>
      </c>
    </row>
    <row r="174" spans="1:16" hidden="1">
      <c r="A174" s="6" t="str">
        <f>$A$58</f>
        <v>Opmerking: Niet gebruikte velden invullen met 0. Negatieve getallen of tekst is niet toegestaan.</v>
      </c>
      <c r="J174" s="86" t="str">
        <f>IF(P170=32,"","Let op: niet alle velden zijn ingevuld!")</f>
        <v>Let op: niet alle velden zijn ingevuld!</v>
      </c>
    </row>
    <row r="175" spans="1:16" ht="15.75" hidden="1">
      <c r="A175" s="4" t="str">
        <f>'Aanneemsom-E'!$A$1</f>
        <v>E-installatie</v>
      </c>
      <c r="B175" s="4" t="str">
        <f>'Aanneemsom-E'!$B$1</f>
        <v>Inschrijfbiljet onderhoud</v>
      </c>
    </row>
    <row r="176" spans="1:16" hidden="1">
      <c r="A176" s="30" t="str">
        <f>'Aanneemsom-E'!$A$2</f>
        <v>Perceel:</v>
      </c>
      <c r="B176" s="31" t="str">
        <f>Leeswijzer!$B$2</f>
        <v>E1</v>
      </c>
      <c r="F176" s="1"/>
      <c r="G176" s="1"/>
      <c r="H176" s="1"/>
      <c r="I176" s="32" t="str">
        <f>'Aanneemsom-E'!$F$2</f>
        <v>Documentnummer:</v>
      </c>
      <c r="J176" s="80" t="str">
        <f>Leeswijzer!$G$2</f>
        <v>xxx-GC1-IBE E1C1</v>
      </c>
    </row>
    <row r="177" spans="1:17" hidden="1">
      <c r="A177" s="30" t="str">
        <f>'Aanneemsom-E'!$A$3</f>
        <v>Opdrachtgever:</v>
      </c>
      <c r="B177" s="110" t="str">
        <f>Leeswijzer!$B$3</f>
        <v>Solido</v>
      </c>
      <c r="F177" s="1"/>
      <c r="G177" s="1"/>
      <c r="H177" s="1"/>
      <c r="I177" s="32" t="str">
        <f>'Aanneemsom-E'!$F$3</f>
        <v>Bestek:</v>
      </c>
      <c r="J177" s="2" t="str">
        <f>Leeswijzer!$G$3</f>
        <v>2506-FB-OHCAEW</v>
      </c>
    </row>
    <row r="178" spans="1:17" hidden="1">
      <c r="A178" s="30" t="str">
        <f>'Aanneemsom-E'!$A$4</f>
        <v>Betreft:</v>
      </c>
      <c r="B178" s="110" t="str">
        <f>Leeswijzer!$B$4</f>
        <v>Onderhoudscontract E-installatie</v>
      </c>
      <c r="F178" s="1"/>
      <c r="G178" s="1"/>
      <c r="H178" s="1"/>
      <c r="I178" s="30" t="s">
        <v>61</v>
      </c>
      <c r="J178" s="148">
        <f>'Aanneemsom-E'!$E$39</f>
        <v>0</v>
      </c>
    </row>
    <row r="179" spans="1:17" hidden="1">
      <c r="A179" s="30" t="str">
        <f>'Aanneemsom-E'!$A$5</f>
        <v>Blad:</v>
      </c>
      <c r="B179" s="1" t="str">
        <f>IF(F180="","Specificatieblad ongeldig; NIET invullen!","Specificatieblad locatie")</f>
        <v>Specificatieblad ongeldig; NIET invullen!</v>
      </c>
      <c r="E179" s="78" t="str">
        <f>$E$5</f>
        <v>C1</v>
      </c>
      <c r="F179" s="33" t="str">
        <f>$F$5</f>
        <v>MER1-2</v>
      </c>
      <c r="J179" s="1"/>
    </row>
    <row r="180" spans="1:17" hidden="1">
      <c r="A180" s="30"/>
      <c r="B180" s="80"/>
      <c r="E180" s="78" t="s">
        <v>4</v>
      </c>
      <c r="F180" s="130"/>
      <c r="H180" s="32" t="s">
        <v>41</v>
      </c>
      <c r="I180" s="80">
        <f>IF(I183=0,I181,I183)</f>
        <v>0</v>
      </c>
      <c r="J180" s="1"/>
      <c r="Q180" s="1">
        <f>IF(F180="",0,1)</f>
        <v>0</v>
      </c>
    </row>
    <row r="181" spans="1:17" hidden="1">
      <c r="A181" s="30"/>
      <c r="B181" s="103"/>
      <c r="E181" s="32" t="s">
        <v>20</v>
      </c>
      <c r="F181" s="117"/>
      <c r="H181" s="32" t="s">
        <v>27</v>
      </c>
      <c r="I181" s="118"/>
      <c r="J181" s="110" t="s">
        <v>45</v>
      </c>
      <c r="P181" s="1">
        <f>IF(I181="",0,1)</f>
        <v>0</v>
      </c>
    </row>
    <row r="182" spans="1:17" hidden="1">
      <c r="A182" s="30"/>
      <c r="B182" s="2"/>
      <c r="E182" s="32"/>
      <c r="F182" s="1"/>
      <c r="H182" s="30" t="s">
        <v>46</v>
      </c>
      <c r="I182" s="118"/>
      <c r="J182" s="1"/>
    </row>
    <row r="183" spans="1:17" hidden="1">
      <c r="A183" s="60" t="s">
        <v>31</v>
      </c>
      <c r="B183" s="115">
        <f>'Aanneemsom-E'!$B$8</f>
        <v>0</v>
      </c>
      <c r="E183" s="32"/>
      <c r="F183" s="1"/>
      <c r="H183" s="32" t="s">
        <v>47</v>
      </c>
      <c r="I183" s="118"/>
      <c r="J183" s="113">
        <f>IF(I182+I183=0,0,(I183-I182)/I182)</f>
        <v>0</v>
      </c>
    </row>
    <row r="184" spans="1:17" hidden="1">
      <c r="A184" s="30" t="s">
        <v>89</v>
      </c>
      <c r="B184" s="149"/>
      <c r="J184" s="119" t="str">
        <f>IF(J183=0,"","Controleer kengetallen op inschrijfwaarde. Pas zo nodig de bedragen Loon, Materiaal en Werk-derden aan met het wijzigingspercentage.")</f>
        <v/>
      </c>
    </row>
    <row r="185" spans="1:17" hidden="1">
      <c r="C185" s="74"/>
      <c r="D185" s="75"/>
      <c r="E185" s="75"/>
      <c r="F185" s="77" t="s">
        <v>23</v>
      </c>
      <c r="G185" s="75"/>
      <c r="H185" s="75"/>
      <c r="I185" s="75"/>
      <c r="J185" s="76"/>
    </row>
    <row r="186" spans="1:17" hidden="1">
      <c r="C186" s="20"/>
      <c r="D186" s="21" t="str">
        <f>$D$12</f>
        <v>Preventief en</v>
      </c>
      <c r="E186" s="22"/>
      <c r="F186" s="26"/>
      <c r="G186" s="21" t="str">
        <f>IF($G$12="","",$G$12)</f>
        <v>Geen stelposten</v>
      </c>
      <c r="H186" s="55"/>
      <c r="I186" s="27"/>
      <c r="J186" s="63" t="str">
        <f>$J$12</f>
        <v>Prijspeil</v>
      </c>
    </row>
    <row r="187" spans="1:17" hidden="1">
      <c r="C187" s="23"/>
      <c r="D187" s="24" t="str">
        <f>$D$13</f>
        <v>curatief onderhoud</v>
      </c>
      <c r="E187" s="25"/>
      <c r="F187" s="28"/>
      <c r="G187" s="24"/>
      <c r="H187" s="56"/>
      <c r="I187" s="29"/>
      <c r="J187" s="71">
        <f>$J$13</f>
        <v>45839</v>
      </c>
    </row>
    <row r="188" spans="1:17" ht="22.5" hidden="1">
      <c r="A188" s="17" t="s">
        <v>43</v>
      </c>
      <c r="B188" s="18" t="str">
        <f>$B$43</f>
        <v>Kengetal-E
locatie (€/m²)</v>
      </c>
      <c r="C188" s="5" t="s">
        <v>58</v>
      </c>
      <c r="D188" s="5" t="s">
        <v>59</v>
      </c>
      <c r="E188" s="5" t="s">
        <v>224</v>
      </c>
      <c r="F188" s="5" t="str">
        <f>IF($F$14="","",$F$14)</f>
        <v/>
      </c>
      <c r="G188" s="5" t="str">
        <f>IF($G$14="","",$G$14)</f>
        <v/>
      </c>
      <c r="H188" s="5" t="str">
        <f>IF($H$14="","",$H$14)</f>
        <v/>
      </c>
      <c r="I188" s="5" t="str">
        <f>IF($I$14="","",$I$14)</f>
        <v/>
      </c>
      <c r="J188" s="5" t="s">
        <v>57</v>
      </c>
      <c r="L188" s="1" t="s">
        <v>26</v>
      </c>
    </row>
    <row r="189" spans="1:17" hidden="1">
      <c r="A189" s="57" t="str">
        <f>$A$15</f>
        <v>Stelposten n.v.t.</v>
      </c>
      <c r="B189" s="81"/>
      <c r="C189" s="82"/>
      <c r="D189" s="82"/>
      <c r="E189" s="82"/>
      <c r="F189" s="3"/>
      <c r="G189" s="3"/>
      <c r="H189" s="3"/>
      <c r="I189" s="3"/>
      <c r="J189" s="58">
        <f>(F189*(1+'Aanneemsom-E'!$F$16))+(G189*(1+'Aanneemsom-E'!$F$16))+(H189*(1+'Aanneemsom-E'!$F$16))+(I189*(1+'Aanneemsom-E'!$F$16))</f>
        <v>0</v>
      </c>
      <c r="L189" s="1">
        <f>IF(F188="",1,IF(F189="",0,1))</f>
        <v>1</v>
      </c>
      <c r="M189" s="1">
        <f>IF(G188="",1,IF(G189="",0,1))</f>
        <v>1</v>
      </c>
      <c r="N189" s="1">
        <f>IF(H188="",1,IF(H189="",0,1))</f>
        <v>1</v>
      </c>
      <c r="O189" s="1">
        <f>IF(I188="",1,IF(I189="",0,1))</f>
        <v>1</v>
      </c>
      <c r="P189" s="1">
        <f>SUM(L189:O189)</f>
        <v>4</v>
      </c>
    </row>
    <row r="190" spans="1:17" hidden="1">
      <c r="A190" s="1" t="str">
        <f>$A$16</f>
        <v>61 CEV</v>
      </c>
      <c r="B190" s="111" t="str">
        <f>IF(C190+D190+E190=0,"",J190/$I$180)</f>
        <v/>
      </c>
      <c r="C190" s="3"/>
      <c r="D190" s="3"/>
      <c r="E190" s="3"/>
      <c r="F190" s="59"/>
      <c r="G190" s="59"/>
      <c r="H190" s="59"/>
      <c r="I190" s="59"/>
      <c r="J190" s="11">
        <f>(C190*(1+'Aanneemsom-E'!$C$16))+(D190*(1+'Aanneemsom-E'!$D$16))+(E190*(1+'Aanneemsom-E'!$E$16))</f>
        <v>0</v>
      </c>
      <c r="L190" s="1">
        <f>IF($A$16="61 N.v.t.",1,IF(C190="",0,1))</f>
        <v>0</v>
      </c>
      <c r="M190" s="1">
        <f>IF($A$16="61 N.v.t.",1,IF(D190="",0,1))</f>
        <v>0</v>
      </c>
      <c r="N190" s="1">
        <f>IF($A$16="61 N.v.t.",1,IF(E190="",0,1))</f>
        <v>0</v>
      </c>
      <c r="P190" s="1">
        <f t="shared" ref="P190:P198" si="13">SUM(L190:O190)</f>
        <v>0</v>
      </c>
    </row>
    <row r="191" spans="1:17" hidden="1">
      <c r="A191" s="1" t="str">
        <f>$A$17</f>
        <v>62 Aansluitingen</v>
      </c>
      <c r="B191" s="111" t="str">
        <f t="shared" ref="B191:B198" si="14">IF(C191+D191+E191=0,"",J191/$I$180)</f>
        <v/>
      </c>
      <c r="C191" s="3"/>
      <c r="D191" s="3"/>
      <c r="E191" s="3"/>
      <c r="F191" s="59"/>
      <c r="G191" s="59"/>
      <c r="H191" s="59"/>
      <c r="I191" s="59"/>
      <c r="J191" s="11">
        <f>(C191*(1+'Aanneemsom-E'!$C$16))+(D191*(1+'Aanneemsom-E'!$D$16))+(E191*(1+'Aanneemsom-E'!$E$16))</f>
        <v>0</v>
      </c>
      <c r="L191" s="1">
        <f>IF($A$17="62 N.v.t.",1,IF(C191="",0,1))</f>
        <v>0</v>
      </c>
      <c r="M191" s="1">
        <f>IF($A$17="62 N.v.t.",1,IF(D191="",0,1))</f>
        <v>0</v>
      </c>
      <c r="N191" s="1">
        <f>IF($A$17="62 N.v.t.",1,IF(E191="",0,1))</f>
        <v>0</v>
      </c>
      <c r="P191" s="1">
        <f t="shared" si="13"/>
        <v>0</v>
      </c>
    </row>
    <row r="192" spans="1:17" hidden="1">
      <c r="A192" s="1" t="str">
        <f>$A$18</f>
        <v>63 Verlichting</v>
      </c>
      <c r="B192" s="111" t="str">
        <f t="shared" si="14"/>
        <v/>
      </c>
      <c r="C192" s="3"/>
      <c r="D192" s="3"/>
      <c r="E192" s="3"/>
      <c r="F192" s="59"/>
      <c r="G192" s="59"/>
      <c r="H192" s="59"/>
      <c r="I192" s="59"/>
      <c r="J192" s="11">
        <f>(C192*(1+'Aanneemsom-E'!$C$16))+(D192*(1+'Aanneemsom-E'!$D$16))+(E192*(1+'Aanneemsom-E'!$E$16))</f>
        <v>0</v>
      </c>
      <c r="L192" s="1">
        <f>IF($A$18="63 N.v.t.",1,IF(C192="",0,1))</f>
        <v>0</v>
      </c>
      <c r="M192" s="1">
        <f>IF($A$18="63 N.v.t.",1,IF(D192="",0,1))</f>
        <v>0</v>
      </c>
      <c r="N192" s="1">
        <f>IF($A$18="63 N.v.t.",1,IF(E192="",0,1))</f>
        <v>0</v>
      </c>
      <c r="P192" s="1">
        <f t="shared" si="13"/>
        <v>0</v>
      </c>
    </row>
    <row r="193" spans="1:16" hidden="1">
      <c r="A193" s="1" t="str">
        <f>$A$19</f>
        <v>64 Communicatie</v>
      </c>
      <c r="B193" s="111" t="str">
        <f t="shared" si="14"/>
        <v/>
      </c>
      <c r="C193" s="3"/>
      <c r="D193" s="3"/>
      <c r="E193" s="3"/>
      <c r="F193" s="59"/>
      <c r="G193" s="59"/>
      <c r="H193" s="59"/>
      <c r="I193" s="59"/>
      <c r="J193" s="11">
        <f>(C193*(1+'Aanneemsom-E'!$C$16))+(D193*(1+'Aanneemsom-E'!$D$16))+(E193*(1+'Aanneemsom-E'!$E$16))</f>
        <v>0</v>
      </c>
      <c r="L193" s="1">
        <f>IF($A$19="64 N.v.t.",1,IF(C193="",0,1))</f>
        <v>0</v>
      </c>
      <c r="M193" s="1">
        <f>IF($A$19="64 N.v.t.",1,IF(D193="",0,1))</f>
        <v>0</v>
      </c>
      <c r="N193" s="1">
        <f>IF($A$19="64 N.v.t.",1,IF(E193="",0,1))</f>
        <v>0</v>
      </c>
      <c r="P193" s="1">
        <f t="shared" si="13"/>
        <v>0</v>
      </c>
    </row>
    <row r="194" spans="1:16" hidden="1">
      <c r="A194" s="1" t="str">
        <f>$A$20</f>
        <v>65 Beveiliging</v>
      </c>
      <c r="B194" s="111" t="str">
        <f t="shared" si="14"/>
        <v/>
      </c>
      <c r="C194" s="3"/>
      <c r="D194" s="3"/>
      <c r="E194" s="3"/>
      <c r="F194" s="59"/>
      <c r="G194" s="104" t="str">
        <f>IF(F180="","Ingevulde informatie wordt genegeerd.","")</f>
        <v>Ingevulde informatie wordt genegeerd.</v>
      </c>
      <c r="H194" s="59"/>
      <c r="I194" s="59"/>
      <c r="J194" s="11">
        <f>(C194*(1+'Aanneemsom-E'!$C$16))+(D194*(1+'Aanneemsom-E'!$D$16))+(E194*(1+'Aanneemsom-E'!$E$16))</f>
        <v>0</v>
      </c>
      <c r="L194" s="1">
        <f>IF($A$20="65 N.v.t.",1,IF(C194="",0,1))</f>
        <v>0</v>
      </c>
      <c r="M194" s="1">
        <f>IF($A$20="65 N.v.t.",1,IF(D194="",0,1))</f>
        <v>0</v>
      </c>
      <c r="N194" s="1">
        <f>IF($A$20="65 N.v.t.",1,IF(E194="",0,1))</f>
        <v>0</v>
      </c>
      <c r="P194" s="1">
        <f t="shared" si="13"/>
        <v>0</v>
      </c>
    </row>
    <row r="195" spans="1:16" hidden="1">
      <c r="A195" s="1" t="str">
        <f>$A$21</f>
        <v>66 Transport</v>
      </c>
      <c r="B195" s="111" t="str">
        <f t="shared" si="14"/>
        <v/>
      </c>
      <c r="C195" s="3"/>
      <c r="D195" s="3"/>
      <c r="E195" s="3"/>
      <c r="F195" s="59"/>
      <c r="G195" s="59"/>
      <c r="H195" s="59"/>
      <c r="I195" s="59"/>
      <c r="J195" s="11">
        <f>(C195*(1+'Aanneemsom-E'!$C$16))+(D195*(1+'Aanneemsom-E'!$D$16))+(E195*(1+'Aanneemsom-E'!$E$16))</f>
        <v>0</v>
      </c>
      <c r="L195" s="1">
        <f>IF($A$21="66 N.v.t.",1,IF(C195="",0,1))</f>
        <v>0</v>
      </c>
      <c r="M195" s="1">
        <f>IF($A$21="66 N.v.t.",1,IF(D195="",0,1))</f>
        <v>0</v>
      </c>
      <c r="N195" s="1">
        <f>IF($A$21="66 N.v.t.",1,IF(E195="",0,1))</f>
        <v>0</v>
      </c>
      <c r="P195" s="1">
        <f t="shared" si="13"/>
        <v>0</v>
      </c>
    </row>
    <row r="196" spans="1:16" hidden="1">
      <c r="A196" s="1" t="str">
        <f>$A$22</f>
        <v>73 Vaste keuken vrz</v>
      </c>
      <c r="B196" s="111" t="str">
        <f t="shared" si="14"/>
        <v/>
      </c>
      <c r="C196" s="3"/>
      <c r="D196" s="3"/>
      <c r="E196" s="3"/>
      <c r="F196" s="59"/>
      <c r="G196" s="59"/>
      <c r="H196" s="59"/>
      <c r="I196" s="59"/>
      <c r="J196" s="11">
        <f>(C196*(1+'Aanneemsom-E'!$C$16))+(D196*(1+'Aanneemsom-E'!$D$16))+(E196*(1+'Aanneemsom-E'!$E$16))</f>
        <v>0</v>
      </c>
      <c r="L196" s="1">
        <f>IF($A$22="73 N.v.t.",1,IF(C196="",0,1))</f>
        <v>0</v>
      </c>
      <c r="M196" s="1">
        <f>IF($A$22="73 N.v.t.",1,IF(D196="",0,1))</f>
        <v>0</v>
      </c>
      <c r="N196" s="1">
        <f>IF($A$22="73 N.v.t.",1,IF(E196="",0,1))</f>
        <v>0</v>
      </c>
      <c r="P196" s="1">
        <f t="shared" si="13"/>
        <v>0</v>
      </c>
    </row>
    <row r="197" spans="1:16" hidden="1">
      <c r="A197" s="1" t="str">
        <f>$A$23</f>
        <v>75 Vaste onderh.vrz.</v>
      </c>
      <c r="B197" s="111" t="str">
        <f t="shared" si="14"/>
        <v/>
      </c>
      <c r="C197" s="3"/>
      <c r="D197" s="3"/>
      <c r="E197" s="3"/>
      <c r="F197" s="59"/>
      <c r="G197" s="59"/>
      <c r="H197" s="59"/>
      <c r="I197" s="59"/>
      <c r="J197" s="11">
        <f>(C197*(1+'Aanneemsom-E'!$C$16))+(D197*(1+'Aanneemsom-E'!$D$16))+(E197*(1+'Aanneemsom-E'!$E$16))</f>
        <v>0</v>
      </c>
      <c r="L197" s="1">
        <f>IF($A$23="75 N.v.t.",1,IF(C197="",0,1))</f>
        <v>0</v>
      </c>
      <c r="M197" s="1">
        <f>IF($A$23="75 N.v.t.",1,IF(D197="",0,1))</f>
        <v>0</v>
      </c>
      <c r="N197" s="1">
        <f>IF($A$23="75 N.v.t.",1,IF(E197="",0,1))</f>
        <v>0</v>
      </c>
      <c r="P197" s="1">
        <f t="shared" si="13"/>
        <v>0</v>
      </c>
    </row>
    <row r="198" spans="1:16" ht="12" hidden="1" thickBot="1">
      <c r="A198" s="1" t="str">
        <f>$A$24</f>
        <v>90 Terrein</v>
      </c>
      <c r="B198" s="111" t="str">
        <f t="shared" si="14"/>
        <v/>
      </c>
      <c r="C198" s="3"/>
      <c r="D198" s="3"/>
      <c r="E198" s="3"/>
      <c r="F198" s="59"/>
      <c r="G198" s="59"/>
      <c r="H198" s="59"/>
      <c r="I198" s="59"/>
      <c r="J198" s="11">
        <f>(C198*(1+'Aanneemsom-E'!$C$16))+(D198*(1+'Aanneemsom-E'!$D$16))+(E198*(1+'Aanneemsom-E'!$E$16))</f>
        <v>0</v>
      </c>
      <c r="L198" s="1">
        <f>IF($A$24="90 N.v.t.",1,IF(C198="",0,1))</f>
        <v>0</v>
      </c>
      <c r="M198" s="1">
        <f>IF($A$24="90 N.v.t.",1,IF(D198="",0,1))</f>
        <v>0</v>
      </c>
      <c r="N198" s="1">
        <f>IF($A$24="90 N.v.t.",1,IF(E198="",0,1))</f>
        <v>0</v>
      </c>
      <c r="P198" s="1">
        <f t="shared" si="13"/>
        <v>0</v>
      </c>
    </row>
    <row r="199" spans="1:16" ht="13.5" hidden="1" thickBot="1">
      <c r="B199" s="19" t="s">
        <v>10</v>
      </c>
      <c r="C199" s="13">
        <f>SUM(C190:C198)</f>
        <v>0</v>
      </c>
      <c r="D199" s="13">
        <f>SUM(D190:D198)</f>
        <v>0</v>
      </c>
      <c r="E199" s="13">
        <f>SUM(E190:E198)</f>
        <v>0</v>
      </c>
      <c r="J199" s="12">
        <f>SUM(J189:J198)</f>
        <v>0</v>
      </c>
      <c r="O199" s="30" t="s">
        <v>25</v>
      </c>
      <c r="P199" s="1">
        <f>SUM(P189:P198)+P181</f>
        <v>4</v>
      </c>
    </row>
    <row r="200" spans="1:16" hidden="1">
      <c r="B200" s="19" t="s">
        <v>21</v>
      </c>
      <c r="C200" s="72" t="e">
        <f>C199/SUM(C199:E199)</f>
        <v>#DIV/0!</v>
      </c>
      <c r="D200" s="72" t="e">
        <f>D199/SUM(C199:E199)</f>
        <v>#DIV/0!</v>
      </c>
      <c r="E200" s="72" t="e">
        <f>E199/SUM(C199:E199)</f>
        <v>#DIV/0!</v>
      </c>
    </row>
    <row r="201" spans="1:16" hidden="1">
      <c r="C201" s="83"/>
      <c r="D201" s="83"/>
      <c r="E201" s="83"/>
    </row>
    <row r="202" spans="1:16" hidden="1">
      <c r="A202" s="6" t="str">
        <f>$A$57</f>
        <v>* "Loon", "Materiaal" en "Werk-derden" inclusief toeslagen. Let op: Alle bedragen datum prijspeil.</v>
      </c>
      <c r="C202" s="83"/>
      <c r="D202" s="83"/>
      <c r="E202" s="83"/>
      <c r="J202" s="105" t="str">
        <f>$J$57</f>
        <v>Paraaf Inschrijver:</v>
      </c>
    </row>
    <row r="203" spans="1:16" hidden="1">
      <c r="A203" s="6" t="str">
        <f>$A$58</f>
        <v>Opmerking: Niet gebruikte velden invullen met 0. Negatieve getallen of tekst is niet toegestaan.</v>
      </c>
      <c r="J203" s="86" t="str">
        <f>IF(P199=32,"","Let op: niet alle velden zijn ingevuld!")</f>
        <v>Let op: niet alle velden zijn ingevuld!</v>
      </c>
    </row>
    <row r="204" spans="1:16" ht="15.75" hidden="1">
      <c r="A204" s="4" t="str">
        <f>'Aanneemsom-E'!$A$1</f>
        <v>E-installatie</v>
      </c>
      <c r="B204" s="4" t="str">
        <f>'Aanneemsom-E'!$B$1</f>
        <v>Inschrijfbiljet onderhoud</v>
      </c>
    </row>
    <row r="205" spans="1:16" hidden="1">
      <c r="A205" s="30" t="str">
        <f>'Aanneemsom-E'!$A$2</f>
        <v>Perceel:</v>
      </c>
      <c r="B205" s="31" t="str">
        <f>Leeswijzer!$B$2</f>
        <v>E1</v>
      </c>
      <c r="F205" s="1"/>
      <c r="G205" s="1"/>
      <c r="H205" s="1"/>
      <c r="I205" s="32" t="str">
        <f>'Aanneemsom-E'!$F$2</f>
        <v>Documentnummer:</v>
      </c>
      <c r="J205" s="80" t="str">
        <f>Leeswijzer!$G$2</f>
        <v>xxx-GC1-IBE E1C1</v>
      </c>
    </row>
    <row r="206" spans="1:16" hidden="1">
      <c r="A206" s="30" t="str">
        <f>'Aanneemsom-E'!$A$3</f>
        <v>Opdrachtgever:</v>
      </c>
      <c r="B206" s="110" t="str">
        <f>Leeswijzer!$B$3</f>
        <v>Solido</v>
      </c>
      <c r="F206" s="1"/>
      <c r="G206" s="1"/>
      <c r="H206" s="1"/>
      <c r="I206" s="32" t="str">
        <f>'Aanneemsom-E'!$F$3</f>
        <v>Bestek:</v>
      </c>
      <c r="J206" s="2" t="str">
        <f>Leeswijzer!$G$3</f>
        <v>2506-FB-OHCAEW</v>
      </c>
    </row>
    <row r="207" spans="1:16" hidden="1">
      <c r="A207" s="30" t="str">
        <f>'Aanneemsom-E'!$A$4</f>
        <v>Betreft:</v>
      </c>
      <c r="B207" s="110" t="str">
        <f>Leeswijzer!$B$4</f>
        <v>Onderhoudscontract E-installatie</v>
      </c>
      <c r="F207" s="1"/>
      <c r="G207" s="1"/>
      <c r="H207" s="1"/>
      <c r="I207" s="30" t="s">
        <v>61</v>
      </c>
      <c r="J207" s="148">
        <f>'Aanneemsom-E'!$E$39</f>
        <v>0</v>
      </c>
    </row>
    <row r="208" spans="1:16" hidden="1">
      <c r="A208" s="30" t="str">
        <f>'Aanneemsom-E'!$A$5</f>
        <v>Blad:</v>
      </c>
      <c r="B208" s="1" t="str">
        <f>IF(F209="","Specificatieblad ongeldig; NIET invullen!","Specificatieblad locatie")</f>
        <v>Specificatieblad ongeldig; NIET invullen!</v>
      </c>
      <c r="E208" s="78" t="str">
        <f>$E$5</f>
        <v>C1</v>
      </c>
      <c r="F208" s="33" t="str">
        <f>$F$5</f>
        <v>MER1-2</v>
      </c>
      <c r="J208" s="1"/>
    </row>
    <row r="209" spans="1:17" hidden="1">
      <c r="A209" s="30"/>
      <c r="B209" s="80"/>
      <c r="E209" s="78" t="s">
        <v>4</v>
      </c>
      <c r="F209" s="130"/>
      <c r="H209" s="32" t="s">
        <v>41</v>
      </c>
      <c r="I209" s="80">
        <f>IF(I212=0,I210,I212)</f>
        <v>0</v>
      </c>
      <c r="J209" s="1"/>
      <c r="Q209" s="1">
        <f>IF(F209="",0,1)</f>
        <v>0</v>
      </c>
    </row>
    <row r="210" spans="1:17" hidden="1">
      <c r="A210" s="30"/>
      <c r="B210" s="103"/>
      <c r="E210" s="32" t="s">
        <v>20</v>
      </c>
      <c r="F210" s="117"/>
      <c r="H210" s="32" t="s">
        <v>27</v>
      </c>
      <c r="I210" s="118"/>
      <c r="J210" s="110" t="s">
        <v>45</v>
      </c>
      <c r="P210" s="1">
        <f>IF(I210="",0,1)</f>
        <v>0</v>
      </c>
    </row>
    <row r="211" spans="1:17" hidden="1">
      <c r="A211" s="30"/>
      <c r="B211" s="2"/>
      <c r="E211" s="32"/>
      <c r="F211" s="1"/>
      <c r="H211" s="30" t="s">
        <v>46</v>
      </c>
      <c r="I211" s="118"/>
      <c r="J211" s="1"/>
    </row>
    <row r="212" spans="1:17" hidden="1">
      <c r="A212" s="60" t="s">
        <v>31</v>
      </c>
      <c r="B212" s="115">
        <f>'Aanneemsom-E'!$B$8</f>
        <v>0</v>
      </c>
      <c r="E212" s="32"/>
      <c r="F212" s="1"/>
      <c r="H212" s="32" t="s">
        <v>47</v>
      </c>
      <c r="I212" s="118"/>
      <c r="J212" s="113">
        <f>IF(I211+I212=0,0,(I212-I211)/I211)</f>
        <v>0</v>
      </c>
    </row>
    <row r="213" spans="1:17" hidden="1">
      <c r="A213" s="30" t="s">
        <v>89</v>
      </c>
      <c r="B213" s="149"/>
      <c r="J213" s="119" t="str">
        <f>IF(J212=0,"","Controleer kengetallen op inschrijfwaarde. Pas zo nodig de bedragen Loon, Materiaal en Werk-derden aan met het wijzigingspercentage.")</f>
        <v/>
      </c>
    </row>
    <row r="214" spans="1:17" hidden="1">
      <c r="C214" s="74"/>
      <c r="D214" s="75"/>
      <c r="E214" s="75"/>
      <c r="F214" s="77" t="s">
        <v>23</v>
      </c>
      <c r="G214" s="75"/>
      <c r="H214" s="75"/>
      <c r="I214" s="75"/>
      <c r="J214" s="76"/>
    </row>
    <row r="215" spans="1:17" hidden="1">
      <c r="C215" s="20"/>
      <c r="D215" s="21" t="str">
        <f>$D$12</f>
        <v>Preventief en</v>
      </c>
      <c r="E215" s="22"/>
      <c r="F215" s="26"/>
      <c r="G215" s="21" t="str">
        <f>IF($G$12="","",$G$12)</f>
        <v>Geen stelposten</v>
      </c>
      <c r="H215" s="55"/>
      <c r="I215" s="27"/>
      <c r="J215" s="63" t="str">
        <f>$J$12</f>
        <v>Prijspeil</v>
      </c>
    </row>
    <row r="216" spans="1:17" hidden="1">
      <c r="C216" s="23"/>
      <c r="D216" s="24" t="str">
        <f>$D$13</f>
        <v>curatief onderhoud</v>
      </c>
      <c r="E216" s="25"/>
      <c r="F216" s="28"/>
      <c r="G216" s="24"/>
      <c r="H216" s="56"/>
      <c r="I216" s="29"/>
      <c r="J216" s="71">
        <f>$J$13</f>
        <v>45839</v>
      </c>
    </row>
    <row r="217" spans="1:17" ht="22.5" hidden="1">
      <c r="A217" s="17" t="s">
        <v>43</v>
      </c>
      <c r="B217" s="18" t="str">
        <f>$B$43</f>
        <v>Kengetal-E
locatie (€/m²)</v>
      </c>
      <c r="C217" s="5" t="s">
        <v>58</v>
      </c>
      <c r="D217" s="5" t="s">
        <v>59</v>
      </c>
      <c r="E217" s="5" t="s">
        <v>224</v>
      </c>
      <c r="F217" s="5" t="str">
        <f>IF($F$14="","",$F$14)</f>
        <v/>
      </c>
      <c r="G217" s="5" t="str">
        <f>IF($G$14="","",$G$14)</f>
        <v/>
      </c>
      <c r="H217" s="5" t="str">
        <f>IF($H$14="","",$H$14)</f>
        <v/>
      </c>
      <c r="I217" s="5" t="str">
        <f>IF($I$14="","",$I$14)</f>
        <v/>
      </c>
      <c r="J217" s="5" t="s">
        <v>57</v>
      </c>
      <c r="L217" s="1" t="s">
        <v>26</v>
      </c>
    </row>
    <row r="218" spans="1:17" hidden="1">
      <c r="A218" s="57" t="str">
        <f>$A$15</f>
        <v>Stelposten n.v.t.</v>
      </c>
      <c r="B218" s="81"/>
      <c r="C218" s="82"/>
      <c r="D218" s="82"/>
      <c r="E218" s="82"/>
      <c r="F218" s="3"/>
      <c r="G218" s="3"/>
      <c r="H218" s="3"/>
      <c r="I218" s="3"/>
      <c r="J218" s="58">
        <f>(F218*(1+'Aanneemsom-E'!$F$16))+(G218*(1+'Aanneemsom-E'!$F$16))+(H218*(1+'Aanneemsom-E'!$F$16))+(I218*(1+'Aanneemsom-E'!$F$16))</f>
        <v>0</v>
      </c>
      <c r="L218" s="1">
        <f>IF(F217="",1,IF(F218="",0,1))</f>
        <v>1</v>
      </c>
      <c r="M218" s="1">
        <f>IF(G217="",1,IF(G218="",0,1))</f>
        <v>1</v>
      </c>
      <c r="N218" s="1">
        <f>IF(H217="",1,IF(H218="",0,1))</f>
        <v>1</v>
      </c>
      <c r="O218" s="1">
        <f>IF(I217="",1,IF(I218="",0,1))</f>
        <v>1</v>
      </c>
      <c r="P218" s="1">
        <f>SUM(L218:O218)</f>
        <v>4</v>
      </c>
    </row>
    <row r="219" spans="1:17" hidden="1">
      <c r="A219" s="1" t="str">
        <f>$A$16</f>
        <v>61 CEV</v>
      </c>
      <c r="B219" s="111" t="str">
        <f>IF(C219+D219+E219=0,"",J219/$I$209)</f>
        <v/>
      </c>
      <c r="C219" s="3"/>
      <c r="D219" s="3"/>
      <c r="E219" s="3"/>
      <c r="F219" s="59"/>
      <c r="G219" s="59"/>
      <c r="H219" s="59"/>
      <c r="I219" s="59"/>
      <c r="J219" s="11">
        <f>(C219*(1+'Aanneemsom-E'!$C$16))+(D219*(1+'Aanneemsom-E'!$D$16))+(E219*(1+'Aanneemsom-E'!$E$16))</f>
        <v>0</v>
      </c>
      <c r="L219" s="1">
        <f>IF($A$16="61 N.v.t.",1,IF(C219="",0,1))</f>
        <v>0</v>
      </c>
      <c r="M219" s="1">
        <f>IF($A$16="61 N.v.t.",1,IF(D219="",0,1))</f>
        <v>0</v>
      </c>
      <c r="N219" s="1">
        <f>IF($A$16="61 N.v.t.",1,IF(E219="",0,1))</f>
        <v>0</v>
      </c>
      <c r="P219" s="1">
        <f t="shared" ref="P219:P227" si="15">SUM(L219:O219)</f>
        <v>0</v>
      </c>
    </row>
    <row r="220" spans="1:17" hidden="1">
      <c r="A220" s="1" t="str">
        <f>$A$17</f>
        <v>62 Aansluitingen</v>
      </c>
      <c r="B220" s="111" t="str">
        <f t="shared" ref="B220:B227" si="16">IF(C220+D220+E220=0,"",J220/$I$209)</f>
        <v/>
      </c>
      <c r="C220" s="3"/>
      <c r="D220" s="3"/>
      <c r="E220" s="3"/>
      <c r="F220" s="59"/>
      <c r="G220" s="59"/>
      <c r="H220" s="59"/>
      <c r="I220" s="59"/>
      <c r="J220" s="11">
        <f>(C220*(1+'Aanneemsom-E'!$C$16))+(D220*(1+'Aanneemsom-E'!$D$16))+(E220*(1+'Aanneemsom-E'!$E$16))</f>
        <v>0</v>
      </c>
      <c r="L220" s="1">
        <f>IF($A$17="62 N.v.t.",1,IF(C220="",0,1))</f>
        <v>0</v>
      </c>
      <c r="M220" s="1">
        <f>IF($A$17="62 N.v.t.",1,IF(D220="",0,1))</f>
        <v>0</v>
      </c>
      <c r="N220" s="1">
        <f>IF($A$17="62 N.v.t.",1,IF(E220="",0,1))</f>
        <v>0</v>
      </c>
      <c r="P220" s="1">
        <f t="shared" si="15"/>
        <v>0</v>
      </c>
    </row>
    <row r="221" spans="1:17" hidden="1">
      <c r="A221" s="1" t="str">
        <f>$A$18</f>
        <v>63 Verlichting</v>
      </c>
      <c r="B221" s="111" t="str">
        <f t="shared" si="16"/>
        <v/>
      </c>
      <c r="C221" s="3"/>
      <c r="D221" s="3"/>
      <c r="E221" s="3"/>
      <c r="F221" s="59"/>
      <c r="G221" s="59"/>
      <c r="H221" s="59"/>
      <c r="I221" s="59"/>
      <c r="J221" s="11">
        <f>(C221*(1+'Aanneemsom-E'!$C$16))+(D221*(1+'Aanneemsom-E'!$D$16))+(E221*(1+'Aanneemsom-E'!$E$16))</f>
        <v>0</v>
      </c>
      <c r="L221" s="1">
        <f>IF($A$18="63 N.v.t.",1,IF(C221="",0,1))</f>
        <v>0</v>
      </c>
      <c r="M221" s="1">
        <f>IF($A$18="63 N.v.t.",1,IF(D221="",0,1))</f>
        <v>0</v>
      </c>
      <c r="N221" s="1">
        <f>IF($A$18="63 N.v.t.",1,IF(E221="",0,1))</f>
        <v>0</v>
      </c>
      <c r="P221" s="1">
        <f t="shared" si="15"/>
        <v>0</v>
      </c>
    </row>
    <row r="222" spans="1:17" hidden="1">
      <c r="A222" s="1" t="str">
        <f>$A$19</f>
        <v>64 Communicatie</v>
      </c>
      <c r="B222" s="111" t="str">
        <f t="shared" si="16"/>
        <v/>
      </c>
      <c r="C222" s="3"/>
      <c r="D222" s="3"/>
      <c r="E222" s="3"/>
      <c r="F222" s="59"/>
      <c r="G222" s="59"/>
      <c r="H222" s="59"/>
      <c r="I222" s="59"/>
      <c r="J222" s="11">
        <f>(C222*(1+'Aanneemsom-E'!$C$16))+(D222*(1+'Aanneemsom-E'!$D$16))+(E222*(1+'Aanneemsom-E'!$E$16))</f>
        <v>0</v>
      </c>
      <c r="L222" s="1">
        <f>IF($A$19="64 N.v.t.",1,IF(C222="",0,1))</f>
        <v>0</v>
      </c>
      <c r="M222" s="1">
        <f>IF($A$19="64 N.v.t.",1,IF(D222="",0,1))</f>
        <v>0</v>
      </c>
      <c r="N222" s="1">
        <f>IF($A$19="64 N.v.t.",1,IF(E222="",0,1))</f>
        <v>0</v>
      </c>
      <c r="P222" s="1">
        <f t="shared" si="15"/>
        <v>0</v>
      </c>
    </row>
    <row r="223" spans="1:17" hidden="1">
      <c r="A223" s="1" t="str">
        <f>$A$20</f>
        <v>65 Beveiliging</v>
      </c>
      <c r="B223" s="111" t="str">
        <f t="shared" si="16"/>
        <v/>
      </c>
      <c r="C223" s="3"/>
      <c r="D223" s="3"/>
      <c r="E223" s="3"/>
      <c r="F223" s="59"/>
      <c r="G223" s="104" t="str">
        <f>IF(F209="","Ingevulde informatie wordt genegeerd.","")</f>
        <v>Ingevulde informatie wordt genegeerd.</v>
      </c>
      <c r="H223" s="59"/>
      <c r="I223" s="59"/>
      <c r="J223" s="11">
        <f>(C223*(1+'Aanneemsom-E'!$C$16))+(D223*(1+'Aanneemsom-E'!$D$16))+(E223*(1+'Aanneemsom-E'!$E$16))</f>
        <v>0</v>
      </c>
      <c r="L223" s="1">
        <f>IF($A$20="65 N.v.t.",1,IF(C223="",0,1))</f>
        <v>0</v>
      </c>
      <c r="M223" s="1">
        <f>IF($A$20="65 N.v.t.",1,IF(D223="",0,1))</f>
        <v>0</v>
      </c>
      <c r="N223" s="1">
        <f>IF($A$20="65 N.v.t.",1,IF(E223="",0,1))</f>
        <v>0</v>
      </c>
      <c r="P223" s="1">
        <f t="shared" si="15"/>
        <v>0</v>
      </c>
    </row>
    <row r="224" spans="1:17" hidden="1">
      <c r="A224" s="1" t="str">
        <f>$A$21</f>
        <v>66 Transport</v>
      </c>
      <c r="B224" s="111" t="str">
        <f t="shared" si="16"/>
        <v/>
      </c>
      <c r="C224" s="3"/>
      <c r="D224" s="3"/>
      <c r="E224" s="3"/>
      <c r="F224" s="59"/>
      <c r="G224" s="59"/>
      <c r="H224" s="59"/>
      <c r="I224" s="59"/>
      <c r="J224" s="11">
        <f>(C224*(1+'Aanneemsom-E'!$C$16))+(D224*(1+'Aanneemsom-E'!$D$16))+(E224*(1+'Aanneemsom-E'!$E$16))</f>
        <v>0</v>
      </c>
      <c r="L224" s="1">
        <f>IF($A$21="66 N.v.t.",1,IF(C224="",0,1))</f>
        <v>0</v>
      </c>
      <c r="M224" s="1">
        <f>IF($A$21="66 N.v.t.",1,IF(D224="",0,1))</f>
        <v>0</v>
      </c>
      <c r="N224" s="1">
        <f>IF($A$21="66 N.v.t.",1,IF(E224="",0,1))</f>
        <v>0</v>
      </c>
      <c r="P224" s="1">
        <f t="shared" si="15"/>
        <v>0</v>
      </c>
    </row>
    <row r="225" spans="1:17" hidden="1">
      <c r="A225" s="1" t="str">
        <f>$A$22</f>
        <v>73 Vaste keuken vrz</v>
      </c>
      <c r="B225" s="111" t="str">
        <f t="shared" si="16"/>
        <v/>
      </c>
      <c r="C225" s="3"/>
      <c r="D225" s="3"/>
      <c r="E225" s="3"/>
      <c r="F225" s="59"/>
      <c r="G225" s="59"/>
      <c r="H225" s="59"/>
      <c r="I225" s="59"/>
      <c r="J225" s="11">
        <f>(C225*(1+'Aanneemsom-E'!$C$16))+(D225*(1+'Aanneemsom-E'!$D$16))+(E225*(1+'Aanneemsom-E'!$E$16))</f>
        <v>0</v>
      </c>
      <c r="L225" s="1">
        <f>IF($A$22="73 N.v.t.",1,IF(C225="",0,1))</f>
        <v>0</v>
      </c>
      <c r="M225" s="1">
        <f>IF($A$22="73 N.v.t.",1,IF(D225="",0,1))</f>
        <v>0</v>
      </c>
      <c r="N225" s="1">
        <f>IF($A$22="73 N.v.t.",1,IF(E225="",0,1))</f>
        <v>0</v>
      </c>
      <c r="P225" s="1">
        <f t="shared" si="15"/>
        <v>0</v>
      </c>
    </row>
    <row r="226" spans="1:17" hidden="1">
      <c r="A226" s="1" t="str">
        <f>$A$23</f>
        <v>75 Vaste onderh.vrz.</v>
      </c>
      <c r="B226" s="111" t="str">
        <f t="shared" si="16"/>
        <v/>
      </c>
      <c r="C226" s="3"/>
      <c r="D226" s="3"/>
      <c r="E226" s="3"/>
      <c r="F226" s="59"/>
      <c r="G226" s="59"/>
      <c r="H226" s="59"/>
      <c r="I226" s="59"/>
      <c r="J226" s="11">
        <f>(C226*(1+'Aanneemsom-E'!$C$16))+(D226*(1+'Aanneemsom-E'!$D$16))+(E226*(1+'Aanneemsom-E'!$E$16))</f>
        <v>0</v>
      </c>
      <c r="L226" s="1">
        <f>IF($A$23="75 N.v.t.",1,IF(C226="",0,1))</f>
        <v>0</v>
      </c>
      <c r="M226" s="1">
        <f>IF($A$23="75 N.v.t.",1,IF(D226="",0,1))</f>
        <v>0</v>
      </c>
      <c r="N226" s="1">
        <f>IF($A$23="75 N.v.t.",1,IF(E226="",0,1))</f>
        <v>0</v>
      </c>
      <c r="P226" s="1">
        <f t="shared" si="15"/>
        <v>0</v>
      </c>
    </row>
    <row r="227" spans="1:17" ht="12" hidden="1" thickBot="1">
      <c r="A227" s="1" t="str">
        <f>$A$24</f>
        <v>90 Terrein</v>
      </c>
      <c r="B227" s="111" t="str">
        <f t="shared" si="16"/>
        <v/>
      </c>
      <c r="C227" s="3"/>
      <c r="D227" s="3"/>
      <c r="E227" s="3"/>
      <c r="F227" s="59"/>
      <c r="G227" s="59"/>
      <c r="H227" s="59"/>
      <c r="I227" s="59"/>
      <c r="J227" s="11">
        <f>(C227*(1+'Aanneemsom-E'!$C$16))+(D227*(1+'Aanneemsom-E'!$D$16))+(E227*(1+'Aanneemsom-E'!$E$16))</f>
        <v>0</v>
      </c>
      <c r="L227" s="1">
        <f>IF($A$24="90 N.v.t.",1,IF(C227="",0,1))</f>
        <v>0</v>
      </c>
      <c r="M227" s="1">
        <f>IF($A$24="90 N.v.t.",1,IF(D227="",0,1))</f>
        <v>0</v>
      </c>
      <c r="N227" s="1">
        <f>IF($A$24="90 N.v.t.",1,IF(E227="",0,1))</f>
        <v>0</v>
      </c>
      <c r="P227" s="1">
        <f t="shared" si="15"/>
        <v>0</v>
      </c>
    </row>
    <row r="228" spans="1:17" ht="13.5" hidden="1" thickBot="1">
      <c r="B228" s="19" t="s">
        <v>10</v>
      </c>
      <c r="C228" s="13">
        <f>SUM(C219:C227)</f>
        <v>0</v>
      </c>
      <c r="D228" s="13">
        <f>SUM(D219:D227)</f>
        <v>0</v>
      </c>
      <c r="E228" s="13">
        <f>SUM(E219:E227)</f>
        <v>0</v>
      </c>
      <c r="J228" s="12">
        <f>SUM(J218:J227)</f>
        <v>0</v>
      </c>
      <c r="O228" s="30" t="s">
        <v>25</v>
      </c>
      <c r="P228" s="1">
        <f>SUM(P218:P227)+P210</f>
        <v>4</v>
      </c>
    </row>
    <row r="229" spans="1:17" hidden="1">
      <c r="B229" s="19" t="s">
        <v>21</v>
      </c>
      <c r="C229" s="72" t="e">
        <f>C228/SUM(C228:E228)</f>
        <v>#DIV/0!</v>
      </c>
      <c r="D229" s="72" t="e">
        <f>D228/SUM(C228:E228)</f>
        <v>#DIV/0!</v>
      </c>
      <c r="E229" s="72" t="e">
        <f>E228/SUM(C228:E228)</f>
        <v>#DIV/0!</v>
      </c>
    </row>
    <row r="230" spans="1:17" hidden="1">
      <c r="C230" s="83"/>
      <c r="D230" s="83"/>
      <c r="E230" s="83"/>
    </row>
    <row r="231" spans="1:17" hidden="1">
      <c r="A231" s="6" t="str">
        <f>$A$57</f>
        <v>* "Loon", "Materiaal" en "Werk-derden" inclusief toeslagen. Let op: Alle bedragen datum prijspeil.</v>
      </c>
      <c r="C231" s="83"/>
      <c r="D231" s="83"/>
      <c r="E231" s="83"/>
      <c r="J231" s="105" t="str">
        <f>$J$57</f>
        <v>Paraaf Inschrijver:</v>
      </c>
    </row>
    <row r="232" spans="1:17" hidden="1">
      <c r="A232" s="6" t="str">
        <f>$A$58</f>
        <v>Opmerking: Niet gebruikte velden invullen met 0. Negatieve getallen of tekst is niet toegestaan.</v>
      </c>
      <c r="J232" s="86" t="str">
        <f>IF(P228=32,"","Let op: niet alle velden zijn ingevuld!")</f>
        <v>Let op: niet alle velden zijn ingevuld!</v>
      </c>
    </row>
    <row r="233" spans="1:17" ht="15.75" hidden="1">
      <c r="A233" s="4" t="str">
        <f>'Aanneemsom-E'!$A$1</f>
        <v>E-installatie</v>
      </c>
      <c r="B233" s="4" t="str">
        <f>'Aanneemsom-E'!$B$1</f>
        <v>Inschrijfbiljet onderhoud</v>
      </c>
    </row>
    <row r="234" spans="1:17" hidden="1">
      <c r="A234" s="30" t="str">
        <f>'Aanneemsom-E'!$A$2</f>
        <v>Perceel:</v>
      </c>
      <c r="B234" s="31" t="str">
        <f>Leeswijzer!$B$2</f>
        <v>E1</v>
      </c>
      <c r="F234" s="1"/>
      <c r="G234" s="1"/>
      <c r="H234" s="1"/>
      <c r="I234" s="32" t="str">
        <f>'Aanneemsom-E'!$F$2</f>
        <v>Documentnummer:</v>
      </c>
      <c r="J234" s="80" t="str">
        <f>Leeswijzer!$G$2</f>
        <v>xxx-GC1-IBE E1C1</v>
      </c>
    </row>
    <row r="235" spans="1:17" hidden="1">
      <c r="A235" s="30" t="str">
        <f>'Aanneemsom-E'!$A$3</f>
        <v>Opdrachtgever:</v>
      </c>
      <c r="B235" s="110" t="str">
        <f>Leeswijzer!$B$3</f>
        <v>Solido</v>
      </c>
      <c r="F235" s="1"/>
      <c r="G235" s="1"/>
      <c r="H235" s="1"/>
      <c r="I235" s="32" t="str">
        <f>'Aanneemsom-E'!$F$3</f>
        <v>Bestek:</v>
      </c>
      <c r="J235" s="2" t="str">
        <f>Leeswijzer!$G$3</f>
        <v>2506-FB-OHCAEW</v>
      </c>
    </row>
    <row r="236" spans="1:17" hidden="1">
      <c r="A236" s="30" t="str">
        <f>'Aanneemsom-E'!$A$4</f>
        <v>Betreft:</v>
      </c>
      <c r="B236" s="110" t="str">
        <f>Leeswijzer!$B$4</f>
        <v>Onderhoudscontract E-installatie</v>
      </c>
      <c r="F236" s="1"/>
      <c r="G236" s="1"/>
      <c r="H236" s="1"/>
      <c r="I236" s="30" t="s">
        <v>61</v>
      </c>
      <c r="J236" s="148">
        <f>'Aanneemsom-E'!$E$39</f>
        <v>0</v>
      </c>
    </row>
    <row r="237" spans="1:17" hidden="1">
      <c r="A237" s="30" t="str">
        <f>'Aanneemsom-E'!$A$5</f>
        <v>Blad:</v>
      </c>
      <c r="B237" s="1" t="str">
        <f>IF(F238="","Specificatieblad ongeldig; NIET invullen!","Specificatieblad locatie")</f>
        <v>Specificatieblad ongeldig; NIET invullen!</v>
      </c>
      <c r="E237" s="78" t="str">
        <f>$E$5</f>
        <v>C1</v>
      </c>
      <c r="F237" s="33" t="str">
        <f>$F$5</f>
        <v>MER1-2</v>
      </c>
      <c r="J237" s="1"/>
    </row>
    <row r="238" spans="1:17" hidden="1">
      <c r="A238" s="30"/>
      <c r="B238" s="80"/>
      <c r="E238" s="78" t="s">
        <v>4</v>
      </c>
      <c r="F238" s="130"/>
      <c r="H238" s="32" t="s">
        <v>41</v>
      </c>
      <c r="I238" s="80">
        <f>IF(I241=0,I239,I241)</f>
        <v>0</v>
      </c>
      <c r="J238" s="1"/>
      <c r="Q238" s="1">
        <f>IF(F238="",0,1)</f>
        <v>0</v>
      </c>
    </row>
    <row r="239" spans="1:17" hidden="1">
      <c r="A239" s="30"/>
      <c r="B239" s="103"/>
      <c r="E239" s="32" t="s">
        <v>20</v>
      </c>
      <c r="F239" s="117"/>
      <c r="H239" s="32" t="s">
        <v>27</v>
      </c>
      <c r="I239" s="118"/>
      <c r="J239" s="110" t="s">
        <v>45</v>
      </c>
      <c r="P239" s="1">
        <f>IF(I239="",0,1)</f>
        <v>0</v>
      </c>
    </row>
    <row r="240" spans="1:17" hidden="1">
      <c r="A240" s="30"/>
      <c r="B240" s="2"/>
      <c r="E240" s="32"/>
      <c r="F240" s="1"/>
      <c r="H240" s="30" t="s">
        <v>46</v>
      </c>
      <c r="I240" s="118"/>
      <c r="J240" s="1"/>
    </row>
    <row r="241" spans="1:16" hidden="1">
      <c r="A241" s="60" t="s">
        <v>31</v>
      </c>
      <c r="B241" s="115">
        <f>'Aanneemsom-E'!$B$8</f>
        <v>0</v>
      </c>
      <c r="E241" s="32"/>
      <c r="F241" s="1"/>
      <c r="H241" s="32" t="s">
        <v>47</v>
      </c>
      <c r="I241" s="118"/>
      <c r="J241" s="113">
        <f>IF(I240+I241=0,0,(I241-I240)/I240)</f>
        <v>0</v>
      </c>
    </row>
    <row r="242" spans="1:16" hidden="1">
      <c r="A242" s="30" t="s">
        <v>89</v>
      </c>
      <c r="B242" s="149"/>
      <c r="J242" s="119" t="str">
        <f>IF(J241=0,"","Controleer kengetallen op inschrijfwaarde. Pas zo nodig de bedragen Loon, Materiaal en Werk-derden aan met het wijzigingspercentage.")</f>
        <v/>
      </c>
    </row>
    <row r="243" spans="1:16" hidden="1">
      <c r="C243" s="74"/>
      <c r="D243" s="75"/>
      <c r="E243" s="75"/>
      <c r="F243" s="77" t="s">
        <v>23</v>
      </c>
      <c r="G243" s="75"/>
      <c r="H243" s="75"/>
      <c r="I243" s="75"/>
      <c r="J243" s="76"/>
    </row>
    <row r="244" spans="1:16" hidden="1">
      <c r="C244" s="20"/>
      <c r="D244" s="21" t="str">
        <f>$D$12</f>
        <v>Preventief en</v>
      </c>
      <c r="E244" s="22"/>
      <c r="F244" s="26"/>
      <c r="G244" s="21" t="str">
        <f>IF($G$12="","",$G$12)</f>
        <v>Geen stelposten</v>
      </c>
      <c r="H244" s="55"/>
      <c r="I244" s="27"/>
      <c r="J244" s="63" t="str">
        <f>$J$12</f>
        <v>Prijspeil</v>
      </c>
    </row>
    <row r="245" spans="1:16" hidden="1">
      <c r="C245" s="23"/>
      <c r="D245" s="24" t="str">
        <f>$D$13</f>
        <v>curatief onderhoud</v>
      </c>
      <c r="E245" s="25"/>
      <c r="F245" s="28"/>
      <c r="G245" s="24"/>
      <c r="H245" s="56"/>
      <c r="I245" s="29"/>
      <c r="J245" s="71">
        <f>$J$13</f>
        <v>45839</v>
      </c>
    </row>
    <row r="246" spans="1:16" ht="22.5" hidden="1">
      <c r="A246" s="17" t="s">
        <v>43</v>
      </c>
      <c r="B246" s="18" t="str">
        <f>$B$43</f>
        <v>Kengetal-E
locatie (€/m²)</v>
      </c>
      <c r="C246" s="5" t="s">
        <v>58</v>
      </c>
      <c r="D246" s="5" t="s">
        <v>59</v>
      </c>
      <c r="E246" s="5" t="s">
        <v>224</v>
      </c>
      <c r="F246" s="5" t="str">
        <f>IF($F$14="","",$F$14)</f>
        <v/>
      </c>
      <c r="G246" s="5" t="str">
        <f>IF($G$14="","",$G$14)</f>
        <v/>
      </c>
      <c r="H246" s="5" t="str">
        <f>IF($H$14="","",$H$14)</f>
        <v/>
      </c>
      <c r="I246" s="5" t="str">
        <f>IF($I$14="","",$I$14)</f>
        <v/>
      </c>
      <c r="J246" s="5" t="s">
        <v>57</v>
      </c>
      <c r="L246" s="1" t="s">
        <v>26</v>
      </c>
    </row>
    <row r="247" spans="1:16" hidden="1">
      <c r="A247" s="57" t="str">
        <f>$A$15</f>
        <v>Stelposten n.v.t.</v>
      </c>
      <c r="B247" s="81"/>
      <c r="C247" s="82"/>
      <c r="D247" s="82"/>
      <c r="E247" s="82"/>
      <c r="F247" s="3"/>
      <c r="G247" s="3"/>
      <c r="H247" s="3"/>
      <c r="I247" s="3"/>
      <c r="J247" s="58">
        <f>(F247*(1+'Aanneemsom-E'!$F$16))+(G247*(1+'Aanneemsom-E'!$F$16))+(H247*(1+'Aanneemsom-E'!$F$16))+(I247*(1+'Aanneemsom-E'!$F$16))</f>
        <v>0</v>
      </c>
      <c r="L247" s="1">
        <f>IF(F246="",1,IF(F247="",0,1))</f>
        <v>1</v>
      </c>
      <c r="M247" s="1">
        <f>IF(G246="",1,IF(G247="",0,1))</f>
        <v>1</v>
      </c>
      <c r="N247" s="1">
        <f>IF(H246="",1,IF(H247="",0,1))</f>
        <v>1</v>
      </c>
      <c r="O247" s="1">
        <f>IF(I246="",1,IF(I247="",0,1))</f>
        <v>1</v>
      </c>
      <c r="P247" s="1">
        <f>SUM(L247:O247)</f>
        <v>4</v>
      </c>
    </row>
    <row r="248" spans="1:16" hidden="1">
      <c r="A248" s="1" t="str">
        <f>$A$16</f>
        <v>61 CEV</v>
      </c>
      <c r="B248" s="111" t="str">
        <f>IF(C248+D248+E248=0,"",J248/$I$238)</f>
        <v/>
      </c>
      <c r="C248" s="3"/>
      <c r="D248" s="3"/>
      <c r="E248" s="3"/>
      <c r="F248" s="59"/>
      <c r="G248" s="59"/>
      <c r="H248" s="59"/>
      <c r="I248" s="59"/>
      <c r="J248" s="11">
        <f>(C248*(1+'Aanneemsom-E'!$C$16))+(D248*(1+'Aanneemsom-E'!$D$16))+(E248*(1+'Aanneemsom-E'!$E$16))</f>
        <v>0</v>
      </c>
      <c r="L248" s="1">
        <f>IF($A$16="61 N.v.t.",1,IF(C248="",0,1))</f>
        <v>0</v>
      </c>
      <c r="M248" s="1">
        <f>IF($A$16="61 N.v.t.",1,IF(D248="",0,1))</f>
        <v>0</v>
      </c>
      <c r="N248" s="1">
        <f>IF($A$16="61 N.v.t.",1,IF(E248="",0,1))</f>
        <v>0</v>
      </c>
      <c r="P248" s="1">
        <f t="shared" ref="P248:P256" si="17">SUM(L248:O248)</f>
        <v>0</v>
      </c>
    </row>
    <row r="249" spans="1:16" hidden="1">
      <c r="A249" s="1" t="str">
        <f>$A$17</f>
        <v>62 Aansluitingen</v>
      </c>
      <c r="B249" s="111" t="str">
        <f t="shared" ref="B249:B256" si="18">IF(C249+D249+E249=0,"",J249/$I$238)</f>
        <v/>
      </c>
      <c r="C249" s="3"/>
      <c r="D249" s="3"/>
      <c r="E249" s="3"/>
      <c r="F249" s="59"/>
      <c r="G249" s="59"/>
      <c r="H249" s="59"/>
      <c r="I249" s="59"/>
      <c r="J249" s="11">
        <f>(C249*(1+'Aanneemsom-E'!$C$16))+(D249*(1+'Aanneemsom-E'!$D$16))+(E249*(1+'Aanneemsom-E'!$E$16))</f>
        <v>0</v>
      </c>
      <c r="L249" s="1">
        <f>IF($A$17="62 N.v.t.",1,IF(C249="",0,1))</f>
        <v>0</v>
      </c>
      <c r="M249" s="1">
        <f>IF($A$17="62 N.v.t.",1,IF(D249="",0,1))</f>
        <v>0</v>
      </c>
      <c r="N249" s="1">
        <f>IF($A$17="62 N.v.t.",1,IF(E249="",0,1))</f>
        <v>0</v>
      </c>
      <c r="P249" s="1">
        <f t="shared" si="17"/>
        <v>0</v>
      </c>
    </row>
    <row r="250" spans="1:16" hidden="1">
      <c r="A250" s="1" t="str">
        <f>$A$18</f>
        <v>63 Verlichting</v>
      </c>
      <c r="B250" s="111" t="str">
        <f t="shared" si="18"/>
        <v/>
      </c>
      <c r="C250" s="3"/>
      <c r="D250" s="3"/>
      <c r="E250" s="3"/>
      <c r="F250" s="59"/>
      <c r="G250" s="59"/>
      <c r="H250" s="59"/>
      <c r="I250" s="59"/>
      <c r="J250" s="11">
        <f>(C250*(1+'Aanneemsom-E'!$C$16))+(D250*(1+'Aanneemsom-E'!$D$16))+(E250*(1+'Aanneemsom-E'!$E$16))</f>
        <v>0</v>
      </c>
      <c r="L250" s="1">
        <f>IF($A$18="63 N.v.t.",1,IF(C250="",0,1))</f>
        <v>0</v>
      </c>
      <c r="M250" s="1">
        <f>IF($A$18="63 N.v.t.",1,IF(D250="",0,1))</f>
        <v>0</v>
      </c>
      <c r="N250" s="1">
        <f>IF($A$18="63 N.v.t.",1,IF(E250="",0,1))</f>
        <v>0</v>
      </c>
      <c r="P250" s="1">
        <f t="shared" si="17"/>
        <v>0</v>
      </c>
    </row>
    <row r="251" spans="1:16" hidden="1">
      <c r="A251" s="1" t="str">
        <f>$A$19</f>
        <v>64 Communicatie</v>
      </c>
      <c r="B251" s="111" t="str">
        <f t="shared" si="18"/>
        <v/>
      </c>
      <c r="C251" s="3"/>
      <c r="D251" s="3"/>
      <c r="E251" s="3"/>
      <c r="F251" s="59"/>
      <c r="G251" s="59"/>
      <c r="H251" s="59"/>
      <c r="I251" s="59"/>
      <c r="J251" s="11">
        <f>(C251*(1+'Aanneemsom-E'!$C$16))+(D251*(1+'Aanneemsom-E'!$D$16))+(E251*(1+'Aanneemsom-E'!$E$16))</f>
        <v>0</v>
      </c>
      <c r="L251" s="1">
        <f>IF($A$19="64 N.v.t.",1,IF(C251="",0,1))</f>
        <v>0</v>
      </c>
      <c r="M251" s="1">
        <f>IF($A$19="64 N.v.t.",1,IF(D251="",0,1))</f>
        <v>0</v>
      </c>
      <c r="N251" s="1">
        <f>IF($A$19="64 N.v.t.",1,IF(E251="",0,1))</f>
        <v>0</v>
      </c>
      <c r="P251" s="1">
        <f t="shared" si="17"/>
        <v>0</v>
      </c>
    </row>
    <row r="252" spans="1:16" hidden="1">
      <c r="A252" s="1" t="str">
        <f>$A$20</f>
        <v>65 Beveiliging</v>
      </c>
      <c r="B252" s="111" t="str">
        <f t="shared" si="18"/>
        <v/>
      </c>
      <c r="C252" s="3"/>
      <c r="D252" s="3"/>
      <c r="E252" s="3"/>
      <c r="F252" s="59"/>
      <c r="G252" s="104" t="str">
        <f>IF(F238="","Ingevulde informatie wordt genegeerd.","")</f>
        <v>Ingevulde informatie wordt genegeerd.</v>
      </c>
      <c r="H252" s="59"/>
      <c r="I252" s="59"/>
      <c r="J252" s="11">
        <f>(C252*(1+'Aanneemsom-E'!$C$16))+(D252*(1+'Aanneemsom-E'!$D$16))+(E252*(1+'Aanneemsom-E'!$E$16))</f>
        <v>0</v>
      </c>
      <c r="L252" s="1">
        <f>IF($A$20="65 N.v.t.",1,IF(C252="",0,1))</f>
        <v>0</v>
      </c>
      <c r="M252" s="1">
        <f>IF($A$20="65 N.v.t.",1,IF(D252="",0,1))</f>
        <v>0</v>
      </c>
      <c r="N252" s="1">
        <f>IF($A$20="65 N.v.t.",1,IF(E252="",0,1))</f>
        <v>0</v>
      </c>
      <c r="P252" s="1">
        <f t="shared" si="17"/>
        <v>0</v>
      </c>
    </row>
    <row r="253" spans="1:16" hidden="1">
      <c r="A253" s="1" t="str">
        <f>$A$21</f>
        <v>66 Transport</v>
      </c>
      <c r="B253" s="111" t="str">
        <f t="shared" si="18"/>
        <v/>
      </c>
      <c r="C253" s="3"/>
      <c r="D253" s="3"/>
      <c r="E253" s="3"/>
      <c r="F253" s="59"/>
      <c r="G253" s="59"/>
      <c r="H253" s="59"/>
      <c r="I253" s="59"/>
      <c r="J253" s="11">
        <f>(C253*(1+'Aanneemsom-E'!$C$16))+(D253*(1+'Aanneemsom-E'!$D$16))+(E253*(1+'Aanneemsom-E'!$E$16))</f>
        <v>0</v>
      </c>
      <c r="L253" s="1">
        <f>IF($A$21="66 N.v.t.",1,IF(C253="",0,1))</f>
        <v>0</v>
      </c>
      <c r="M253" s="1">
        <f>IF($A$21="66 N.v.t.",1,IF(D253="",0,1))</f>
        <v>0</v>
      </c>
      <c r="N253" s="1">
        <f>IF($A$21="66 N.v.t.",1,IF(E253="",0,1))</f>
        <v>0</v>
      </c>
      <c r="P253" s="1">
        <f t="shared" si="17"/>
        <v>0</v>
      </c>
    </row>
    <row r="254" spans="1:16" hidden="1">
      <c r="A254" s="1" t="str">
        <f>$A$22</f>
        <v>73 Vaste keuken vrz</v>
      </c>
      <c r="B254" s="111" t="str">
        <f t="shared" si="18"/>
        <v/>
      </c>
      <c r="C254" s="3"/>
      <c r="D254" s="3"/>
      <c r="E254" s="3"/>
      <c r="F254" s="59"/>
      <c r="G254" s="59"/>
      <c r="H254" s="59"/>
      <c r="I254" s="59"/>
      <c r="J254" s="11">
        <f>(C254*(1+'Aanneemsom-E'!$C$16))+(D254*(1+'Aanneemsom-E'!$D$16))+(E254*(1+'Aanneemsom-E'!$E$16))</f>
        <v>0</v>
      </c>
      <c r="L254" s="1">
        <f>IF($A$22="73 N.v.t.",1,IF(C254="",0,1))</f>
        <v>0</v>
      </c>
      <c r="M254" s="1">
        <f>IF($A$22="73 N.v.t.",1,IF(D254="",0,1))</f>
        <v>0</v>
      </c>
      <c r="N254" s="1">
        <f>IF($A$22="73 N.v.t.",1,IF(E254="",0,1))</f>
        <v>0</v>
      </c>
      <c r="P254" s="1">
        <f t="shared" si="17"/>
        <v>0</v>
      </c>
    </row>
    <row r="255" spans="1:16" hidden="1">
      <c r="A255" s="1" t="str">
        <f>$A$23</f>
        <v>75 Vaste onderh.vrz.</v>
      </c>
      <c r="B255" s="111" t="str">
        <f t="shared" si="18"/>
        <v/>
      </c>
      <c r="C255" s="3"/>
      <c r="D255" s="3"/>
      <c r="E255" s="3"/>
      <c r="F255" s="59"/>
      <c r="G255" s="59"/>
      <c r="H255" s="59"/>
      <c r="I255" s="59"/>
      <c r="J255" s="11">
        <f>(C255*(1+'Aanneemsom-E'!$C$16))+(D255*(1+'Aanneemsom-E'!$D$16))+(E255*(1+'Aanneemsom-E'!$E$16))</f>
        <v>0</v>
      </c>
      <c r="L255" s="1">
        <f>IF($A$23="75 N.v.t.",1,IF(C255="",0,1))</f>
        <v>0</v>
      </c>
      <c r="M255" s="1">
        <f>IF($A$23="75 N.v.t.",1,IF(D255="",0,1))</f>
        <v>0</v>
      </c>
      <c r="N255" s="1">
        <f>IF($A$23="75 N.v.t.",1,IF(E255="",0,1))</f>
        <v>0</v>
      </c>
      <c r="P255" s="1">
        <f t="shared" si="17"/>
        <v>0</v>
      </c>
    </row>
    <row r="256" spans="1:16" ht="12" hidden="1" thickBot="1">
      <c r="A256" s="1" t="str">
        <f>$A$24</f>
        <v>90 Terrein</v>
      </c>
      <c r="B256" s="111" t="str">
        <f t="shared" si="18"/>
        <v/>
      </c>
      <c r="C256" s="3"/>
      <c r="D256" s="3"/>
      <c r="E256" s="3"/>
      <c r="F256" s="59"/>
      <c r="G256" s="59"/>
      <c r="H256" s="59"/>
      <c r="I256" s="59"/>
      <c r="J256" s="11">
        <f>(C256*(1+'Aanneemsom-E'!$C$16))+(D256*(1+'Aanneemsom-E'!$D$16))+(E256*(1+'Aanneemsom-E'!$E$16))</f>
        <v>0</v>
      </c>
      <c r="L256" s="1">
        <f>IF($A$24="90 N.v.t.",1,IF(C256="",0,1))</f>
        <v>0</v>
      </c>
      <c r="M256" s="1">
        <f>IF($A$24="90 N.v.t.",1,IF(D256="",0,1))</f>
        <v>0</v>
      </c>
      <c r="N256" s="1">
        <f>IF($A$24="90 N.v.t.",1,IF(E256="",0,1))</f>
        <v>0</v>
      </c>
      <c r="P256" s="1">
        <f t="shared" si="17"/>
        <v>0</v>
      </c>
    </row>
    <row r="257" spans="1:17" ht="13.5" hidden="1" thickBot="1">
      <c r="B257" s="19" t="s">
        <v>10</v>
      </c>
      <c r="C257" s="13">
        <f>SUM(C248:C256)</f>
        <v>0</v>
      </c>
      <c r="D257" s="13">
        <f>SUM(D248:D256)</f>
        <v>0</v>
      </c>
      <c r="E257" s="13">
        <f>SUM(E248:E256)</f>
        <v>0</v>
      </c>
      <c r="J257" s="12">
        <f>SUM(J247:J256)</f>
        <v>0</v>
      </c>
      <c r="O257" s="30" t="s">
        <v>25</v>
      </c>
      <c r="P257" s="1">
        <f>SUM(P247:P256)+P239</f>
        <v>4</v>
      </c>
    </row>
    <row r="258" spans="1:17" hidden="1">
      <c r="B258" s="19" t="s">
        <v>21</v>
      </c>
      <c r="C258" s="72" t="e">
        <f>C257/SUM(C257:E257)</f>
        <v>#DIV/0!</v>
      </c>
      <c r="D258" s="72" t="e">
        <f>D257/SUM(C257:E257)</f>
        <v>#DIV/0!</v>
      </c>
      <c r="E258" s="72" t="e">
        <f>E257/SUM(C257:E257)</f>
        <v>#DIV/0!</v>
      </c>
    </row>
    <row r="259" spans="1:17" hidden="1">
      <c r="C259" s="83"/>
      <c r="D259" s="83"/>
      <c r="E259" s="83"/>
    </row>
    <row r="260" spans="1:17" hidden="1">
      <c r="A260" s="6" t="str">
        <f>$A$57</f>
        <v>* "Loon", "Materiaal" en "Werk-derden" inclusief toeslagen. Let op: Alle bedragen datum prijspeil.</v>
      </c>
      <c r="C260" s="83"/>
      <c r="D260" s="83"/>
      <c r="E260" s="83"/>
      <c r="J260" s="105" t="str">
        <f>$J$57</f>
        <v>Paraaf Inschrijver:</v>
      </c>
    </row>
    <row r="261" spans="1:17" hidden="1">
      <c r="A261" s="6" t="str">
        <f>$A$58</f>
        <v>Opmerking: Niet gebruikte velden invullen met 0. Negatieve getallen of tekst is niet toegestaan.</v>
      </c>
      <c r="J261" s="86" t="str">
        <f>IF(P257=32,"","Let op: niet alle velden zijn ingevuld!")</f>
        <v>Let op: niet alle velden zijn ingevuld!</v>
      </c>
    </row>
    <row r="262" spans="1:17" ht="15.75" hidden="1">
      <c r="A262" s="4" t="str">
        <f>'Aanneemsom-E'!$A$1</f>
        <v>E-installatie</v>
      </c>
      <c r="B262" s="4" t="str">
        <f>'Aanneemsom-E'!$B$1</f>
        <v>Inschrijfbiljet onderhoud</v>
      </c>
    </row>
    <row r="263" spans="1:17" hidden="1">
      <c r="A263" s="30" t="str">
        <f>'Aanneemsom-E'!$A$2</f>
        <v>Perceel:</v>
      </c>
      <c r="B263" s="31" t="str">
        <f>Leeswijzer!$B$2</f>
        <v>E1</v>
      </c>
      <c r="F263" s="1"/>
      <c r="G263" s="1"/>
      <c r="H263" s="1"/>
      <c r="I263" s="32" t="str">
        <f>'Aanneemsom-E'!$F$2</f>
        <v>Documentnummer:</v>
      </c>
      <c r="J263" s="80" t="str">
        <f>Leeswijzer!$G$2</f>
        <v>xxx-GC1-IBE E1C1</v>
      </c>
    </row>
    <row r="264" spans="1:17" hidden="1">
      <c r="A264" s="30" t="str">
        <f>'Aanneemsom-E'!$A$3</f>
        <v>Opdrachtgever:</v>
      </c>
      <c r="B264" s="110" t="str">
        <f>Leeswijzer!$B$3</f>
        <v>Solido</v>
      </c>
      <c r="F264" s="1"/>
      <c r="G264" s="1"/>
      <c r="H264" s="1"/>
      <c r="I264" s="32" t="str">
        <f>'Aanneemsom-E'!$F$3</f>
        <v>Bestek:</v>
      </c>
      <c r="J264" s="2" t="str">
        <f>Leeswijzer!$G$3</f>
        <v>2506-FB-OHCAEW</v>
      </c>
    </row>
    <row r="265" spans="1:17" hidden="1">
      <c r="A265" s="30" t="str">
        <f>'Aanneemsom-E'!$A$4</f>
        <v>Betreft:</v>
      </c>
      <c r="B265" s="110" t="str">
        <f>Leeswijzer!$B$4</f>
        <v>Onderhoudscontract E-installatie</v>
      </c>
      <c r="F265" s="1"/>
      <c r="G265" s="1"/>
      <c r="H265" s="1"/>
      <c r="I265" s="30" t="s">
        <v>61</v>
      </c>
      <c r="J265" s="148">
        <f>'Aanneemsom-E'!$E$39</f>
        <v>0</v>
      </c>
    </row>
    <row r="266" spans="1:17" hidden="1">
      <c r="A266" s="30" t="str">
        <f>'Aanneemsom-E'!$A$5</f>
        <v>Blad:</v>
      </c>
      <c r="B266" s="1" t="str">
        <f>IF(F267="","Specificatieblad ongeldig; NIET invullen!","Specificatieblad locatie")</f>
        <v>Specificatieblad ongeldig; NIET invullen!</v>
      </c>
      <c r="E266" s="78" t="str">
        <f>$E$5</f>
        <v>C1</v>
      </c>
      <c r="F266" s="33" t="str">
        <f>$F$5</f>
        <v>MER1-2</v>
      </c>
      <c r="J266" s="1"/>
    </row>
    <row r="267" spans="1:17" hidden="1">
      <c r="A267" s="30"/>
      <c r="B267" s="80"/>
      <c r="E267" s="78" t="s">
        <v>4</v>
      </c>
      <c r="F267" s="130"/>
      <c r="H267" s="32" t="s">
        <v>41</v>
      </c>
      <c r="I267" s="80">
        <f>IF(I270=0,I268,I270)</f>
        <v>0</v>
      </c>
      <c r="J267" s="1"/>
      <c r="Q267" s="1">
        <f>IF(F267="",0,1)</f>
        <v>0</v>
      </c>
    </row>
    <row r="268" spans="1:17" hidden="1">
      <c r="A268" s="30"/>
      <c r="B268" s="103"/>
      <c r="E268" s="32" t="s">
        <v>20</v>
      </c>
      <c r="F268" s="117"/>
      <c r="H268" s="32" t="s">
        <v>27</v>
      </c>
      <c r="I268" s="118"/>
      <c r="J268" s="110" t="s">
        <v>45</v>
      </c>
      <c r="P268" s="1">
        <f>IF(I268="",0,1)</f>
        <v>0</v>
      </c>
    </row>
    <row r="269" spans="1:17" hidden="1">
      <c r="A269" s="30"/>
      <c r="B269" s="2"/>
      <c r="E269" s="32"/>
      <c r="F269" s="1"/>
      <c r="H269" s="30" t="s">
        <v>46</v>
      </c>
      <c r="I269" s="118"/>
      <c r="J269" s="1"/>
    </row>
    <row r="270" spans="1:17" hidden="1">
      <c r="A270" s="60" t="s">
        <v>31</v>
      </c>
      <c r="B270" s="115">
        <f>'Aanneemsom-E'!$B$8</f>
        <v>0</v>
      </c>
      <c r="E270" s="32"/>
      <c r="F270" s="1"/>
      <c r="H270" s="32" t="s">
        <v>47</v>
      </c>
      <c r="I270" s="118"/>
      <c r="J270" s="113">
        <f>IF(I269+I270=0,0,(I270-I269)/I269)</f>
        <v>0</v>
      </c>
    </row>
    <row r="271" spans="1:17" hidden="1">
      <c r="A271" s="30" t="s">
        <v>89</v>
      </c>
      <c r="B271" s="149"/>
      <c r="J271" s="119" t="str">
        <f>IF(J270=0,"","Controleer kengetallen op inschrijfwaarde. Pas zo nodig de bedragen Loon, Materiaal en Werk-derden aan met het wijzigingspercentage.")</f>
        <v/>
      </c>
    </row>
    <row r="272" spans="1:17" hidden="1">
      <c r="C272" s="74"/>
      <c r="D272" s="75"/>
      <c r="E272" s="75"/>
      <c r="F272" s="77" t="s">
        <v>23</v>
      </c>
      <c r="G272" s="75"/>
      <c r="H272" s="75"/>
      <c r="I272" s="75"/>
      <c r="J272" s="76"/>
    </row>
    <row r="273" spans="1:16" hidden="1">
      <c r="C273" s="20"/>
      <c r="D273" s="21" t="str">
        <f>$D$12</f>
        <v>Preventief en</v>
      </c>
      <c r="E273" s="22"/>
      <c r="F273" s="26"/>
      <c r="G273" s="21" t="str">
        <f>IF($G$12="","",$G$12)</f>
        <v>Geen stelposten</v>
      </c>
      <c r="H273" s="55"/>
      <c r="I273" s="27"/>
      <c r="J273" s="63" t="str">
        <f>$J$12</f>
        <v>Prijspeil</v>
      </c>
    </row>
    <row r="274" spans="1:16" hidden="1">
      <c r="C274" s="23"/>
      <c r="D274" s="24" t="str">
        <f>$D$13</f>
        <v>curatief onderhoud</v>
      </c>
      <c r="E274" s="25"/>
      <c r="F274" s="28"/>
      <c r="G274" s="24"/>
      <c r="H274" s="56"/>
      <c r="I274" s="29"/>
      <c r="J274" s="71">
        <f>$J$13</f>
        <v>45839</v>
      </c>
    </row>
    <row r="275" spans="1:16" ht="22.5" hidden="1">
      <c r="A275" s="17" t="s">
        <v>43</v>
      </c>
      <c r="B275" s="18" t="str">
        <f>$B$43</f>
        <v>Kengetal-E
locatie (€/m²)</v>
      </c>
      <c r="C275" s="5" t="s">
        <v>58</v>
      </c>
      <c r="D275" s="5" t="s">
        <v>59</v>
      </c>
      <c r="E275" s="5" t="s">
        <v>224</v>
      </c>
      <c r="F275" s="5" t="str">
        <f>IF($F$14="","",$F$14)</f>
        <v/>
      </c>
      <c r="G275" s="5" t="str">
        <f>IF($G$14="","",$G$14)</f>
        <v/>
      </c>
      <c r="H275" s="5" t="str">
        <f>IF($H$14="","",$H$14)</f>
        <v/>
      </c>
      <c r="I275" s="5" t="str">
        <f>IF($I$14="","",$I$14)</f>
        <v/>
      </c>
      <c r="J275" s="5" t="s">
        <v>57</v>
      </c>
      <c r="L275" s="1" t="s">
        <v>26</v>
      </c>
    </row>
    <row r="276" spans="1:16" hidden="1">
      <c r="A276" s="57" t="str">
        <f>$A$15</f>
        <v>Stelposten n.v.t.</v>
      </c>
      <c r="B276" s="81"/>
      <c r="C276" s="82"/>
      <c r="D276" s="82"/>
      <c r="E276" s="82"/>
      <c r="F276" s="3"/>
      <c r="G276" s="3"/>
      <c r="H276" s="3"/>
      <c r="I276" s="3"/>
      <c r="J276" s="58">
        <f>(F276*(1+'Aanneemsom-E'!$F$16))+(G276*(1+'Aanneemsom-E'!$F$16))+(H276*(1+'Aanneemsom-E'!$F$16))+(I276*(1+'Aanneemsom-E'!$F$16))</f>
        <v>0</v>
      </c>
      <c r="L276" s="1">
        <f>IF(F275="",1,IF(F276="",0,1))</f>
        <v>1</v>
      </c>
      <c r="M276" s="1">
        <f>IF(G275="",1,IF(G276="",0,1))</f>
        <v>1</v>
      </c>
      <c r="N276" s="1">
        <f>IF(H275="",1,IF(H276="",0,1))</f>
        <v>1</v>
      </c>
      <c r="O276" s="1">
        <f>IF(I275="",1,IF(I276="",0,1))</f>
        <v>1</v>
      </c>
      <c r="P276" s="1">
        <f>SUM(L276:O276)</f>
        <v>4</v>
      </c>
    </row>
    <row r="277" spans="1:16" hidden="1">
      <c r="A277" s="1" t="str">
        <f>$A$16</f>
        <v>61 CEV</v>
      </c>
      <c r="B277" s="111" t="str">
        <f>IF(C277+D277+E277=0,"",J277/$I$267)</f>
        <v/>
      </c>
      <c r="C277" s="3"/>
      <c r="D277" s="3"/>
      <c r="E277" s="3"/>
      <c r="F277" s="59"/>
      <c r="G277" s="59"/>
      <c r="H277" s="59"/>
      <c r="I277" s="59"/>
      <c r="J277" s="11">
        <f>(C277*(1+'Aanneemsom-E'!$C$16))+(D277*(1+'Aanneemsom-E'!$D$16))+(E277*(1+'Aanneemsom-E'!$E$16))</f>
        <v>0</v>
      </c>
      <c r="L277" s="1">
        <f>IF($A$16="61 N.v.t.",1,IF(C277="",0,1))</f>
        <v>0</v>
      </c>
      <c r="M277" s="1">
        <f>IF($A$16="61 N.v.t.",1,IF(D277="",0,1))</f>
        <v>0</v>
      </c>
      <c r="N277" s="1">
        <f>IF($A$16="61 N.v.t.",1,IF(E277="",0,1))</f>
        <v>0</v>
      </c>
      <c r="P277" s="1">
        <f t="shared" ref="P277:P285" si="19">SUM(L277:O277)</f>
        <v>0</v>
      </c>
    </row>
    <row r="278" spans="1:16" hidden="1">
      <c r="A278" s="1" t="str">
        <f>$A$17</f>
        <v>62 Aansluitingen</v>
      </c>
      <c r="B278" s="111" t="str">
        <f t="shared" ref="B278:B285" si="20">IF(C278+D278+E278=0,"",J278/$I$267)</f>
        <v/>
      </c>
      <c r="C278" s="3"/>
      <c r="D278" s="3"/>
      <c r="E278" s="3"/>
      <c r="F278" s="59"/>
      <c r="G278" s="59"/>
      <c r="H278" s="59"/>
      <c r="I278" s="59"/>
      <c r="J278" s="11">
        <f>(C278*(1+'Aanneemsom-E'!$C$16))+(D278*(1+'Aanneemsom-E'!$D$16))+(E278*(1+'Aanneemsom-E'!$E$16))</f>
        <v>0</v>
      </c>
      <c r="L278" s="1">
        <f>IF($A$17="62 N.v.t.",1,IF(C278="",0,1))</f>
        <v>0</v>
      </c>
      <c r="M278" s="1">
        <f>IF($A$17="62 N.v.t.",1,IF(D278="",0,1))</f>
        <v>0</v>
      </c>
      <c r="N278" s="1">
        <f>IF($A$17="62 N.v.t.",1,IF(E278="",0,1))</f>
        <v>0</v>
      </c>
      <c r="P278" s="1">
        <f t="shared" si="19"/>
        <v>0</v>
      </c>
    </row>
    <row r="279" spans="1:16" hidden="1">
      <c r="A279" s="1" t="str">
        <f>$A$18</f>
        <v>63 Verlichting</v>
      </c>
      <c r="B279" s="111" t="str">
        <f t="shared" si="20"/>
        <v/>
      </c>
      <c r="C279" s="3"/>
      <c r="D279" s="3"/>
      <c r="E279" s="3"/>
      <c r="F279" s="59"/>
      <c r="G279" s="59"/>
      <c r="H279" s="59"/>
      <c r="I279" s="59"/>
      <c r="J279" s="11">
        <f>(C279*(1+'Aanneemsom-E'!$C$16))+(D279*(1+'Aanneemsom-E'!$D$16))+(E279*(1+'Aanneemsom-E'!$E$16))</f>
        <v>0</v>
      </c>
      <c r="L279" s="1">
        <f>IF($A$18="63 N.v.t.",1,IF(C279="",0,1))</f>
        <v>0</v>
      </c>
      <c r="M279" s="1">
        <f>IF($A$18="63 N.v.t.",1,IF(D279="",0,1))</f>
        <v>0</v>
      </c>
      <c r="N279" s="1">
        <f>IF($A$18="63 N.v.t.",1,IF(E279="",0,1))</f>
        <v>0</v>
      </c>
      <c r="P279" s="1">
        <f t="shared" si="19"/>
        <v>0</v>
      </c>
    </row>
    <row r="280" spans="1:16" hidden="1">
      <c r="A280" s="1" t="str">
        <f>$A$19</f>
        <v>64 Communicatie</v>
      </c>
      <c r="B280" s="111" t="str">
        <f t="shared" si="20"/>
        <v/>
      </c>
      <c r="C280" s="3"/>
      <c r="D280" s="3"/>
      <c r="E280" s="3"/>
      <c r="F280" s="59"/>
      <c r="G280" s="59"/>
      <c r="H280" s="59"/>
      <c r="I280" s="59"/>
      <c r="J280" s="11">
        <f>(C280*(1+'Aanneemsom-E'!$C$16))+(D280*(1+'Aanneemsom-E'!$D$16))+(E280*(1+'Aanneemsom-E'!$E$16))</f>
        <v>0</v>
      </c>
      <c r="L280" s="1">
        <f>IF($A$19="64 N.v.t.",1,IF(C280="",0,1))</f>
        <v>0</v>
      </c>
      <c r="M280" s="1">
        <f>IF($A$19="64 N.v.t.",1,IF(D280="",0,1))</f>
        <v>0</v>
      </c>
      <c r="N280" s="1">
        <f>IF($A$19="64 N.v.t.",1,IF(E280="",0,1))</f>
        <v>0</v>
      </c>
      <c r="P280" s="1">
        <f t="shared" si="19"/>
        <v>0</v>
      </c>
    </row>
    <row r="281" spans="1:16" hidden="1">
      <c r="A281" s="1" t="str">
        <f>$A$20</f>
        <v>65 Beveiliging</v>
      </c>
      <c r="B281" s="111" t="str">
        <f t="shared" si="20"/>
        <v/>
      </c>
      <c r="C281" s="3"/>
      <c r="D281" s="3"/>
      <c r="E281" s="3"/>
      <c r="F281" s="59"/>
      <c r="G281" s="104" t="str">
        <f>IF(F267="","Ingevulde informatie wordt genegeerd.","")</f>
        <v>Ingevulde informatie wordt genegeerd.</v>
      </c>
      <c r="H281" s="59"/>
      <c r="I281" s="59"/>
      <c r="J281" s="11">
        <f>(C281*(1+'Aanneemsom-E'!$C$16))+(D281*(1+'Aanneemsom-E'!$D$16))+(E281*(1+'Aanneemsom-E'!$E$16))</f>
        <v>0</v>
      </c>
      <c r="L281" s="1">
        <f>IF($A$20="65 N.v.t.",1,IF(C281="",0,1))</f>
        <v>0</v>
      </c>
      <c r="M281" s="1">
        <f>IF($A$20="65 N.v.t.",1,IF(D281="",0,1))</f>
        <v>0</v>
      </c>
      <c r="N281" s="1">
        <f>IF($A$20="65 N.v.t.",1,IF(E281="",0,1))</f>
        <v>0</v>
      </c>
      <c r="P281" s="1">
        <f t="shared" si="19"/>
        <v>0</v>
      </c>
    </row>
    <row r="282" spans="1:16" hidden="1">
      <c r="A282" s="1" t="str">
        <f>$A$21</f>
        <v>66 Transport</v>
      </c>
      <c r="B282" s="111" t="str">
        <f t="shared" si="20"/>
        <v/>
      </c>
      <c r="C282" s="3"/>
      <c r="D282" s="3"/>
      <c r="E282" s="3"/>
      <c r="F282" s="59"/>
      <c r="G282" s="59"/>
      <c r="H282" s="59"/>
      <c r="I282" s="59"/>
      <c r="J282" s="11">
        <f>(C282*(1+'Aanneemsom-E'!$C$16))+(D282*(1+'Aanneemsom-E'!$D$16))+(E282*(1+'Aanneemsom-E'!$E$16))</f>
        <v>0</v>
      </c>
      <c r="L282" s="1">
        <f>IF($A$21="66 N.v.t.",1,IF(C282="",0,1))</f>
        <v>0</v>
      </c>
      <c r="M282" s="1">
        <f>IF($A$21="66 N.v.t.",1,IF(D282="",0,1))</f>
        <v>0</v>
      </c>
      <c r="N282" s="1">
        <f>IF($A$21="66 N.v.t.",1,IF(E282="",0,1))</f>
        <v>0</v>
      </c>
      <c r="P282" s="1">
        <f t="shared" si="19"/>
        <v>0</v>
      </c>
    </row>
    <row r="283" spans="1:16" hidden="1">
      <c r="A283" s="1" t="str">
        <f>$A$22</f>
        <v>73 Vaste keuken vrz</v>
      </c>
      <c r="B283" s="111" t="str">
        <f t="shared" si="20"/>
        <v/>
      </c>
      <c r="C283" s="3"/>
      <c r="D283" s="3"/>
      <c r="E283" s="3"/>
      <c r="F283" s="59"/>
      <c r="G283" s="59"/>
      <c r="H283" s="59"/>
      <c r="I283" s="59"/>
      <c r="J283" s="11">
        <f>(C283*(1+'Aanneemsom-E'!$C$16))+(D283*(1+'Aanneemsom-E'!$D$16))+(E283*(1+'Aanneemsom-E'!$E$16))</f>
        <v>0</v>
      </c>
      <c r="L283" s="1">
        <f>IF($A$22="73 N.v.t.",1,IF(C283="",0,1))</f>
        <v>0</v>
      </c>
      <c r="M283" s="1">
        <f>IF($A$22="73 N.v.t.",1,IF(D283="",0,1))</f>
        <v>0</v>
      </c>
      <c r="N283" s="1">
        <f>IF($A$22="73 N.v.t.",1,IF(E283="",0,1))</f>
        <v>0</v>
      </c>
      <c r="P283" s="1">
        <f t="shared" si="19"/>
        <v>0</v>
      </c>
    </row>
    <row r="284" spans="1:16" hidden="1">
      <c r="A284" s="1" t="str">
        <f>$A$23</f>
        <v>75 Vaste onderh.vrz.</v>
      </c>
      <c r="B284" s="111" t="str">
        <f t="shared" si="20"/>
        <v/>
      </c>
      <c r="C284" s="3"/>
      <c r="D284" s="3"/>
      <c r="E284" s="3"/>
      <c r="F284" s="59"/>
      <c r="G284" s="59"/>
      <c r="H284" s="59"/>
      <c r="I284" s="59"/>
      <c r="J284" s="11">
        <f>(C284*(1+'Aanneemsom-E'!$C$16))+(D284*(1+'Aanneemsom-E'!$D$16))+(E284*(1+'Aanneemsom-E'!$E$16))</f>
        <v>0</v>
      </c>
      <c r="L284" s="1">
        <f>IF($A$23="75 N.v.t.",1,IF(C284="",0,1))</f>
        <v>0</v>
      </c>
      <c r="M284" s="1">
        <f>IF($A$23="75 N.v.t.",1,IF(D284="",0,1))</f>
        <v>0</v>
      </c>
      <c r="N284" s="1">
        <f>IF($A$23="75 N.v.t.",1,IF(E284="",0,1))</f>
        <v>0</v>
      </c>
      <c r="P284" s="1">
        <f t="shared" si="19"/>
        <v>0</v>
      </c>
    </row>
    <row r="285" spans="1:16" ht="12" hidden="1" thickBot="1">
      <c r="A285" s="1" t="str">
        <f>$A$24</f>
        <v>90 Terrein</v>
      </c>
      <c r="B285" s="111" t="str">
        <f t="shared" si="20"/>
        <v/>
      </c>
      <c r="C285" s="3"/>
      <c r="D285" s="3"/>
      <c r="E285" s="3"/>
      <c r="F285" s="59"/>
      <c r="G285" s="59"/>
      <c r="H285" s="59"/>
      <c r="I285" s="59"/>
      <c r="J285" s="11">
        <f>(C285*(1+'Aanneemsom-E'!$C$16))+(D285*(1+'Aanneemsom-E'!$D$16))+(E285*(1+'Aanneemsom-E'!$E$16))</f>
        <v>0</v>
      </c>
      <c r="L285" s="1">
        <f>IF($A$24="90 N.v.t.",1,IF(C285="",0,1))</f>
        <v>0</v>
      </c>
      <c r="M285" s="1">
        <f>IF($A$24="90 N.v.t.",1,IF(D285="",0,1))</f>
        <v>0</v>
      </c>
      <c r="N285" s="1">
        <f>IF($A$24="90 N.v.t.",1,IF(E285="",0,1))</f>
        <v>0</v>
      </c>
      <c r="P285" s="1">
        <f t="shared" si="19"/>
        <v>0</v>
      </c>
    </row>
    <row r="286" spans="1:16" ht="13.5" hidden="1" thickBot="1">
      <c r="B286" s="19" t="s">
        <v>10</v>
      </c>
      <c r="C286" s="13">
        <f>SUM(C277:C285)</f>
        <v>0</v>
      </c>
      <c r="D286" s="13">
        <f>SUM(D277:D285)</f>
        <v>0</v>
      </c>
      <c r="E286" s="13">
        <f>SUM(E277:E285)</f>
        <v>0</v>
      </c>
      <c r="J286" s="12">
        <f>SUM(J276:J285)</f>
        <v>0</v>
      </c>
      <c r="O286" s="30" t="s">
        <v>25</v>
      </c>
      <c r="P286" s="1">
        <f>SUM(P276:P285)+P268</f>
        <v>4</v>
      </c>
    </row>
    <row r="287" spans="1:16" hidden="1">
      <c r="B287" s="19" t="s">
        <v>21</v>
      </c>
      <c r="C287" s="72" t="e">
        <f>C286/SUM(C286:E286)</f>
        <v>#DIV/0!</v>
      </c>
      <c r="D287" s="72" t="e">
        <f>D286/SUM(C286:E286)</f>
        <v>#DIV/0!</v>
      </c>
      <c r="E287" s="72" t="e">
        <f>E286/SUM(C286:E286)</f>
        <v>#DIV/0!</v>
      </c>
    </row>
    <row r="288" spans="1:16" hidden="1">
      <c r="C288" s="83"/>
      <c r="D288" s="83"/>
      <c r="E288" s="83"/>
    </row>
    <row r="289" spans="1:17" hidden="1">
      <c r="A289" s="6" t="str">
        <f>$A$57</f>
        <v>* "Loon", "Materiaal" en "Werk-derden" inclusief toeslagen. Let op: Alle bedragen datum prijspeil.</v>
      </c>
      <c r="C289" s="83"/>
      <c r="D289" s="83"/>
      <c r="E289" s="83"/>
      <c r="J289" s="105" t="str">
        <f>$J$57</f>
        <v>Paraaf Inschrijver:</v>
      </c>
    </row>
    <row r="290" spans="1:17" hidden="1">
      <c r="A290" s="6" t="str">
        <f>$A$58</f>
        <v>Opmerking: Niet gebruikte velden invullen met 0. Negatieve getallen of tekst is niet toegestaan.</v>
      </c>
      <c r="J290" s="86" t="str">
        <f>IF(P286=32,"","Let op: niet alle velden zijn ingevuld!")</f>
        <v>Let op: niet alle velden zijn ingevuld!</v>
      </c>
    </row>
    <row r="291" spans="1:17" ht="15.75" hidden="1">
      <c r="A291" s="4" t="str">
        <f>'Aanneemsom-E'!$A$1</f>
        <v>E-installatie</v>
      </c>
      <c r="B291" s="4" t="str">
        <f>'Aanneemsom-E'!$B$1</f>
        <v>Inschrijfbiljet onderhoud</v>
      </c>
    </row>
    <row r="292" spans="1:17" hidden="1">
      <c r="A292" s="30" t="str">
        <f>'Aanneemsom-E'!$A$2</f>
        <v>Perceel:</v>
      </c>
      <c r="B292" s="31" t="str">
        <f>Leeswijzer!$B$2</f>
        <v>E1</v>
      </c>
      <c r="F292" s="1"/>
      <c r="G292" s="1"/>
      <c r="H292" s="1"/>
      <c r="I292" s="32" t="str">
        <f>'Aanneemsom-E'!$F$2</f>
        <v>Documentnummer:</v>
      </c>
      <c r="J292" s="80" t="str">
        <f>Leeswijzer!$G$2</f>
        <v>xxx-GC1-IBE E1C1</v>
      </c>
    </row>
    <row r="293" spans="1:17" hidden="1">
      <c r="A293" s="30" t="str">
        <f>'Aanneemsom-E'!$A$3</f>
        <v>Opdrachtgever:</v>
      </c>
      <c r="B293" s="110" t="str">
        <f>Leeswijzer!$B$3</f>
        <v>Solido</v>
      </c>
      <c r="F293" s="1"/>
      <c r="G293" s="1"/>
      <c r="H293" s="1"/>
      <c r="I293" s="32" t="str">
        <f>'Aanneemsom-E'!$F$3</f>
        <v>Bestek:</v>
      </c>
      <c r="J293" s="2" t="str">
        <f>Leeswijzer!$G$3</f>
        <v>2506-FB-OHCAEW</v>
      </c>
    </row>
    <row r="294" spans="1:17" hidden="1">
      <c r="A294" s="30" t="str">
        <f>'Aanneemsom-E'!$A$4</f>
        <v>Betreft:</v>
      </c>
      <c r="B294" s="110" t="str">
        <f>Leeswijzer!$B$4</f>
        <v>Onderhoudscontract E-installatie</v>
      </c>
      <c r="F294" s="1"/>
      <c r="G294" s="1"/>
      <c r="H294" s="1"/>
      <c r="I294" s="30" t="s">
        <v>61</v>
      </c>
      <c r="J294" s="148">
        <f>'Aanneemsom-E'!$E$39</f>
        <v>0</v>
      </c>
    </row>
    <row r="295" spans="1:17" hidden="1">
      <c r="A295" s="30" t="str">
        <f>'Aanneemsom-E'!$A$5</f>
        <v>Blad:</v>
      </c>
      <c r="B295" s="1" t="str">
        <f>IF(F296="","Specificatieblad ongeldig; NIET invullen!","Specificatieblad locatie")</f>
        <v>Specificatieblad ongeldig; NIET invullen!</v>
      </c>
      <c r="E295" s="78" t="str">
        <f>$E$5</f>
        <v>C1</v>
      </c>
      <c r="F295" s="33" t="str">
        <f>$F$5</f>
        <v>MER1-2</v>
      </c>
      <c r="J295" s="1"/>
    </row>
    <row r="296" spans="1:17" hidden="1">
      <c r="A296" s="30"/>
      <c r="B296" s="80"/>
      <c r="E296" s="78" t="s">
        <v>4</v>
      </c>
      <c r="F296" s="130"/>
      <c r="H296" s="32" t="s">
        <v>41</v>
      </c>
      <c r="I296" s="80">
        <f>IF(I299=0,I297,I299)</f>
        <v>0</v>
      </c>
      <c r="J296" s="1"/>
      <c r="Q296" s="1">
        <f>IF(F296="",0,1)</f>
        <v>0</v>
      </c>
    </row>
    <row r="297" spans="1:17" hidden="1">
      <c r="A297" s="30"/>
      <c r="B297" s="103"/>
      <c r="E297" s="32" t="s">
        <v>20</v>
      </c>
      <c r="F297" s="117"/>
      <c r="H297" s="32" t="s">
        <v>27</v>
      </c>
      <c r="I297" s="118"/>
      <c r="J297" s="110" t="s">
        <v>45</v>
      </c>
      <c r="P297" s="1">
        <f>IF(I297="",0,1)</f>
        <v>0</v>
      </c>
    </row>
    <row r="298" spans="1:17" hidden="1">
      <c r="A298" s="30"/>
      <c r="B298" s="2"/>
      <c r="E298" s="32"/>
      <c r="F298" s="1"/>
      <c r="H298" s="30" t="s">
        <v>46</v>
      </c>
      <c r="I298" s="118"/>
      <c r="J298" s="1"/>
    </row>
    <row r="299" spans="1:17" hidden="1">
      <c r="A299" s="60" t="s">
        <v>31</v>
      </c>
      <c r="B299" s="115">
        <f>'Aanneemsom-E'!$B$8</f>
        <v>0</v>
      </c>
      <c r="E299" s="32"/>
      <c r="F299" s="1"/>
      <c r="H299" s="32" t="s">
        <v>47</v>
      </c>
      <c r="I299" s="118"/>
      <c r="J299" s="113">
        <f>IF(I298+I299=0,0,(I299-I298)/I298)</f>
        <v>0</v>
      </c>
    </row>
    <row r="300" spans="1:17" hidden="1">
      <c r="A300" s="30" t="s">
        <v>89</v>
      </c>
      <c r="B300" s="149"/>
      <c r="J300" s="119" t="str">
        <f>IF(J299=0,"","Controleer kengetallen op inschrijfwaarde. Pas zo nodig de bedragen Loon, Materiaal en Werk-derden aan met het wijzigingspercentage.")</f>
        <v/>
      </c>
    </row>
    <row r="301" spans="1:17" hidden="1">
      <c r="C301" s="74"/>
      <c r="D301" s="75"/>
      <c r="E301" s="75"/>
      <c r="F301" s="77" t="s">
        <v>23</v>
      </c>
      <c r="G301" s="75"/>
      <c r="H301" s="75"/>
      <c r="I301" s="75"/>
      <c r="J301" s="76"/>
    </row>
    <row r="302" spans="1:17" hidden="1">
      <c r="C302" s="20"/>
      <c r="D302" s="21" t="str">
        <f>$D$12</f>
        <v>Preventief en</v>
      </c>
      <c r="E302" s="22"/>
      <c r="F302" s="26"/>
      <c r="G302" s="21" t="str">
        <f>IF($G$12="","",$G$12)</f>
        <v>Geen stelposten</v>
      </c>
      <c r="H302" s="55"/>
      <c r="I302" s="27"/>
      <c r="J302" s="63" t="str">
        <f>$J$12</f>
        <v>Prijspeil</v>
      </c>
    </row>
    <row r="303" spans="1:17" hidden="1">
      <c r="C303" s="23"/>
      <c r="D303" s="24" t="str">
        <f>$D$13</f>
        <v>curatief onderhoud</v>
      </c>
      <c r="E303" s="25"/>
      <c r="F303" s="28"/>
      <c r="G303" s="24"/>
      <c r="H303" s="56"/>
      <c r="I303" s="29"/>
      <c r="J303" s="71">
        <f>$J$13</f>
        <v>45839</v>
      </c>
    </row>
    <row r="304" spans="1:17" ht="22.5" hidden="1">
      <c r="A304" s="17" t="s">
        <v>43</v>
      </c>
      <c r="B304" s="18" t="str">
        <f>$B$43</f>
        <v>Kengetal-E
locatie (€/m²)</v>
      </c>
      <c r="C304" s="5" t="s">
        <v>58</v>
      </c>
      <c r="D304" s="5" t="s">
        <v>59</v>
      </c>
      <c r="E304" s="5" t="s">
        <v>224</v>
      </c>
      <c r="F304" s="5" t="str">
        <f>IF($F$14="","",$F$14)</f>
        <v/>
      </c>
      <c r="G304" s="5" t="str">
        <f>IF($G$14="","",$G$14)</f>
        <v/>
      </c>
      <c r="H304" s="5" t="str">
        <f>IF($H$14="","",$H$14)</f>
        <v/>
      </c>
      <c r="I304" s="5" t="str">
        <f>IF($I$14="","",$I$14)</f>
        <v/>
      </c>
      <c r="J304" s="5" t="s">
        <v>57</v>
      </c>
      <c r="L304" s="1" t="s">
        <v>26</v>
      </c>
    </row>
    <row r="305" spans="1:16" hidden="1">
      <c r="A305" s="57" t="str">
        <f>$A$15</f>
        <v>Stelposten n.v.t.</v>
      </c>
      <c r="B305" s="81"/>
      <c r="C305" s="82"/>
      <c r="D305" s="82"/>
      <c r="E305" s="82"/>
      <c r="F305" s="3"/>
      <c r="G305" s="3"/>
      <c r="H305" s="3"/>
      <c r="I305" s="3"/>
      <c r="J305" s="58">
        <f>(F305*(1+'Aanneemsom-E'!$F$16))+(G305*(1+'Aanneemsom-E'!$F$16))+(H305*(1+'Aanneemsom-E'!$F$16))+(I305*(1+'Aanneemsom-E'!$F$16))</f>
        <v>0</v>
      </c>
      <c r="L305" s="1">
        <f>IF(F304="",1,IF(F305="",0,1))</f>
        <v>1</v>
      </c>
      <c r="M305" s="1">
        <f>IF(G304="",1,IF(G305="",0,1))</f>
        <v>1</v>
      </c>
      <c r="N305" s="1">
        <f>IF(H304="",1,IF(H305="",0,1))</f>
        <v>1</v>
      </c>
      <c r="O305" s="1">
        <f>IF(I304="",1,IF(I305="",0,1))</f>
        <v>1</v>
      </c>
      <c r="P305" s="1">
        <f>SUM(L305:O305)</f>
        <v>4</v>
      </c>
    </row>
    <row r="306" spans="1:16" hidden="1">
      <c r="A306" s="1" t="str">
        <f>$A$16</f>
        <v>61 CEV</v>
      </c>
      <c r="B306" s="111" t="str">
        <f>IF(C306+D306+E306=0,"",J306/$I$296)</f>
        <v/>
      </c>
      <c r="C306" s="3"/>
      <c r="D306" s="3"/>
      <c r="E306" s="3"/>
      <c r="F306" s="59"/>
      <c r="G306" s="59"/>
      <c r="H306" s="59"/>
      <c r="I306" s="59"/>
      <c r="J306" s="11">
        <f>(C306*(1+'Aanneemsom-E'!$C$16))+(D306*(1+'Aanneemsom-E'!$D$16))+(E306*(1+'Aanneemsom-E'!$E$16))</f>
        <v>0</v>
      </c>
      <c r="L306" s="1">
        <f>IF($A$16="61 N.v.t.",1,IF(C306="",0,1))</f>
        <v>0</v>
      </c>
      <c r="M306" s="1">
        <f>IF($A$16="61 N.v.t.",1,IF(D306="",0,1))</f>
        <v>0</v>
      </c>
      <c r="N306" s="1">
        <f>IF($A$16="61 N.v.t.",1,IF(E306="",0,1))</f>
        <v>0</v>
      </c>
      <c r="P306" s="1">
        <f t="shared" ref="P306:P314" si="21">SUM(L306:O306)</f>
        <v>0</v>
      </c>
    </row>
    <row r="307" spans="1:16" hidden="1">
      <c r="A307" s="1" t="str">
        <f>$A$17</f>
        <v>62 Aansluitingen</v>
      </c>
      <c r="B307" s="111" t="str">
        <f t="shared" ref="B307:B314" si="22">IF(C307+D307+E307=0,"",J307/$I$296)</f>
        <v/>
      </c>
      <c r="C307" s="3"/>
      <c r="D307" s="3"/>
      <c r="E307" s="3"/>
      <c r="F307" s="59"/>
      <c r="G307" s="59"/>
      <c r="H307" s="59"/>
      <c r="I307" s="59"/>
      <c r="J307" s="11">
        <f>(C307*(1+'Aanneemsom-E'!$C$16))+(D307*(1+'Aanneemsom-E'!$D$16))+(E307*(1+'Aanneemsom-E'!$E$16))</f>
        <v>0</v>
      </c>
      <c r="L307" s="1">
        <f>IF($A$17="62 N.v.t.",1,IF(C307="",0,1))</f>
        <v>0</v>
      </c>
      <c r="M307" s="1">
        <f>IF($A$17="62 N.v.t.",1,IF(D307="",0,1))</f>
        <v>0</v>
      </c>
      <c r="N307" s="1">
        <f>IF($A$17="62 N.v.t.",1,IF(E307="",0,1))</f>
        <v>0</v>
      </c>
      <c r="P307" s="1">
        <f t="shared" si="21"/>
        <v>0</v>
      </c>
    </row>
    <row r="308" spans="1:16" hidden="1">
      <c r="A308" s="1" t="str">
        <f>$A$18</f>
        <v>63 Verlichting</v>
      </c>
      <c r="B308" s="111" t="str">
        <f t="shared" si="22"/>
        <v/>
      </c>
      <c r="C308" s="3"/>
      <c r="D308" s="3"/>
      <c r="E308" s="3"/>
      <c r="F308" s="59"/>
      <c r="G308" s="59"/>
      <c r="H308" s="59"/>
      <c r="I308" s="59"/>
      <c r="J308" s="11">
        <f>(C308*(1+'Aanneemsom-E'!$C$16))+(D308*(1+'Aanneemsom-E'!$D$16))+(E308*(1+'Aanneemsom-E'!$E$16))</f>
        <v>0</v>
      </c>
      <c r="L308" s="1">
        <f>IF($A$18="63 N.v.t.",1,IF(C308="",0,1))</f>
        <v>0</v>
      </c>
      <c r="M308" s="1">
        <f>IF($A$18="63 N.v.t.",1,IF(D308="",0,1))</f>
        <v>0</v>
      </c>
      <c r="N308" s="1">
        <f>IF($A$18="63 N.v.t.",1,IF(E308="",0,1))</f>
        <v>0</v>
      </c>
      <c r="P308" s="1">
        <f t="shared" si="21"/>
        <v>0</v>
      </c>
    </row>
    <row r="309" spans="1:16" hidden="1">
      <c r="A309" s="1" t="str">
        <f>$A$19</f>
        <v>64 Communicatie</v>
      </c>
      <c r="B309" s="111" t="str">
        <f t="shared" si="22"/>
        <v/>
      </c>
      <c r="C309" s="3"/>
      <c r="D309" s="3"/>
      <c r="E309" s="3"/>
      <c r="F309" s="59"/>
      <c r="G309" s="59"/>
      <c r="H309" s="59"/>
      <c r="I309" s="59"/>
      <c r="J309" s="11">
        <f>(C309*(1+'Aanneemsom-E'!$C$16))+(D309*(1+'Aanneemsom-E'!$D$16))+(E309*(1+'Aanneemsom-E'!$E$16))</f>
        <v>0</v>
      </c>
      <c r="L309" s="1">
        <f>IF($A$19="64 N.v.t.",1,IF(C309="",0,1))</f>
        <v>0</v>
      </c>
      <c r="M309" s="1">
        <f>IF($A$19="64 N.v.t.",1,IF(D309="",0,1))</f>
        <v>0</v>
      </c>
      <c r="N309" s="1">
        <f>IF($A$19="64 N.v.t.",1,IF(E309="",0,1))</f>
        <v>0</v>
      </c>
      <c r="P309" s="1">
        <f t="shared" si="21"/>
        <v>0</v>
      </c>
    </row>
    <row r="310" spans="1:16" hidden="1">
      <c r="A310" s="1" t="str">
        <f>$A$20</f>
        <v>65 Beveiliging</v>
      </c>
      <c r="B310" s="111" t="str">
        <f t="shared" si="22"/>
        <v/>
      </c>
      <c r="C310" s="3"/>
      <c r="D310" s="3"/>
      <c r="E310" s="3"/>
      <c r="F310" s="59"/>
      <c r="G310" s="104" t="str">
        <f>IF(F296="","Ingevulde informatie wordt genegeerd.","")</f>
        <v>Ingevulde informatie wordt genegeerd.</v>
      </c>
      <c r="H310" s="59"/>
      <c r="I310" s="59"/>
      <c r="J310" s="11">
        <f>(C310*(1+'Aanneemsom-E'!$C$16))+(D310*(1+'Aanneemsom-E'!$D$16))+(E310*(1+'Aanneemsom-E'!$E$16))</f>
        <v>0</v>
      </c>
      <c r="L310" s="1">
        <f>IF($A$20="65 N.v.t.",1,IF(C310="",0,1))</f>
        <v>0</v>
      </c>
      <c r="M310" s="1">
        <f>IF($A$20="65 N.v.t.",1,IF(D310="",0,1))</f>
        <v>0</v>
      </c>
      <c r="N310" s="1">
        <f>IF($A$20="65 N.v.t.",1,IF(E310="",0,1))</f>
        <v>0</v>
      </c>
      <c r="P310" s="1">
        <f t="shared" si="21"/>
        <v>0</v>
      </c>
    </row>
    <row r="311" spans="1:16" hidden="1">
      <c r="A311" s="1" t="str">
        <f>$A$21</f>
        <v>66 Transport</v>
      </c>
      <c r="B311" s="111" t="str">
        <f t="shared" si="22"/>
        <v/>
      </c>
      <c r="C311" s="3"/>
      <c r="D311" s="3"/>
      <c r="E311" s="3"/>
      <c r="F311" s="59"/>
      <c r="G311" s="59"/>
      <c r="H311" s="59"/>
      <c r="I311" s="59"/>
      <c r="J311" s="11">
        <f>(C311*(1+'Aanneemsom-E'!$C$16))+(D311*(1+'Aanneemsom-E'!$D$16))+(E311*(1+'Aanneemsom-E'!$E$16))</f>
        <v>0</v>
      </c>
      <c r="L311" s="1">
        <f>IF($A$21="66 N.v.t.",1,IF(C311="",0,1))</f>
        <v>0</v>
      </c>
      <c r="M311" s="1">
        <f>IF($A$21="66 N.v.t.",1,IF(D311="",0,1))</f>
        <v>0</v>
      </c>
      <c r="N311" s="1">
        <f>IF($A$21="66 N.v.t.",1,IF(E311="",0,1))</f>
        <v>0</v>
      </c>
      <c r="P311" s="1">
        <f t="shared" si="21"/>
        <v>0</v>
      </c>
    </row>
    <row r="312" spans="1:16" hidden="1">
      <c r="A312" s="1" t="str">
        <f>$A$22</f>
        <v>73 Vaste keuken vrz</v>
      </c>
      <c r="B312" s="111" t="str">
        <f t="shared" si="22"/>
        <v/>
      </c>
      <c r="C312" s="3"/>
      <c r="D312" s="3"/>
      <c r="E312" s="3"/>
      <c r="F312" s="59"/>
      <c r="G312" s="59"/>
      <c r="H312" s="59"/>
      <c r="I312" s="59"/>
      <c r="J312" s="11">
        <f>(C312*(1+'Aanneemsom-E'!$C$16))+(D312*(1+'Aanneemsom-E'!$D$16))+(E312*(1+'Aanneemsom-E'!$E$16))</f>
        <v>0</v>
      </c>
      <c r="L312" s="1">
        <f>IF($A$22="73 N.v.t.",1,IF(C312="",0,1))</f>
        <v>0</v>
      </c>
      <c r="M312" s="1">
        <f>IF($A$22="73 N.v.t.",1,IF(D312="",0,1))</f>
        <v>0</v>
      </c>
      <c r="N312" s="1">
        <f>IF($A$22="73 N.v.t.",1,IF(E312="",0,1))</f>
        <v>0</v>
      </c>
      <c r="P312" s="1">
        <f t="shared" si="21"/>
        <v>0</v>
      </c>
    </row>
    <row r="313" spans="1:16" hidden="1">
      <c r="A313" s="1" t="str">
        <f>$A$23</f>
        <v>75 Vaste onderh.vrz.</v>
      </c>
      <c r="B313" s="111" t="str">
        <f t="shared" si="22"/>
        <v/>
      </c>
      <c r="C313" s="3"/>
      <c r="D313" s="3"/>
      <c r="E313" s="3"/>
      <c r="F313" s="59"/>
      <c r="G313" s="59"/>
      <c r="H313" s="59"/>
      <c r="I313" s="59"/>
      <c r="J313" s="11">
        <f>(C313*(1+'Aanneemsom-E'!$C$16))+(D313*(1+'Aanneemsom-E'!$D$16))+(E313*(1+'Aanneemsom-E'!$E$16))</f>
        <v>0</v>
      </c>
      <c r="L313" s="1">
        <f>IF($A$23="75 N.v.t.",1,IF(C313="",0,1))</f>
        <v>0</v>
      </c>
      <c r="M313" s="1">
        <f>IF($A$23="75 N.v.t.",1,IF(D313="",0,1))</f>
        <v>0</v>
      </c>
      <c r="N313" s="1">
        <f>IF($A$23="75 N.v.t.",1,IF(E313="",0,1))</f>
        <v>0</v>
      </c>
      <c r="P313" s="1">
        <f t="shared" si="21"/>
        <v>0</v>
      </c>
    </row>
    <row r="314" spans="1:16" ht="12" hidden="1" thickBot="1">
      <c r="A314" s="1" t="str">
        <f>$A$24</f>
        <v>90 Terrein</v>
      </c>
      <c r="B314" s="111" t="str">
        <f t="shared" si="22"/>
        <v/>
      </c>
      <c r="C314" s="3"/>
      <c r="D314" s="3"/>
      <c r="E314" s="3"/>
      <c r="F314" s="59"/>
      <c r="G314" s="59"/>
      <c r="H314" s="59"/>
      <c r="I314" s="59"/>
      <c r="J314" s="11">
        <f>(C314*(1+'Aanneemsom-E'!$C$16))+(D314*(1+'Aanneemsom-E'!$D$16))+(E314*(1+'Aanneemsom-E'!$E$16))</f>
        <v>0</v>
      </c>
      <c r="L314" s="1">
        <f>IF($A$24="90 N.v.t.",1,IF(C314="",0,1))</f>
        <v>0</v>
      </c>
      <c r="M314" s="1">
        <f>IF($A$24="90 N.v.t.",1,IF(D314="",0,1))</f>
        <v>0</v>
      </c>
      <c r="N314" s="1">
        <f>IF($A$24="90 N.v.t.",1,IF(E314="",0,1))</f>
        <v>0</v>
      </c>
      <c r="P314" s="1">
        <f t="shared" si="21"/>
        <v>0</v>
      </c>
    </row>
    <row r="315" spans="1:16" ht="13.5" hidden="1" thickBot="1">
      <c r="B315" s="19" t="s">
        <v>10</v>
      </c>
      <c r="C315" s="13">
        <f>SUM(C306:C314)</f>
        <v>0</v>
      </c>
      <c r="D315" s="13">
        <f>SUM(D306:D314)</f>
        <v>0</v>
      </c>
      <c r="E315" s="13">
        <f>SUM(E306:E314)</f>
        <v>0</v>
      </c>
      <c r="J315" s="12">
        <f>SUM(J305:J314)</f>
        <v>0</v>
      </c>
      <c r="O315" s="30" t="s">
        <v>25</v>
      </c>
      <c r="P315" s="1">
        <f>SUM(P305:P314)+P297</f>
        <v>4</v>
      </c>
    </row>
    <row r="316" spans="1:16" hidden="1">
      <c r="B316" s="19" t="s">
        <v>21</v>
      </c>
      <c r="C316" s="72" t="e">
        <f>C315/SUM(C315:E315)</f>
        <v>#DIV/0!</v>
      </c>
      <c r="D316" s="72" t="e">
        <f>D315/SUM(C315:E315)</f>
        <v>#DIV/0!</v>
      </c>
      <c r="E316" s="72" t="e">
        <f>E315/SUM(C315:E315)</f>
        <v>#DIV/0!</v>
      </c>
    </row>
    <row r="317" spans="1:16" hidden="1">
      <c r="C317" s="83"/>
      <c r="D317" s="83"/>
      <c r="E317" s="83"/>
    </row>
    <row r="318" spans="1:16" hidden="1">
      <c r="A318" s="6" t="str">
        <f>$A$57</f>
        <v>* "Loon", "Materiaal" en "Werk-derden" inclusief toeslagen. Let op: Alle bedragen datum prijspeil.</v>
      </c>
      <c r="C318" s="83"/>
      <c r="D318" s="83"/>
      <c r="E318" s="83"/>
      <c r="J318" s="105" t="str">
        <f>$J$57</f>
        <v>Paraaf Inschrijver:</v>
      </c>
    </row>
    <row r="319" spans="1:16" hidden="1">
      <c r="A319" s="6" t="str">
        <f>$A$58</f>
        <v>Opmerking: Niet gebruikte velden invullen met 0. Negatieve getallen of tekst is niet toegestaan.</v>
      </c>
      <c r="J319" s="86" t="str">
        <f>IF(P315=32,"","Let op: niet alle velden zijn ingevuld!")</f>
        <v>Let op: niet alle velden zijn ingevuld!</v>
      </c>
    </row>
    <row r="320" spans="1:16" ht="15.75" hidden="1">
      <c r="A320" s="4" t="str">
        <f>'Aanneemsom-E'!$A$1</f>
        <v>E-installatie</v>
      </c>
      <c r="B320" s="4" t="str">
        <f>'Aanneemsom-E'!$B$1</f>
        <v>Inschrijfbiljet onderhoud</v>
      </c>
    </row>
    <row r="321" spans="1:17" hidden="1">
      <c r="A321" s="30" t="str">
        <f>'Aanneemsom-E'!$A$2</f>
        <v>Perceel:</v>
      </c>
      <c r="B321" s="31" t="str">
        <f>Leeswijzer!$B$2</f>
        <v>E1</v>
      </c>
      <c r="F321" s="1"/>
      <c r="G321" s="1"/>
      <c r="H321" s="1"/>
      <c r="I321" s="32" t="str">
        <f>'Aanneemsom-E'!$F$2</f>
        <v>Documentnummer:</v>
      </c>
      <c r="J321" s="80" t="str">
        <f>Leeswijzer!$G$2</f>
        <v>xxx-GC1-IBE E1C1</v>
      </c>
    </row>
    <row r="322" spans="1:17" hidden="1">
      <c r="A322" s="30" t="str">
        <f>'Aanneemsom-E'!$A$3</f>
        <v>Opdrachtgever:</v>
      </c>
      <c r="B322" s="110" t="str">
        <f>Leeswijzer!$B$3</f>
        <v>Solido</v>
      </c>
      <c r="F322" s="1"/>
      <c r="G322" s="1"/>
      <c r="H322" s="1"/>
      <c r="I322" s="32" t="str">
        <f>'Aanneemsom-E'!$F$3</f>
        <v>Bestek:</v>
      </c>
      <c r="J322" s="2" t="str">
        <f>Leeswijzer!$G$3</f>
        <v>2506-FB-OHCAEW</v>
      </c>
    </row>
    <row r="323" spans="1:17" hidden="1">
      <c r="A323" s="30" t="str">
        <f>'Aanneemsom-E'!$A$4</f>
        <v>Betreft:</v>
      </c>
      <c r="B323" s="110" t="str">
        <f>Leeswijzer!$B$4</f>
        <v>Onderhoudscontract E-installatie</v>
      </c>
      <c r="F323" s="1"/>
      <c r="G323" s="1"/>
      <c r="H323" s="1"/>
      <c r="I323" s="30" t="s">
        <v>61</v>
      </c>
      <c r="J323" s="148">
        <f>'Aanneemsom-E'!$E$39</f>
        <v>0</v>
      </c>
    </row>
    <row r="324" spans="1:17" hidden="1">
      <c r="A324" s="30" t="str">
        <f>'Aanneemsom-E'!$A$5</f>
        <v>Blad:</v>
      </c>
      <c r="B324" s="1" t="str">
        <f>IF(F325="","Specificatieblad ongeldig; NIET invullen!","Specificatieblad locatie")</f>
        <v>Specificatieblad ongeldig; NIET invullen!</v>
      </c>
      <c r="E324" s="78" t="str">
        <f>$E$5</f>
        <v>C1</v>
      </c>
      <c r="F324" s="33" t="str">
        <f>$F$5</f>
        <v>MER1-2</v>
      </c>
      <c r="J324" s="1"/>
    </row>
    <row r="325" spans="1:17" hidden="1">
      <c r="A325" s="30"/>
      <c r="B325" s="80"/>
      <c r="E325" s="78" t="s">
        <v>4</v>
      </c>
      <c r="F325" s="130"/>
      <c r="H325" s="32" t="s">
        <v>41</v>
      </c>
      <c r="I325" s="80">
        <f>IF(I328=0,I326,I328)</f>
        <v>0</v>
      </c>
      <c r="J325" s="1"/>
      <c r="Q325" s="1">
        <f>IF(F325="",0,1)</f>
        <v>0</v>
      </c>
    </row>
    <row r="326" spans="1:17" hidden="1">
      <c r="A326" s="30"/>
      <c r="B326" s="103"/>
      <c r="E326" s="32" t="s">
        <v>20</v>
      </c>
      <c r="F326" s="117"/>
      <c r="H326" s="32" t="s">
        <v>27</v>
      </c>
      <c r="I326" s="118"/>
      <c r="J326" s="110" t="s">
        <v>45</v>
      </c>
      <c r="P326" s="1">
        <f>IF(I326="",0,1)</f>
        <v>0</v>
      </c>
    </row>
    <row r="327" spans="1:17" hidden="1">
      <c r="A327" s="30"/>
      <c r="B327" s="2"/>
      <c r="E327" s="32"/>
      <c r="F327" s="1"/>
      <c r="H327" s="30" t="s">
        <v>46</v>
      </c>
      <c r="I327" s="118"/>
      <c r="J327" s="1"/>
    </row>
    <row r="328" spans="1:17" hidden="1">
      <c r="A328" s="60" t="s">
        <v>31</v>
      </c>
      <c r="B328" s="115">
        <f>'Aanneemsom-E'!$B$8</f>
        <v>0</v>
      </c>
      <c r="E328" s="32"/>
      <c r="F328" s="1"/>
      <c r="H328" s="32" t="s">
        <v>47</v>
      </c>
      <c r="I328" s="118"/>
      <c r="J328" s="113">
        <f>IF(I327+I328=0,0,(I328-I327)/I327)</f>
        <v>0</v>
      </c>
    </row>
    <row r="329" spans="1:17" hidden="1">
      <c r="A329" s="30" t="s">
        <v>89</v>
      </c>
      <c r="B329" s="149"/>
      <c r="J329" s="119" t="str">
        <f>IF(J328=0,"","Controleer kengetallen op inschrijfwaarde. Pas zo nodig de bedragen Loon, Materiaal en Werk-derden aan met het wijzigingspercentage.")</f>
        <v/>
      </c>
    </row>
    <row r="330" spans="1:17" hidden="1">
      <c r="C330" s="74"/>
      <c r="D330" s="75"/>
      <c r="E330" s="75"/>
      <c r="F330" s="77" t="s">
        <v>23</v>
      </c>
      <c r="G330" s="75"/>
      <c r="H330" s="75"/>
      <c r="I330" s="75"/>
      <c r="J330" s="76"/>
    </row>
    <row r="331" spans="1:17" hidden="1">
      <c r="C331" s="20"/>
      <c r="D331" s="21" t="str">
        <f>$D$12</f>
        <v>Preventief en</v>
      </c>
      <c r="E331" s="22"/>
      <c r="F331" s="26"/>
      <c r="G331" s="21" t="str">
        <f>IF($G$12="","",$G$12)</f>
        <v>Geen stelposten</v>
      </c>
      <c r="H331" s="55"/>
      <c r="I331" s="27"/>
      <c r="J331" s="63" t="str">
        <f>$J$12</f>
        <v>Prijspeil</v>
      </c>
    </row>
    <row r="332" spans="1:17" hidden="1">
      <c r="C332" s="23"/>
      <c r="D332" s="24" t="str">
        <f>$D$13</f>
        <v>curatief onderhoud</v>
      </c>
      <c r="E332" s="25"/>
      <c r="F332" s="28"/>
      <c r="G332" s="24"/>
      <c r="H332" s="56"/>
      <c r="I332" s="29"/>
      <c r="J332" s="71">
        <f>$J$13</f>
        <v>45839</v>
      </c>
    </row>
    <row r="333" spans="1:17" ht="22.5" hidden="1">
      <c r="A333" s="17" t="s">
        <v>43</v>
      </c>
      <c r="B333" s="18" t="str">
        <f>$B$43</f>
        <v>Kengetal-E
locatie (€/m²)</v>
      </c>
      <c r="C333" s="5" t="s">
        <v>58</v>
      </c>
      <c r="D333" s="5" t="s">
        <v>59</v>
      </c>
      <c r="E333" s="5" t="s">
        <v>224</v>
      </c>
      <c r="F333" s="5" t="str">
        <f>IF($F$14="","",$F$14)</f>
        <v/>
      </c>
      <c r="G333" s="5" t="str">
        <f>IF($G$14="","",$G$14)</f>
        <v/>
      </c>
      <c r="H333" s="5" t="str">
        <f>IF($H$14="","",$H$14)</f>
        <v/>
      </c>
      <c r="I333" s="5" t="str">
        <f>IF($I$14="","",$I$14)</f>
        <v/>
      </c>
      <c r="J333" s="5" t="s">
        <v>57</v>
      </c>
      <c r="L333" s="1" t="s">
        <v>26</v>
      </c>
    </row>
    <row r="334" spans="1:17" hidden="1">
      <c r="A334" s="57" t="str">
        <f>$A$15</f>
        <v>Stelposten n.v.t.</v>
      </c>
      <c r="B334" s="81"/>
      <c r="C334" s="82"/>
      <c r="D334" s="82"/>
      <c r="E334" s="82"/>
      <c r="F334" s="3"/>
      <c r="G334" s="3"/>
      <c r="H334" s="3"/>
      <c r="I334" s="3"/>
      <c r="J334" s="58">
        <f>(F334*(1+'Aanneemsom-E'!$F$16))+(G334*(1+'Aanneemsom-E'!$F$16))+(H334*(1+'Aanneemsom-E'!$F$16))+(I334*(1+'Aanneemsom-E'!$F$16))</f>
        <v>0</v>
      </c>
      <c r="L334" s="1">
        <f>IF(F333="",1,IF(F334="",0,1))</f>
        <v>1</v>
      </c>
      <c r="M334" s="1">
        <f>IF(G333="",1,IF(G334="",0,1))</f>
        <v>1</v>
      </c>
      <c r="N334" s="1">
        <f>IF(H333="",1,IF(H334="",0,1))</f>
        <v>1</v>
      </c>
      <c r="O334" s="1">
        <f>IF(I333="",1,IF(I334="",0,1))</f>
        <v>1</v>
      </c>
      <c r="P334" s="1">
        <f>SUM(L334:O334)</f>
        <v>4</v>
      </c>
    </row>
    <row r="335" spans="1:17" hidden="1">
      <c r="A335" s="1" t="str">
        <f>$A$16</f>
        <v>61 CEV</v>
      </c>
      <c r="B335" s="111" t="str">
        <f>IF(C335+D335+E335=0,"",J335/$I$325)</f>
        <v/>
      </c>
      <c r="C335" s="3"/>
      <c r="D335" s="3"/>
      <c r="E335" s="3"/>
      <c r="F335" s="59"/>
      <c r="G335" s="59"/>
      <c r="H335" s="59"/>
      <c r="I335" s="59"/>
      <c r="J335" s="11">
        <f>(C335*(1+'Aanneemsom-E'!$C$16))+(D335*(1+'Aanneemsom-E'!$D$16))+(E335*(1+'Aanneemsom-E'!$E$16))</f>
        <v>0</v>
      </c>
      <c r="L335" s="1">
        <f>IF($A$16="61 N.v.t.",1,IF(C335="",0,1))</f>
        <v>0</v>
      </c>
      <c r="M335" s="1">
        <f>IF($A$16="61 N.v.t.",1,IF(D335="",0,1))</f>
        <v>0</v>
      </c>
      <c r="N335" s="1">
        <f>IF($A$16="61 N.v.t.",1,IF(E335="",0,1))</f>
        <v>0</v>
      </c>
      <c r="P335" s="1">
        <f t="shared" ref="P335:P343" si="23">SUM(L335:O335)</f>
        <v>0</v>
      </c>
    </row>
    <row r="336" spans="1:17" hidden="1">
      <c r="A336" s="1" t="str">
        <f>$A$17</f>
        <v>62 Aansluitingen</v>
      </c>
      <c r="B336" s="111" t="str">
        <f t="shared" ref="B336:B343" si="24">IF(C336+D336+E336=0,"",J336/$I$325)</f>
        <v/>
      </c>
      <c r="C336" s="3"/>
      <c r="D336" s="3"/>
      <c r="E336" s="3"/>
      <c r="F336" s="59"/>
      <c r="G336" s="59"/>
      <c r="H336" s="59"/>
      <c r="I336" s="59"/>
      <c r="J336" s="11">
        <f>(C336*(1+'Aanneemsom-E'!$C$16))+(D336*(1+'Aanneemsom-E'!$D$16))+(E336*(1+'Aanneemsom-E'!$E$16))</f>
        <v>0</v>
      </c>
      <c r="L336" s="1">
        <f>IF($A$17="62 N.v.t.",1,IF(C336="",0,1))</f>
        <v>0</v>
      </c>
      <c r="M336" s="1">
        <f>IF($A$17="62 N.v.t.",1,IF(D336="",0,1))</f>
        <v>0</v>
      </c>
      <c r="N336" s="1">
        <f>IF($A$17="62 N.v.t.",1,IF(E336="",0,1))</f>
        <v>0</v>
      </c>
      <c r="P336" s="1">
        <f t="shared" si="23"/>
        <v>0</v>
      </c>
    </row>
    <row r="337" spans="1:16" hidden="1">
      <c r="A337" s="1" t="str">
        <f>$A$18</f>
        <v>63 Verlichting</v>
      </c>
      <c r="B337" s="111" t="str">
        <f t="shared" si="24"/>
        <v/>
      </c>
      <c r="C337" s="3"/>
      <c r="D337" s="3"/>
      <c r="E337" s="3"/>
      <c r="F337" s="59"/>
      <c r="G337" s="59"/>
      <c r="H337" s="59"/>
      <c r="I337" s="59"/>
      <c r="J337" s="11">
        <f>(C337*(1+'Aanneemsom-E'!$C$16))+(D337*(1+'Aanneemsom-E'!$D$16))+(E337*(1+'Aanneemsom-E'!$E$16))</f>
        <v>0</v>
      </c>
      <c r="L337" s="1">
        <f>IF($A$18="63 N.v.t.",1,IF(C337="",0,1))</f>
        <v>0</v>
      </c>
      <c r="M337" s="1">
        <f>IF($A$18="63 N.v.t.",1,IF(D337="",0,1))</f>
        <v>0</v>
      </c>
      <c r="N337" s="1">
        <f>IF($A$18="63 N.v.t.",1,IF(E337="",0,1))</f>
        <v>0</v>
      </c>
      <c r="P337" s="1">
        <f t="shared" si="23"/>
        <v>0</v>
      </c>
    </row>
    <row r="338" spans="1:16" hidden="1">
      <c r="A338" s="1" t="str">
        <f>$A$19</f>
        <v>64 Communicatie</v>
      </c>
      <c r="B338" s="111" t="str">
        <f t="shared" si="24"/>
        <v/>
      </c>
      <c r="C338" s="3"/>
      <c r="D338" s="3"/>
      <c r="E338" s="3"/>
      <c r="F338" s="59"/>
      <c r="G338" s="59"/>
      <c r="H338" s="59"/>
      <c r="I338" s="59"/>
      <c r="J338" s="11">
        <f>(C338*(1+'Aanneemsom-E'!$C$16))+(D338*(1+'Aanneemsom-E'!$D$16))+(E338*(1+'Aanneemsom-E'!$E$16))</f>
        <v>0</v>
      </c>
      <c r="L338" s="1">
        <f>IF($A$19="64 N.v.t.",1,IF(C338="",0,1))</f>
        <v>0</v>
      </c>
      <c r="M338" s="1">
        <f>IF($A$19="64 N.v.t.",1,IF(D338="",0,1))</f>
        <v>0</v>
      </c>
      <c r="N338" s="1">
        <f>IF($A$19="64 N.v.t.",1,IF(E338="",0,1))</f>
        <v>0</v>
      </c>
      <c r="P338" s="1">
        <f t="shared" si="23"/>
        <v>0</v>
      </c>
    </row>
    <row r="339" spans="1:16" hidden="1">
      <c r="A339" s="1" t="str">
        <f>$A$20</f>
        <v>65 Beveiliging</v>
      </c>
      <c r="B339" s="111" t="str">
        <f t="shared" si="24"/>
        <v/>
      </c>
      <c r="C339" s="3"/>
      <c r="D339" s="3"/>
      <c r="E339" s="3"/>
      <c r="F339" s="59"/>
      <c r="G339" s="104" t="str">
        <f>IF(F325="","Ingevulde informatie wordt genegeerd.","")</f>
        <v>Ingevulde informatie wordt genegeerd.</v>
      </c>
      <c r="H339" s="59"/>
      <c r="I339" s="59"/>
      <c r="J339" s="11">
        <f>(C339*(1+'Aanneemsom-E'!$C$16))+(D339*(1+'Aanneemsom-E'!$D$16))+(E339*(1+'Aanneemsom-E'!$E$16))</f>
        <v>0</v>
      </c>
      <c r="L339" s="1">
        <f>IF($A$20="65 N.v.t.",1,IF(C339="",0,1))</f>
        <v>0</v>
      </c>
      <c r="M339" s="1">
        <f>IF($A$20="65 N.v.t.",1,IF(D339="",0,1))</f>
        <v>0</v>
      </c>
      <c r="N339" s="1">
        <f>IF($A$20="65 N.v.t.",1,IF(E339="",0,1))</f>
        <v>0</v>
      </c>
      <c r="P339" s="1">
        <f t="shared" si="23"/>
        <v>0</v>
      </c>
    </row>
    <row r="340" spans="1:16" hidden="1">
      <c r="A340" s="1" t="str">
        <f>$A$21</f>
        <v>66 Transport</v>
      </c>
      <c r="B340" s="111" t="str">
        <f t="shared" si="24"/>
        <v/>
      </c>
      <c r="C340" s="3"/>
      <c r="D340" s="3"/>
      <c r="E340" s="3"/>
      <c r="F340" s="59"/>
      <c r="G340" s="59"/>
      <c r="H340" s="59"/>
      <c r="I340" s="59"/>
      <c r="J340" s="11">
        <f>(C340*(1+'Aanneemsom-E'!$C$16))+(D340*(1+'Aanneemsom-E'!$D$16))+(E340*(1+'Aanneemsom-E'!$E$16))</f>
        <v>0</v>
      </c>
      <c r="L340" s="1">
        <f>IF($A$21="66 N.v.t.",1,IF(C340="",0,1))</f>
        <v>0</v>
      </c>
      <c r="M340" s="1">
        <f>IF($A$21="66 N.v.t.",1,IF(D340="",0,1))</f>
        <v>0</v>
      </c>
      <c r="N340" s="1">
        <f>IF($A$21="66 N.v.t.",1,IF(E340="",0,1))</f>
        <v>0</v>
      </c>
      <c r="P340" s="1">
        <f t="shared" si="23"/>
        <v>0</v>
      </c>
    </row>
    <row r="341" spans="1:16" hidden="1">
      <c r="A341" s="1" t="str">
        <f>$A$22</f>
        <v>73 Vaste keuken vrz</v>
      </c>
      <c r="B341" s="111" t="str">
        <f t="shared" si="24"/>
        <v/>
      </c>
      <c r="C341" s="3"/>
      <c r="D341" s="3"/>
      <c r="E341" s="3"/>
      <c r="F341" s="59"/>
      <c r="G341" s="59"/>
      <c r="H341" s="59"/>
      <c r="I341" s="59"/>
      <c r="J341" s="11">
        <f>(C341*(1+'Aanneemsom-E'!$C$16))+(D341*(1+'Aanneemsom-E'!$D$16))+(E341*(1+'Aanneemsom-E'!$E$16))</f>
        <v>0</v>
      </c>
      <c r="L341" s="1">
        <f>IF($A$22="73 N.v.t.",1,IF(C341="",0,1))</f>
        <v>0</v>
      </c>
      <c r="M341" s="1">
        <f>IF($A$22="73 N.v.t.",1,IF(D341="",0,1))</f>
        <v>0</v>
      </c>
      <c r="N341" s="1">
        <f>IF($A$22="73 N.v.t.",1,IF(E341="",0,1))</f>
        <v>0</v>
      </c>
      <c r="P341" s="1">
        <f t="shared" si="23"/>
        <v>0</v>
      </c>
    </row>
    <row r="342" spans="1:16" hidden="1">
      <c r="A342" s="1" t="str">
        <f>$A$23</f>
        <v>75 Vaste onderh.vrz.</v>
      </c>
      <c r="B342" s="111" t="str">
        <f t="shared" si="24"/>
        <v/>
      </c>
      <c r="C342" s="3"/>
      <c r="D342" s="3"/>
      <c r="E342" s="3"/>
      <c r="F342" s="59"/>
      <c r="G342" s="59"/>
      <c r="H342" s="59"/>
      <c r="I342" s="59"/>
      <c r="J342" s="11">
        <f>(C342*(1+'Aanneemsom-E'!$C$16))+(D342*(1+'Aanneemsom-E'!$D$16))+(E342*(1+'Aanneemsom-E'!$E$16))</f>
        <v>0</v>
      </c>
      <c r="L342" s="1">
        <f>IF($A$23="75 N.v.t.",1,IF(C342="",0,1))</f>
        <v>0</v>
      </c>
      <c r="M342" s="1">
        <f>IF($A$23="75 N.v.t.",1,IF(D342="",0,1))</f>
        <v>0</v>
      </c>
      <c r="N342" s="1">
        <f>IF($A$23="75 N.v.t.",1,IF(E342="",0,1))</f>
        <v>0</v>
      </c>
      <c r="P342" s="1">
        <f t="shared" si="23"/>
        <v>0</v>
      </c>
    </row>
    <row r="343" spans="1:16" ht="12" hidden="1" thickBot="1">
      <c r="A343" s="1" t="str">
        <f>$A$24</f>
        <v>90 Terrein</v>
      </c>
      <c r="B343" s="111" t="str">
        <f t="shared" si="24"/>
        <v/>
      </c>
      <c r="C343" s="3"/>
      <c r="D343" s="3"/>
      <c r="E343" s="3"/>
      <c r="F343" s="59"/>
      <c r="G343" s="59"/>
      <c r="H343" s="59"/>
      <c r="I343" s="59"/>
      <c r="J343" s="11">
        <f>(C343*(1+'Aanneemsom-E'!$C$16))+(D343*(1+'Aanneemsom-E'!$D$16))+(E343*(1+'Aanneemsom-E'!$E$16))</f>
        <v>0</v>
      </c>
      <c r="L343" s="1">
        <f>IF($A$24="90 N.v.t.",1,IF(C343="",0,1))</f>
        <v>0</v>
      </c>
      <c r="M343" s="1">
        <f>IF($A$24="90 N.v.t.",1,IF(D343="",0,1))</f>
        <v>0</v>
      </c>
      <c r="N343" s="1">
        <f>IF($A$24="90 N.v.t.",1,IF(E343="",0,1))</f>
        <v>0</v>
      </c>
      <c r="P343" s="1">
        <f t="shared" si="23"/>
        <v>0</v>
      </c>
    </row>
    <row r="344" spans="1:16" ht="13.5" hidden="1" thickBot="1">
      <c r="B344" s="19" t="s">
        <v>10</v>
      </c>
      <c r="C344" s="13">
        <f>SUM(C335:C343)</f>
        <v>0</v>
      </c>
      <c r="D344" s="13">
        <f>SUM(D335:D343)</f>
        <v>0</v>
      </c>
      <c r="E344" s="13">
        <f>SUM(E335:E343)</f>
        <v>0</v>
      </c>
      <c r="J344" s="12">
        <f>SUM(J334:J343)</f>
        <v>0</v>
      </c>
      <c r="O344" s="30" t="s">
        <v>25</v>
      </c>
      <c r="P344" s="1">
        <f>SUM(P334:P343)+P326</f>
        <v>4</v>
      </c>
    </row>
    <row r="345" spans="1:16" hidden="1">
      <c r="B345" s="19" t="s">
        <v>21</v>
      </c>
      <c r="C345" s="72" t="e">
        <f>C344/SUM(C344:E344)</f>
        <v>#DIV/0!</v>
      </c>
      <c r="D345" s="72" t="e">
        <f>D344/SUM(C344:E344)</f>
        <v>#DIV/0!</v>
      </c>
      <c r="E345" s="72" t="e">
        <f>E344/SUM(C344:E344)</f>
        <v>#DIV/0!</v>
      </c>
    </row>
    <row r="346" spans="1:16" hidden="1">
      <c r="C346" s="83"/>
      <c r="D346" s="83"/>
      <c r="E346" s="83"/>
    </row>
    <row r="347" spans="1:16" hidden="1">
      <c r="A347" s="6" t="str">
        <f>$A$57</f>
        <v>* "Loon", "Materiaal" en "Werk-derden" inclusief toeslagen. Let op: Alle bedragen datum prijspeil.</v>
      </c>
      <c r="C347" s="83"/>
      <c r="D347" s="83"/>
      <c r="E347" s="83"/>
      <c r="J347" s="105" t="str">
        <f>$J$57</f>
        <v>Paraaf Inschrijver:</v>
      </c>
    </row>
    <row r="348" spans="1:16" hidden="1">
      <c r="A348" s="6" t="str">
        <f>$A$58</f>
        <v>Opmerking: Niet gebruikte velden invullen met 0. Negatieve getallen of tekst is niet toegestaan.</v>
      </c>
      <c r="J348" s="86" t="str">
        <f>IF(P344=32,"","Let op: niet alle velden zijn ingevuld!")</f>
        <v>Let op: niet alle velden zijn ingevuld!</v>
      </c>
    </row>
    <row r="349" spans="1:16" ht="15.75" hidden="1">
      <c r="A349" s="4" t="str">
        <f>'Aanneemsom-E'!$A$1</f>
        <v>E-installatie</v>
      </c>
      <c r="B349" s="4" t="str">
        <f>'Aanneemsom-E'!$B$1</f>
        <v>Inschrijfbiljet onderhoud</v>
      </c>
    </row>
    <row r="350" spans="1:16" hidden="1">
      <c r="A350" s="30" t="str">
        <f>'Aanneemsom-E'!$A$2</f>
        <v>Perceel:</v>
      </c>
      <c r="B350" s="31" t="str">
        <f>Leeswijzer!$B$2</f>
        <v>E1</v>
      </c>
      <c r="F350" s="1"/>
      <c r="G350" s="1"/>
      <c r="H350" s="1"/>
      <c r="I350" s="32" t="str">
        <f>'Aanneemsom-E'!$F$2</f>
        <v>Documentnummer:</v>
      </c>
      <c r="J350" s="80" t="str">
        <f>Leeswijzer!$G$2</f>
        <v>xxx-GC1-IBE E1C1</v>
      </c>
    </row>
    <row r="351" spans="1:16" hidden="1">
      <c r="A351" s="30" t="str">
        <f>'Aanneemsom-E'!$A$3</f>
        <v>Opdrachtgever:</v>
      </c>
      <c r="B351" s="110" t="str">
        <f>Leeswijzer!$B$3</f>
        <v>Solido</v>
      </c>
      <c r="F351" s="1"/>
      <c r="G351" s="1"/>
      <c r="H351" s="1"/>
      <c r="I351" s="32" t="str">
        <f>'Aanneemsom-E'!$F$3</f>
        <v>Bestek:</v>
      </c>
      <c r="J351" s="2" t="str">
        <f>Leeswijzer!$G$3</f>
        <v>2506-FB-OHCAEW</v>
      </c>
    </row>
    <row r="352" spans="1:16" hidden="1">
      <c r="A352" s="30" t="str">
        <f>'Aanneemsom-E'!$A$4</f>
        <v>Betreft:</v>
      </c>
      <c r="B352" s="110" t="str">
        <f>Leeswijzer!$B$4</f>
        <v>Onderhoudscontract E-installatie</v>
      </c>
      <c r="F352" s="1"/>
      <c r="G352" s="1"/>
      <c r="H352" s="1"/>
      <c r="I352" s="30" t="s">
        <v>61</v>
      </c>
      <c r="J352" s="148">
        <f>'Aanneemsom-E'!$E$39</f>
        <v>0</v>
      </c>
    </row>
    <row r="353" spans="1:17" hidden="1">
      <c r="A353" s="30" t="str">
        <f>'Aanneemsom-E'!$A$5</f>
        <v>Blad:</v>
      </c>
      <c r="B353" s="1" t="str">
        <f>IF(F354="","Specificatieblad ongeldig; NIET invullen!","Specificatieblad locatie")</f>
        <v>Specificatieblad ongeldig; NIET invullen!</v>
      </c>
      <c r="E353" s="78" t="str">
        <f>$E$5</f>
        <v>C1</v>
      </c>
      <c r="F353" s="33" t="str">
        <f>$F$5</f>
        <v>MER1-2</v>
      </c>
      <c r="J353" s="1"/>
    </row>
    <row r="354" spans="1:17" hidden="1">
      <c r="A354" s="30"/>
      <c r="B354" s="80"/>
      <c r="E354" s="78" t="s">
        <v>4</v>
      </c>
      <c r="F354" s="130"/>
      <c r="H354" s="32" t="s">
        <v>41</v>
      </c>
      <c r="I354" s="80">
        <f>IF(I357=0,I355,I357)</f>
        <v>0</v>
      </c>
      <c r="J354" s="1"/>
      <c r="Q354" s="1">
        <f>IF(F354="",0,1)</f>
        <v>0</v>
      </c>
    </row>
    <row r="355" spans="1:17" hidden="1">
      <c r="A355" s="30"/>
      <c r="B355" s="103"/>
      <c r="E355" s="32" t="s">
        <v>20</v>
      </c>
      <c r="F355" s="117"/>
      <c r="H355" s="32" t="s">
        <v>27</v>
      </c>
      <c r="I355" s="118"/>
      <c r="J355" s="110" t="s">
        <v>45</v>
      </c>
      <c r="P355" s="1">
        <f>IF(I355="",0,1)</f>
        <v>0</v>
      </c>
    </row>
    <row r="356" spans="1:17" hidden="1">
      <c r="A356" s="30"/>
      <c r="B356" s="2"/>
      <c r="E356" s="32"/>
      <c r="F356" s="1"/>
      <c r="H356" s="30" t="s">
        <v>46</v>
      </c>
      <c r="I356" s="118"/>
      <c r="J356" s="1"/>
    </row>
    <row r="357" spans="1:17" hidden="1">
      <c r="A357" s="60" t="s">
        <v>31</v>
      </c>
      <c r="B357" s="115">
        <f>'Aanneemsom-E'!$B$8</f>
        <v>0</v>
      </c>
      <c r="E357" s="32"/>
      <c r="F357" s="1"/>
      <c r="H357" s="32" t="s">
        <v>47</v>
      </c>
      <c r="I357" s="118"/>
      <c r="J357" s="113">
        <f>IF(I356+I357=0,0,(I357-I356)/I356)</f>
        <v>0</v>
      </c>
    </row>
    <row r="358" spans="1:17" hidden="1">
      <c r="A358" s="30" t="s">
        <v>89</v>
      </c>
      <c r="B358" s="149"/>
      <c r="J358" s="119" t="str">
        <f>IF(J357=0,"","Controleer kengetallen op inschrijfwaarde. Pas zo nodig de bedragen Loon, Materiaal en Werk-derden aan met het wijzigingspercentage.")</f>
        <v/>
      </c>
    </row>
    <row r="359" spans="1:17" hidden="1">
      <c r="C359" s="74"/>
      <c r="D359" s="75"/>
      <c r="E359" s="75"/>
      <c r="F359" s="77" t="s">
        <v>23</v>
      </c>
      <c r="G359" s="75"/>
      <c r="H359" s="75"/>
      <c r="I359" s="75"/>
      <c r="J359" s="76"/>
    </row>
    <row r="360" spans="1:17" hidden="1">
      <c r="C360" s="20"/>
      <c r="D360" s="21" t="str">
        <f>$D$12</f>
        <v>Preventief en</v>
      </c>
      <c r="E360" s="22"/>
      <c r="F360" s="26"/>
      <c r="G360" s="21" t="str">
        <f>IF($G$12="","",$G$12)</f>
        <v>Geen stelposten</v>
      </c>
      <c r="H360" s="55"/>
      <c r="I360" s="27"/>
      <c r="J360" s="63" t="str">
        <f>$J$12</f>
        <v>Prijspeil</v>
      </c>
    </row>
    <row r="361" spans="1:17" hidden="1">
      <c r="C361" s="23"/>
      <c r="D361" s="24" t="str">
        <f>$D$13</f>
        <v>curatief onderhoud</v>
      </c>
      <c r="E361" s="25"/>
      <c r="F361" s="28"/>
      <c r="G361" s="24"/>
      <c r="H361" s="56"/>
      <c r="I361" s="29"/>
      <c r="J361" s="71">
        <f>$J$13</f>
        <v>45839</v>
      </c>
    </row>
    <row r="362" spans="1:17" ht="22.5" hidden="1">
      <c r="A362" s="17" t="s">
        <v>43</v>
      </c>
      <c r="B362" s="18" t="str">
        <f>$B$43</f>
        <v>Kengetal-E
locatie (€/m²)</v>
      </c>
      <c r="C362" s="5" t="s">
        <v>58</v>
      </c>
      <c r="D362" s="5" t="s">
        <v>59</v>
      </c>
      <c r="E362" s="5" t="s">
        <v>224</v>
      </c>
      <c r="F362" s="5" t="str">
        <f>IF($F$14="","",$F$14)</f>
        <v/>
      </c>
      <c r="G362" s="5" t="str">
        <f>IF($G$14="","",$G$14)</f>
        <v/>
      </c>
      <c r="H362" s="5" t="str">
        <f>IF($H$14="","",$H$14)</f>
        <v/>
      </c>
      <c r="I362" s="5" t="str">
        <f>IF($I$14="","",$I$14)</f>
        <v/>
      </c>
      <c r="J362" s="5" t="s">
        <v>57</v>
      </c>
      <c r="L362" s="1" t="s">
        <v>26</v>
      </c>
    </row>
    <row r="363" spans="1:17" hidden="1">
      <c r="A363" s="57" t="str">
        <f>$A$15</f>
        <v>Stelposten n.v.t.</v>
      </c>
      <c r="B363" s="81"/>
      <c r="C363" s="82"/>
      <c r="D363" s="82"/>
      <c r="E363" s="82"/>
      <c r="F363" s="3"/>
      <c r="G363" s="3"/>
      <c r="H363" s="3"/>
      <c r="I363" s="3"/>
      <c r="J363" s="58">
        <f>(F363*(1+'Aanneemsom-E'!$F$16))+(G363*(1+'Aanneemsom-E'!$F$16))+(H363*(1+'Aanneemsom-E'!$F$16))+(I363*(1+'Aanneemsom-E'!$F$16))</f>
        <v>0</v>
      </c>
      <c r="L363" s="1">
        <f>IF(F362="",1,IF(F363="",0,1))</f>
        <v>1</v>
      </c>
      <c r="M363" s="1">
        <f>IF(G362="",1,IF(G363="",0,1))</f>
        <v>1</v>
      </c>
      <c r="N363" s="1">
        <f>IF(H362="",1,IF(H363="",0,1))</f>
        <v>1</v>
      </c>
      <c r="O363" s="1">
        <f>IF(I362="",1,IF(I363="",0,1))</f>
        <v>1</v>
      </c>
      <c r="P363" s="1">
        <f>SUM(L363:O363)</f>
        <v>4</v>
      </c>
    </row>
    <row r="364" spans="1:17" hidden="1">
      <c r="A364" s="1" t="str">
        <f>$A$16</f>
        <v>61 CEV</v>
      </c>
      <c r="B364" s="111" t="str">
        <f>IF(C364+D364+E364=0,"",J364/$I$354)</f>
        <v/>
      </c>
      <c r="C364" s="3"/>
      <c r="D364" s="3"/>
      <c r="E364" s="3"/>
      <c r="F364" s="59"/>
      <c r="G364" s="59"/>
      <c r="H364" s="59"/>
      <c r="I364" s="59"/>
      <c r="J364" s="11">
        <f>(C364*(1+'Aanneemsom-E'!$C$16))+(D364*(1+'Aanneemsom-E'!$D$16))+(E364*(1+'Aanneemsom-E'!$E$16))</f>
        <v>0</v>
      </c>
      <c r="L364" s="1">
        <f>IF($A$16="61 N.v.t.",1,IF(C364="",0,1))</f>
        <v>0</v>
      </c>
      <c r="M364" s="1">
        <f>IF($A$16="61 N.v.t.",1,IF(D364="",0,1))</f>
        <v>0</v>
      </c>
      <c r="N364" s="1">
        <f>IF($A$16="61 N.v.t.",1,IF(E364="",0,1))</f>
        <v>0</v>
      </c>
      <c r="P364" s="1">
        <f t="shared" ref="P364:P372" si="25">SUM(L364:O364)</f>
        <v>0</v>
      </c>
    </row>
    <row r="365" spans="1:17" hidden="1">
      <c r="A365" s="1" t="str">
        <f>$A$17</f>
        <v>62 Aansluitingen</v>
      </c>
      <c r="B365" s="111" t="str">
        <f t="shared" ref="B365:B372" si="26">IF(C365+D365+E365=0,"",J365/$I$354)</f>
        <v/>
      </c>
      <c r="C365" s="3"/>
      <c r="D365" s="3"/>
      <c r="E365" s="3"/>
      <c r="F365" s="59"/>
      <c r="G365" s="59"/>
      <c r="H365" s="59"/>
      <c r="I365" s="59"/>
      <c r="J365" s="11">
        <f>(C365*(1+'Aanneemsom-E'!$C$16))+(D365*(1+'Aanneemsom-E'!$D$16))+(E365*(1+'Aanneemsom-E'!$E$16))</f>
        <v>0</v>
      </c>
      <c r="L365" s="1">
        <f>IF($A$17="62 N.v.t.",1,IF(C365="",0,1))</f>
        <v>0</v>
      </c>
      <c r="M365" s="1">
        <f>IF($A$17="62 N.v.t.",1,IF(D365="",0,1))</f>
        <v>0</v>
      </c>
      <c r="N365" s="1">
        <f>IF($A$17="62 N.v.t.",1,IF(E365="",0,1))</f>
        <v>0</v>
      </c>
      <c r="P365" s="1">
        <f t="shared" si="25"/>
        <v>0</v>
      </c>
    </row>
    <row r="366" spans="1:17" hidden="1">
      <c r="A366" s="1" t="str">
        <f>$A$18</f>
        <v>63 Verlichting</v>
      </c>
      <c r="B366" s="111" t="str">
        <f t="shared" si="26"/>
        <v/>
      </c>
      <c r="C366" s="3"/>
      <c r="D366" s="3"/>
      <c r="E366" s="3"/>
      <c r="F366" s="59"/>
      <c r="G366" s="59"/>
      <c r="H366" s="59"/>
      <c r="I366" s="59"/>
      <c r="J366" s="11">
        <f>(C366*(1+'Aanneemsom-E'!$C$16))+(D366*(1+'Aanneemsom-E'!$D$16))+(E366*(1+'Aanneemsom-E'!$E$16))</f>
        <v>0</v>
      </c>
      <c r="L366" s="1">
        <f>IF($A$18="63 N.v.t.",1,IF(C366="",0,1))</f>
        <v>0</v>
      </c>
      <c r="M366" s="1">
        <f>IF($A$18="63 N.v.t.",1,IF(D366="",0,1))</f>
        <v>0</v>
      </c>
      <c r="N366" s="1">
        <f>IF($A$18="63 N.v.t.",1,IF(E366="",0,1))</f>
        <v>0</v>
      </c>
      <c r="P366" s="1">
        <f t="shared" si="25"/>
        <v>0</v>
      </c>
    </row>
    <row r="367" spans="1:17" hidden="1">
      <c r="A367" s="1" t="str">
        <f>$A$19</f>
        <v>64 Communicatie</v>
      </c>
      <c r="B367" s="111" t="str">
        <f t="shared" si="26"/>
        <v/>
      </c>
      <c r="C367" s="3"/>
      <c r="D367" s="3"/>
      <c r="E367" s="3"/>
      <c r="F367" s="59"/>
      <c r="G367" s="59"/>
      <c r="H367" s="59"/>
      <c r="I367" s="59"/>
      <c r="J367" s="11">
        <f>(C367*(1+'Aanneemsom-E'!$C$16))+(D367*(1+'Aanneemsom-E'!$D$16))+(E367*(1+'Aanneemsom-E'!$E$16))</f>
        <v>0</v>
      </c>
      <c r="L367" s="1">
        <f>IF($A$19="64 N.v.t.",1,IF(C367="",0,1))</f>
        <v>0</v>
      </c>
      <c r="M367" s="1">
        <f>IF($A$19="64 N.v.t.",1,IF(D367="",0,1))</f>
        <v>0</v>
      </c>
      <c r="N367" s="1">
        <f>IF($A$19="64 N.v.t.",1,IF(E367="",0,1))</f>
        <v>0</v>
      </c>
      <c r="P367" s="1">
        <f t="shared" si="25"/>
        <v>0</v>
      </c>
    </row>
    <row r="368" spans="1:17" hidden="1">
      <c r="A368" s="1" t="str">
        <f>$A$20</f>
        <v>65 Beveiliging</v>
      </c>
      <c r="B368" s="111" t="str">
        <f t="shared" si="26"/>
        <v/>
      </c>
      <c r="C368" s="3"/>
      <c r="D368" s="3"/>
      <c r="E368" s="3"/>
      <c r="F368" s="59"/>
      <c r="G368" s="104" t="str">
        <f>IF(F354="","Ingevulde informatie wordt genegeerd.","")</f>
        <v>Ingevulde informatie wordt genegeerd.</v>
      </c>
      <c r="H368" s="59"/>
      <c r="I368" s="59"/>
      <c r="J368" s="11">
        <f>(C368*(1+'Aanneemsom-E'!$C$16))+(D368*(1+'Aanneemsom-E'!$D$16))+(E368*(1+'Aanneemsom-E'!$E$16))</f>
        <v>0</v>
      </c>
      <c r="L368" s="1">
        <f>IF($A$20="65 N.v.t.",1,IF(C368="",0,1))</f>
        <v>0</v>
      </c>
      <c r="M368" s="1">
        <f>IF($A$20="65 N.v.t.",1,IF(D368="",0,1))</f>
        <v>0</v>
      </c>
      <c r="N368" s="1">
        <f>IF($A$20="65 N.v.t.",1,IF(E368="",0,1))</f>
        <v>0</v>
      </c>
      <c r="P368" s="1">
        <f t="shared" si="25"/>
        <v>0</v>
      </c>
    </row>
    <row r="369" spans="1:17" hidden="1">
      <c r="A369" s="1" t="str">
        <f>$A$21</f>
        <v>66 Transport</v>
      </c>
      <c r="B369" s="111" t="str">
        <f t="shared" si="26"/>
        <v/>
      </c>
      <c r="C369" s="3"/>
      <c r="D369" s="3"/>
      <c r="E369" s="3"/>
      <c r="F369" s="59"/>
      <c r="G369" s="59"/>
      <c r="H369" s="59"/>
      <c r="I369" s="59"/>
      <c r="J369" s="11">
        <f>(C369*(1+'Aanneemsom-E'!$C$16))+(D369*(1+'Aanneemsom-E'!$D$16))+(E369*(1+'Aanneemsom-E'!$E$16))</f>
        <v>0</v>
      </c>
      <c r="L369" s="1">
        <f>IF($A$21="66 N.v.t.",1,IF(C369="",0,1))</f>
        <v>0</v>
      </c>
      <c r="M369" s="1">
        <f>IF($A$21="66 N.v.t.",1,IF(D369="",0,1))</f>
        <v>0</v>
      </c>
      <c r="N369" s="1">
        <f>IF($A$21="66 N.v.t.",1,IF(E369="",0,1))</f>
        <v>0</v>
      </c>
      <c r="P369" s="1">
        <f t="shared" si="25"/>
        <v>0</v>
      </c>
    </row>
    <row r="370" spans="1:17" hidden="1">
      <c r="A370" s="1" t="str">
        <f>$A$22</f>
        <v>73 Vaste keuken vrz</v>
      </c>
      <c r="B370" s="111" t="str">
        <f t="shared" si="26"/>
        <v/>
      </c>
      <c r="C370" s="3"/>
      <c r="D370" s="3"/>
      <c r="E370" s="3"/>
      <c r="F370" s="59"/>
      <c r="G370" s="59"/>
      <c r="H370" s="59"/>
      <c r="I370" s="59"/>
      <c r="J370" s="11">
        <f>(C370*(1+'Aanneemsom-E'!$C$16))+(D370*(1+'Aanneemsom-E'!$D$16))+(E370*(1+'Aanneemsom-E'!$E$16))</f>
        <v>0</v>
      </c>
      <c r="L370" s="1">
        <f>IF($A$22="73 N.v.t.",1,IF(C370="",0,1))</f>
        <v>0</v>
      </c>
      <c r="M370" s="1">
        <f>IF($A$22="73 N.v.t.",1,IF(D370="",0,1))</f>
        <v>0</v>
      </c>
      <c r="N370" s="1">
        <f>IF($A$22="73 N.v.t.",1,IF(E370="",0,1))</f>
        <v>0</v>
      </c>
      <c r="P370" s="1">
        <f t="shared" si="25"/>
        <v>0</v>
      </c>
    </row>
    <row r="371" spans="1:17" hidden="1">
      <c r="A371" s="1" t="str">
        <f>$A$23</f>
        <v>75 Vaste onderh.vrz.</v>
      </c>
      <c r="B371" s="111" t="str">
        <f t="shared" si="26"/>
        <v/>
      </c>
      <c r="C371" s="3"/>
      <c r="D371" s="3"/>
      <c r="E371" s="3"/>
      <c r="F371" s="59"/>
      <c r="G371" s="59"/>
      <c r="H371" s="59"/>
      <c r="I371" s="59"/>
      <c r="J371" s="11">
        <f>(C371*(1+'Aanneemsom-E'!$C$16))+(D371*(1+'Aanneemsom-E'!$D$16))+(E371*(1+'Aanneemsom-E'!$E$16))</f>
        <v>0</v>
      </c>
      <c r="L371" s="1">
        <f>IF($A$23="75 N.v.t.",1,IF(C371="",0,1))</f>
        <v>0</v>
      </c>
      <c r="M371" s="1">
        <f>IF($A$23="75 N.v.t.",1,IF(D371="",0,1))</f>
        <v>0</v>
      </c>
      <c r="N371" s="1">
        <f>IF($A$23="75 N.v.t.",1,IF(E371="",0,1))</f>
        <v>0</v>
      </c>
      <c r="P371" s="1">
        <f t="shared" si="25"/>
        <v>0</v>
      </c>
    </row>
    <row r="372" spans="1:17" ht="12" hidden="1" thickBot="1">
      <c r="A372" s="1" t="str">
        <f>$A$24</f>
        <v>90 Terrein</v>
      </c>
      <c r="B372" s="111" t="str">
        <f t="shared" si="26"/>
        <v/>
      </c>
      <c r="C372" s="3"/>
      <c r="D372" s="3"/>
      <c r="E372" s="3"/>
      <c r="F372" s="59"/>
      <c r="G372" s="59"/>
      <c r="H372" s="59"/>
      <c r="I372" s="59"/>
      <c r="J372" s="11">
        <f>(C372*(1+'Aanneemsom-E'!$C$16))+(D372*(1+'Aanneemsom-E'!$D$16))+(E372*(1+'Aanneemsom-E'!$E$16))</f>
        <v>0</v>
      </c>
      <c r="L372" s="1">
        <f>IF($A$24="90 N.v.t.",1,IF(C372="",0,1))</f>
        <v>0</v>
      </c>
      <c r="M372" s="1">
        <f>IF($A$24="90 N.v.t.",1,IF(D372="",0,1))</f>
        <v>0</v>
      </c>
      <c r="N372" s="1">
        <f>IF($A$24="90 N.v.t.",1,IF(E372="",0,1))</f>
        <v>0</v>
      </c>
      <c r="P372" s="1">
        <f t="shared" si="25"/>
        <v>0</v>
      </c>
    </row>
    <row r="373" spans="1:17" ht="13.5" hidden="1" thickBot="1">
      <c r="B373" s="19" t="s">
        <v>10</v>
      </c>
      <c r="C373" s="13">
        <f>SUM(C364:C372)</f>
        <v>0</v>
      </c>
      <c r="D373" s="13">
        <f>SUM(D364:D372)</f>
        <v>0</v>
      </c>
      <c r="E373" s="13">
        <f>SUM(E364:E372)</f>
        <v>0</v>
      </c>
      <c r="J373" s="12">
        <f>SUM(J363:J372)</f>
        <v>0</v>
      </c>
      <c r="O373" s="30" t="s">
        <v>25</v>
      </c>
      <c r="P373" s="1">
        <f>SUM(P363:P372)+P355</f>
        <v>4</v>
      </c>
    </row>
    <row r="374" spans="1:17" hidden="1">
      <c r="B374" s="19" t="s">
        <v>21</v>
      </c>
      <c r="C374" s="72" t="e">
        <f>C373/SUM(C373:E373)</f>
        <v>#DIV/0!</v>
      </c>
      <c r="D374" s="72" t="e">
        <f>D373/SUM(C373:E373)</f>
        <v>#DIV/0!</v>
      </c>
      <c r="E374" s="72" t="e">
        <f>E373/SUM(C373:E373)</f>
        <v>#DIV/0!</v>
      </c>
    </row>
    <row r="375" spans="1:17" hidden="1">
      <c r="C375" s="83"/>
      <c r="D375" s="83"/>
      <c r="E375" s="83"/>
    </row>
    <row r="376" spans="1:17" hidden="1">
      <c r="A376" s="6" t="str">
        <f>$A$57</f>
        <v>* "Loon", "Materiaal" en "Werk-derden" inclusief toeslagen. Let op: Alle bedragen datum prijspeil.</v>
      </c>
      <c r="C376" s="83"/>
      <c r="D376" s="83"/>
      <c r="E376" s="83"/>
      <c r="J376" s="105" t="str">
        <f>$J$57</f>
        <v>Paraaf Inschrijver:</v>
      </c>
    </row>
    <row r="377" spans="1:17" hidden="1">
      <c r="A377" s="6" t="str">
        <f>$A$58</f>
        <v>Opmerking: Niet gebruikte velden invullen met 0. Negatieve getallen of tekst is niet toegestaan.</v>
      </c>
      <c r="J377" s="86" t="str">
        <f>IF(P373=32,"","Let op: niet alle velden zijn ingevuld!")</f>
        <v>Let op: niet alle velden zijn ingevuld!</v>
      </c>
    </row>
    <row r="378" spans="1:17" ht="15.75" hidden="1">
      <c r="A378" s="4" t="str">
        <f>'Aanneemsom-E'!$A$1</f>
        <v>E-installatie</v>
      </c>
      <c r="B378" s="4" t="str">
        <f>'Aanneemsom-E'!$B$1</f>
        <v>Inschrijfbiljet onderhoud</v>
      </c>
    </row>
    <row r="379" spans="1:17" hidden="1">
      <c r="A379" s="30" t="str">
        <f>'Aanneemsom-E'!$A$2</f>
        <v>Perceel:</v>
      </c>
      <c r="B379" s="31" t="str">
        <f>Leeswijzer!$B$2</f>
        <v>E1</v>
      </c>
      <c r="F379" s="1"/>
      <c r="G379" s="1"/>
      <c r="H379" s="1"/>
      <c r="I379" s="32" t="str">
        <f>'Aanneemsom-E'!$F$2</f>
        <v>Documentnummer:</v>
      </c>
      <c r="J379" s="80" t="str">
        <f>Leeswijzer!$G$2</f>
        <v>xxx-GC1-IBE E1C1</v>
      </c>
    </row>
    <row r="380" spans="1:17" hidden="1">
      <c r="A380" s="30" t="str">
        <f>'Aanneemsom-E'!$A$3</f>
        <v>Opdrachtgever:</v>
      </c>
      <c r="B380" s="110" t="str">
        <f>Leeswijzer!$B$3</f>
        <v>Solido</v>
      </c>
      <c r="F380" s="1"/>
      <c r="G380" s="1"/>
      <c r="H380" s="1"/>
      <c r="I380" s="32" t="str">
        <f>'Aanneemsom-E'!$F$3</f>
        <v>Bestek:</v>
      </c>
      <c r="J380" s="2" t="str">
        <f>Leeswijzer!$G$3</f>
        <v>2506-FB-OHCAEW</v>
      </c>
    </row>
    <row r="381" spans="1:17" hidden="1">
      <c r="A381" s="30" t="str">
        <f>'Aanneemsom-E'!$A$4</f>
        <v>Betreft:</v>
      </c>
      <c r="B381" s="110" t="str">
        <f>Leeswijzer!$B$4</f>
        <v>Onderhoudscontract E-installatie</v>
      </c>
      <c r="F381" s="1"/>
      <c r="G381" s="1"/>
      <c r="H381" s="1"/>
      <c r="I381" s="30" t="s">
        <v>61</v>
      </c>
      <c r="J381" s="148">
        <f>'Aanneemsom-E'!$E$39</f>
        <v>0</v>
      </c>
    </row>
    <row r="382" spans="1:17" hidden="1">
      <c r="A382" s="30" t="str">
        <f>'Aanneemsom-E'!$A$5</f>
        <v>Blad:</v>
      </c>
      <c r="B382" s="1" t="str">
        <f>IF(F383="","Specificatieblad ongeldig; NIET invullen!","Specificatieblad locatie")</f>
        <v>Specificatieblad ongeldig; NIET invullen!</v>
      </c>
      <c r="E382" s="78" t="str">
        <f>$E$5</f>
        <v>C1</v>
      </c>
      <c r="F382" s="33" t="str">
        <f>$F$5</f>
        <v>MER1-2</v>
      </c>
      <c r="J382" s="1"/>
    </row>
    <row r="383" spans="1:17" hidden="1">
      <c r="A383" s="30"/>
      <c r="B383" s="80"/>
      <c r="E383" s="78" t="s">
        <v>4</v>
      </c>
      <c r="F383" s="130"/>
      <c r="H383" s="32" t="s">
        <v>41</v>
      </c>
      <c r="I383" s="80">
        <f>IF(I386=0,I384,I386)</f>
        <v>0</v>
      </c>
      <c r="J383" s="1"/>
      <c r="Q383" s="1">
        <f>IF(F383="",0,1)</f>
        <v>0</v>
      </c>
    </row>
    <row r="384" spans="1:17" hidden="1">
      <c r="A384" s="30"/>
      <c r="B384" s="103"/>
      <c r="E384" s="32" t="s">
        <v>20</v>
      </c>
      <c r="F384" s="117"/>
      <c r="H384" s="32" t="s">
        <v>27</v>
      </c>
      <c r="I384" s="118"/>
      <c r="J384" s="110" t="s">
        <v>45</v>
      </c>
      <c r="P384" s="1">
        <f>IF(I384="",0,1)</f>
        <v>0</v>
      </c>
    </row>
    <row r="385" spans="1:16" hidden="1">
      <c r="A385" s="30"/>
      <c r="B385" s="2"/>
      <c r="E385" s="32"/>
      <c r="F385" s="1"/>
      <c r="H385" s="30" t="s">
        <v>46</v>
      </c>
      <c r="I385" s="118"/>
      <c r="J385" s="1"/>
    </row>
    <row r="386" spans="1:16" hidden="1">
      <c r="A386" s="60" t="s">
        <v>31</v>
      </c>
      <c r="B386" s="115">
        <f>'Aanneemsom-E'!$B$8</f>
        <v>0</v>
      </c>
      <c r="E386" s="32"/>
      <c r="F386" s="1"/>
      <c r="H386" s="32" t="s">
        <v>47</v>
      </c>
      <c r="I386" s="118"/>
      <c r="J386" s="113">
        <f>IF(I385+I386=0,0,(I386-I385)/I385)</f>
        <v>0</v>
      </c>
    </row>
    <row r="387" spans="1:16" hidden="1">
      <c r="A387" s="30" t="s">
        <v>89</v>
      </c>
      <c r="B387" s="149"/>
      <c r="J387" s="119" t="str">
        <f>IF(J386=0,"","Controleer kengetallen op inschrijfwaarde. Pas zo nodig de bedragen Loon, Materiaal en Werk-derden aan met het wijzigingspercentage.")</f>
        <v/>
      </c>
    </row>
    <row r="388" spans="1:16" hidden="1">
      <c r="C388" s="74"/>
      <c r="D388" s="75"/>
      <c r="E388" s="75"/>
      <c r="F388" s="77" t="s">
        <v>23</v>
      </c>
      <c r="G388" s="75"/>
      <c r="H388" s="75"/>
      <c r="I388" s="75"/>
      <c r="J388" s="76"/>
    </row>
    <row r="389" spans="1:16" hidden="1">
      <c r="C389" s="20"/>
      <c r="D389" s="21" t="str">
        <f>$D$12</f>
        <v>Preventief en</v>
      </c>
      <c r="E389" s="22"/>
      <c r="F389" s="26"/>
      <c r="G389" s="21" t="str">
        <f>IF($G$12="","",$G$12)</f>
        <v>Geen stelposten</v>
      </c>
      <c r="H389" s="55"/>
      <c r="I389" s="27"/>
      <c r="J389" s="63" t="str">
        <f>$J$12</f>
        <v>Prijspeil</v>
      </c>
    </row>
    <row r="390" spans="1:16" hidden="1">
      <c r="C390" s="23"/>
      <c r="D390" s="24" t="str">
        <f>$D$13</f>
        <v>curatief onderhoud</v>
      </c>
      <c r="E390" s="25"/>
      <c r="F390" s="28"/>
      <c r="G390" s="24"/>
      <c r="H390" s="56"/>
      <c r="I390" s="29"/>
      <c r="J390" s="71">
        <f>$J$13</f>
        <v>45839</v>
      </c>
    </row>
    <row r="391" spans="1:16" ht="22.5" hidden="1">
      <c r="A391" s="17" t="s">
        <v>43</v>
      </c>
      <c r="B391" s="18" t="str">
        <f>$B$43</f>
        <v>Kengetal-E
locatie (€/m²)</v>
      </c>
      <c r="C391" s="5" t="s">
        <v>58</v>
      </c>
      <c r="D391" s="5" t="s">
        <v>59</v>
      </c>
      <c r="E391" s="5" t="s">
        <v>224</v>
      </c>
      <c r="F391" s="5" t="str">
        <f>IF($F$14="","",$F$14)</f>
        <v/>
      </c>
      <c r="G391" s="5" t="str">
        <f>IF($G$14="","",$G$14)</f>
        <v/>
      </c>
      <c r="H391" s="5" t="str">
        <f>IF($H$14="","",$H$14)</f>
        <v/>
      </c>
      <c r="I391" s="5" t="str">
        <f>IF($I$14="","",$I$14)</f>
        <v/>
      </c>
      <c r="J391" s="5" t="s">
        <v>57</v>
      </c>
      <c r="L391" s="1" t="s">
        <v>26</v>
      </c>
    </row>
    <row r="392" spans="1:16" hidden="1">
      <c r="A392" s="57" t="str">
        <f>$A$15</f>
        <v>Stelposten n.v.t.</v>
      </c>
      <c r="B392" s="81"/>
      <c r="C392" s="82"/>
      <c r="D392" s="82"/>
      <c r="E392" s="82"/>
      <c r="F392" s="3"/>
      <c r="G392" s="3"/>
      <c r="H392" s="3"/>
      <c r="I392" s="3"/>
      <c r="J392" s="58">
        <f>(F392*(1+'Aanneemsom-E'!$F$16))+(G392*(1+'Aanneemsom-E'!$F$16))+(H392*(1+'Aanneemsom-E'!$F$16))+(I392*(1+'Aanneemsom-E'!$F$16))</f>
        <v>0</v>
      </c>
      <c r="L392" s="1">
        <f>IF(F391="",1,IF(F392="",0,1))</f>
        <v>1</v>
      </c>
      <c r="M392" s="1">
        <f>IF(G391="",1,IF(G392="",0,1))</f>
        <v>1</v>
      </c>
      <c r="N392" s="1">
        <f>IF(H391="",1,IF(H392="",0,1))</f>
        <v>1</v>
      </c>
      <c r="O392" s="1">
        <f>IF(I391="",1,IF(I392="",0,1))</f>
        <v>1</v>
      </c>
      <c r="P392" s="1">
        <f>SUM(L392:O392)</f>
        <v>4</v>
      </c>
    </row>
    <row r="393" spans="1:16" hidden="1">
      <c r="A393" s="1" t="str">
        <f>$A$16</f>
        <v>61 CEV</v>
      </c>
      <c r="B393" s="111" t="str">
        <f>IF(C393+D393+E393=0,"",J393/$I$383)</f>
        <v/>
      </c>
      <c r="C393" s="3"/>
      <c r="D393" s="3"/>
      <c r="E393" s="3"/>
      <c r="F393" s="59"/>
      <c r="G393" s="59"/>
      <c r="H393" s="59"/>
      <c r="I393" s="59"/>
      <c r="J393" s="11">
        <f>(C393*(1+'Aanneemsom-E'!$C$16))+(D393*(1+'Aanneemsom-E'!$D$16))+(E393*(1+'Aanneemsom-E'!$E$16))</f>
        <v>0</v>
      </c>
      <c r="L393" s="1">
        <f>IF($A$16="61 N.v.t.",1,IF(C393="",0,1))</f>
        <v>0</v>
      </c>
      <c r="M393" s="1">
        <f>IF($A$16="61 N.v.t.",1,IF(D393="",0,1))</f>
        <v>0</v>
      </c>
      <c r="N393" s="1">
        <f>IF($A$16="61 N.v.t.",1,IF(E393="",0,1))</f>
        <v>0</v>
      </c>
      <c r="P393" s="1">
        <f t="shared" ref="P393:P401" si="27">SUM(L393:O393)</f>
        <v>0</v>
      </c>
    </row>
    <row r="394" spans="1:16" hidden="1">
      <c r="A394" s="1" t="str">
        <f>$A$17</f>
        <v>62 Aansluitingen</v>
      </c>
      <c r="B394" s="111" t="str">
        <f t="shared" ref="B394:B401" si="28">IF(C394+D394+E394=0,"",J394/$I$383)</f>
        <v/>
      </c>
      <c r="C394" s="3"/>
      <c r="D394" s="3"/>
      <c r="E394" s="3"/>
      <c r="F394" s="59"/>
      <c r="G394" s="59"/>
      <c r="H394" s="59"/>
      <c r="I394" s="59"/>
      <c r="J394" s="11">
        <f>(C394*(1+'Aanneemsom-E'!$C$16))+(D394*(1+'Aanneemsom-E'!$D$16))+(E394*(1+'Aanneemsom-E'!$E$16))</f>
        <v>0</v>
      </c>
      <c r="L394" s="1">
        <f>IF($A$17="62 N.v.t.",1,IF(C394="",0,1))</f>
        <v>0</v>
      </c>
      <c r="M394" s="1">
        <f>IF($A$17="62 N.v.t.",1,IF(D394="",0,1))</f>
        <v>0</v>
      </c>
      <c r="N394" s="1">
        <f>IF($A$17="62 N.v.t.",1,IF(E394="",0,1))</f>
        <v>0</v>
      </c>
      <c r="P394" s="1">
        <f t="shared" si="27"/>
        <v>0</v>
      </c>
    </row>
    <row r="395" spans="1:16" hidden="1">
      <c r="A395" s="1" t="str">
        <f>$A$18</f>
        <v>63 Verlichting</v>
      </c>
      <c r="B395" s="111" t="str">
        <f t="shared" si="28"/>
        <v/>
      </c>
      <c r="C395" s="3"/>
      <c r="D395" s="3"/>
      <c r="E395" s="3"/>
      <c r="F395" s="59"/>
      <c r="G395" s="59"/>
      <c r="H395" s="59"/>
      <c r="I395" s="59"/>
      <c r="J395" s="11">
        <f>(C395*(1+'Aanneemsom-E'!$C$16))+(D395*(1+'Aanneemsom-E'!$D$16))+(E395*(1+'Aanneemsom-E'!$E$16))</f>
        <v>0</v>
      </c>
      <c r="L395" s="1">
        <f>IF($A$18="63 N.v.t.",1,IF(C395="",0,1))</f>
        <v>0</v>
      </c>
      <c r="M395" s="1">
        <f>IF($A$18="63 N.v.t.",1,IF(D395="",0,1))</f>
        <v>0</v>
      </c>
      <c r="N395" s="1">
        <f>IF($A$18="63 N.v.t.",1,IF(E395="",0,1))</f>
        <v>0</v>
      </c>
      <c r="P395" s="1">
        <f t="shared" si="27"/>
        <v>0</v>
      </c>
    </row>
    <row r="396" spans="1:16" hidden="1">
      <c r="A396" s="1" t="str">
        <f>$A$19</f>
        <v>64 Communicatie</v>
      </c>
      <c r="B396" s="111" t="str">
        <f t="shared" si="28"/>
        <v/>
      </c>
      <c r="C396" s="3"/>
      <c r="D396" s="3"/>
      <c r="E396" s="3"/>
      <c r="F396" s="59"/>
      <c r="G396" s="59"/>
      <c r="H396" s="59"/>
      <c r="I396" s="59"/>
      <c r="J396" s="11">
        <f>(C396*(1+'Aanneemsom-E'!$C$16))+(D396*(1+'Aanneemsom-E'!$D$16))+(E396*(1+'Aanneemsom-E'!$E$16))</f>
        <v>0</v>
      </c>
      <c r="L396" s="1">
        <f>IF($A$19="64 N.v.t.",1,IF(C396="",0,1))</f>
        <v>0</v>
      </c>
      <c r="M396" s="1">
        <f>IF($A$19="64 N.v.t.",1,IF(D396="",0,1))</f>
        <v>0</v>
      </c>
      <c r="N396" s="1">
        <f>IF($A$19="64 N.v.t.",1,IF(E396="",0,1))</f>
        <v>0</v>
      </c>
      <c r="P396" s="1">
        <f t="shared" si="27"/>
        <v>0</v>
      </c>
    </row>
    <row r="397" spans="1:16" hidden="1">
      <c r="A397" s="1" t="str">
        <f>$A$20</f>
        <v>65 Beveiliging</v>
      </c>
      <c r="B397" s="111" t="str">
        <f t="shared" si="28"/>
        <v/>
      </c>
      <c r="C397" s="3"/>
      <c r="D397" s="3"/>
      <c r="E397" s="3"/>
      <c r="F397" s="59"/>
      <c r="G397" s="104" t="str">
        <f>IF(F383="","Ingevulde informatie wordt genegeerd.","")</f>
        <v>Ingevulde informatie wordt genegeerd.</v>
      </c>
      <c r="H397" s="59"/>
      <c r="I397" s="59"/>
      <c r="J397" s="11">
        <f>(C397*(1+'Aanneemsom-E'!$C$16))+(D397*(1+'Aanneemsom-E'!$D$16))+(E397*(1+'Aanneemsom-E'!$E$16))</f>
        <v>0</v>
      </c>
      <c r="L397" s="1">
        <f>IF($A$20="65 N.v.t.",1,IF(C397="",0,1))</f>
        <v>0</v>
      </c>
      <c r="M397" s="1">
        <f>IF($A$20="65 N.v.t.",1,IF(D397="",0,1))</f>
        <v>0</v>
      </c>
      <c r="N397" s="1">
        <f>IF($A$20="65 N.v.t.",1,IF(E397="",0,1))</f>
        <v>0</v>
      </c>
      <c r="P397" s="1">
        <f t="shared" si="27"/>
        <v>0</v>
      </c>
    </row>
    <row r="398" spans="1:16" hidden="1">
      <c r="A398" s="1" t="str">
        <f>$A$21</f>
        <v>66 Transport</v>
      </c>
      <c r="B398" s="111" t="str">
        <f t="shared" si="28"/>
        <v/>
      </c>
      <c r="C398" s="3"/>
      <c r="D398" s="3"/>
      <c r="E398" s="3"/>
      <c r="F398" s="59"/>
      <c r="G398" s="59"/>
      <c r="H398" s="59"/>
      <c r="I398" s="59"/>
      <c r="J398" s="11">
        <f>(C398*(1+'Aanneemsom-E'!$C$16))+(D398*(1+'Aanneemsom-E'!$D$16))+(E398*(1+'Aanneemsom-E'!$E$16))</f>
        <v>0</v>
      </c>
      <c r="L398" s="1">
        <f>IF($A$21="66 N.v.t.",1,IF(C398="",0,1))</f>
        <v>0</v>
      </c>
      <c r="M398" s="1">
        <f>IF($A$21="66 N.v.t.",1,IF(D398="",0,1))</f>
        <v>0</v>
      </c>
      <c r="N398" s="1">
        <f>IF($A$21="66 N.v.t.",1,IF(E398="",0,1))</f>
        <v>0</v>
      </c>
      <c r="P398" s="1">
        <f t="shared" si="27"/>
        <v>0</v>
      </c>
    </row>
    <row r="399" spans="1:16" hidden="1">
      <c r="A399" s="1" t="str">
        <f>$A$22</f>
        <v>73 Vaste keuken vrz</v>
      </c>
      <c r="B399" s="111" t="str">
        <f t="shared" si="28"/>
        <v/>
      </c>
      <c r="C399" s="3"/>
      <c r="D399" s="3"/>
      <c r="E399" s="3"/>
      <c r="F399" s="59"/>
      <c r="G399" s="59"/>
      <c r="H399" s="59"/>
      <c r="I399" s="59"/>
      <c r="J399" s="11">
        <f>(C399*(1+'Aanneemsom-E'!$C$16))+(D399*(1+'Aanneemsom-E'!$D$16))+(E399*(1+'Aanneemsom-E'!$E$16))</f>
        <v>0</v>
      </c>
      <c r="L399" s="1">
        <f>IF($A$22="73 N.v.t.",1,IF(C399="",0,1))</f>
        <v>0</v>
      </c>
      <c r="M399" s="1">
        <f>IF($A$22="73 N.v.t.",1,IF(D399="",0,1))</f>
        <v>0</v>
      </c>
      <c r="N399" s="1">
        <f>IF($A$22="73 N.v.t.",1,IF(E399="",0,1))</f>
        <v>0</v>
      </c>
      <c r="P399" s="1">
        <f t="shared" si="27"/>
        <v>0</v>
      </c>
    </row>
    <row r="400" spans="1:16" hidden="1">
      <c r="A400" s="1" t="str">
        <f>$A$23</f>
        <v>75 Vaste onderh.vrz.</v>
      </c>
      <c r="B400" s="111" t="str">
        <f t="shared" si="28"/>
        <v/>
      </c>
      <c r="C400" s="3"/>
      <c r="D400" s="3"/>
      <c r="E400" s="3"/>
      <c r="F400" s="59"/>
      <c r="G400" s="59"/>
      <c r="H400" s="59"/>
      <c r="I400" s="59"/>
      <c r="J400" s="11">
        <f>(C400*(1+'Aanneemsom-E'!$C$16))+(D400*(1+'Aanneemsom-E'!$D$16))+(E400*(1+'Aanneemsom-E'!$E$16))</f>
        <v>0</v>
      </c>
      <c r="L400" s="1">
        <f>IF($A$23="75 N.v.t.",1,IF(C400="",0,1))</f>
        <v>0</v>
      </c>
      <c r="M400" s="1">
        <f>IF($A$23="75 N.v.t.",1,IF(D400="",0,1))</f>
        <v>0</v>
      </c>
      <c r="N400" s="1">
        <f>IF($A$23="75 N.v.t.",1,IF(E400="",0,1))</f>
        <v>0</v>
      </c>
      <c r="P400" s="1">
        <f t="shared" si="27"/>
        <v>0</v>
      </c>
    </row>
    <row r="401" spans="1:17" ht="12" hidden="1" thickBot="1">
      <c r="A401" s="1" t="str">
        <f>$A$24</f>
        <v>90 Terrein</v>
      </c>
      <c r="B401" s="111" t="str">
        <f t="shared" si="28"/>
        <v/>
      </c>
      <c r="C401" s="3"/>
      <c r="D401" s="3"/>
      <c r="E401" s="3"/>
      <c r="F401" s="59"/>
      <c r="G401" s="59"/>
      <c r="H401" s="59"/>
      <c r="I401" s="59"/>
      <c r="J401" s="11">
        <f>(C401*(1+'Aanneemsom-E'!$C$16))+(D401*(1+'Aanneemsom-E'!$D$16))+(E401*(1+'Aanneemsom-E'!$E$16))</f>
        <v>0</v>
      </c>
      <c r="L401" s="1">
        <f>IF($A$24="90 N.v.t.",1,IF(C401="",0,1))</f>
        <v>0</v>
      </c>
      <c r="M401" s="1">
        <f>IF($A$24="90 N.v.t.",1,IF(D401="",0,1))</f>
        <v>0</v>
      </c>
      <c r="N401" s="1">
        <f>IF($A$24="90 N.v.t.",1,IF(E401="",0,1))</f>
        <v>0</v>
      </c>
      <c r="P401" s="1">
        <f t="shared" si="27"/>
        <v>0</v>
      </c>
    </row>
    <row r="402" spans="1:17" ht="13.5" hidden="1" thickBot="1">
      <c r="B402" s="19" t="s">
        <v>10</v>
      </c>
      <c r="C402" s="13">
        <f>SUM(C393:C401)</f>
        <v>0</v>
      </c>
      <c r="D402" s="13">
        <f>SUM(D393:D401)</f>
        <v>0</v>
      </c>
      <c r="E402" s="13">
        <f>SUM(E393:E401)</f>
        <v>0</v>
      </c>
      <c r="J402" s="12">
        <f>SUM(J392:J401)</f>
        <v>0</v>
      </c>
      <c r="O402" s="30" t="s">
        <v>25</v>
      </c>
      <c r="P402" s="1">
        <f>SUM(P392:P401)+P384</f>
        <v>4</v>
      </c>
    </row>
    <row r="403" spans="1:17" hidden="1">
      <c r="B403" s="19" t="s">
        <v>21</v>
      </c>
      <c r="C403" s="72" t="e">
        <f>C402/SUM(C402:E402)</f>
        <v>#DIV/0!</v>
      </c>
      <c r="D403" s="72" t="e">
        <f>D402/SUM(C402:E402)</f>
        <v>#DIV/0!</v>
      </c>
      <c r="E403" s="72" t="e">
        <f>E402/SUM(C402:E402)</f>
        <v>#DIV/0!</v>
      </c>
    </row>
    <row r="404" spans="1:17" hidden="1">
      <c r="C404" s="83"/>
      <c r="D404" s="83"/>
      <c r="E404" s="83"/>
    </row>
    <row r="405" spans="1:17" hidden="1">
      <c r="A405" s="6" t="str">
        <f>$A$57</f>
        <v>* "Loon", "Materiaal" en "Werk-derden" inclusief toeslagen. Let op: Alle bedragen datum prijspeil.</v>
      </c>
      <c r="C405" s="83"/>
      <c r="D405" s="83"/>
      <c r="E405" s="83"/>
      <c r="J405" s="105" t="str">
        <f>$J$57</f>
        <v>Paraaf Inschrijver:</v>
      </c>
    </row>
    <row r="406" spans="1:17" hidden="1">
      <c r="A406" s="6" t="str">
        <f>$A$58</f>
        <v>Opmerking: Niet gebruikte velden invullen met 0. Negatieve getallen of tekst is niet toegestaan.</v>
      </c>
      <c r="J406" s="86" t="str">
        <f>IF(P402=32,"","Let op: niet alle velden zijn ingevuld!")</f>
        <v>Let op: niet alle velden zijn ingevuld!</v>
      </c>
    </row>
    <row r="407" spans="1:17" ht="15.75" hidden="1">
      <c r="A407" s="4" t="str">
        <f>'Aanneemsom-E'!$A$1</f>
        <v>E-installatie</v>
      </c>
      <c r="B407" s="4" t="str">
        <f>'Aanneemsom-E'!$B$1</f>
        <v>Inschrijfbiljet onderhoud</v>
      </c>
    </row>
    <row r="408" spans="1:17" hidden="1">
      <c r="A408" s="30" t="str">
        <f>'Aanneemsom-E'!$A$2</f>
        <v>Perceel:</v>
      </c>
      <c r="B408" s="31" t="str">
        <f>Leeswijzer!$B$2</f>
        <v>E1</v>
      </c>
      <c r="F408" s="1"/>
      <c r="G408" s="1"/>
      <c r="H408" s="1"/>
      <c r="I408" s="32" t="str">
        <f>'Aanneemsom-E'!$F$2</f>
        <v>Documentnummer:</v>
      </c>
      <c r="J408" s="80" t="str">
        <f>Leeswijzer!$G$2</f>
        <v>xxx-GC1-IBE E1C1</v>
      </c>
    </row>
    <row r="409" spans="1:17" hidden="1">
      <c r="A409" s="30" t="str">
        <f>'Aanneemsom-E'!$A$3</f>
        <v>Opdrachtgever:</v>
      </c>
      <c r="B409" s="110" t="str">
        <f>Leeswijzer!$B$3</f>
        <v>Solido</v>
      </c>
      <c r="F409" s="1"/>
      <c r="G409" s="1"/>
      <c r="H409" s="1"/>
      <c r="I409" s="32" t="str">
        <f>'Aanneemsom-E'!$F$3</f>
        <v>Bestek:</v>
      </c>
      <c r="J409" s="2" t="str">
        <f>Leeswijzer!$G$3</f>
        <v>2506-FB-OHCAEW</v>
      </c>
    </row>
    <row r="410" spans="1:17" hidden="1">
      <c r="A410" s="30" t="str">
        <f>'Aanneemsom-E'!$A$4</f>
        <v>Betreft:</v>
      </c>
      <c r="B410" s="110" t="str">
        <f>Leeswijzer!$B$4</f>
        <v>Onderhoudscontract E-installatie</v>
      </c>
      <c r="F410" s="1"/>
      <c r="G410" s="1"/>
      <c r="H410" s="1"/>
      <c r="I410" s="30" t="s">
        <v>61</v>
      </c>
      <c r="J410" s="148">
        <f>'Aanneemsom-E'!$E$39</f>
        <v>0</v>
      </c>
    </row>
    <row r="411" spans="1:17" hidden="1">
      <c r="A411" s="30" t="str">
        <f>'Aanneemsom-E'!$A$5</f>
        <v>Blad:</v>
      </c>
      <c r="B411" s="1" t="str">
        <f>IF(F412="","Specificatieblad ongeldig; NIET invullen!","Specificatieblad locatie")</f>
        <v>Specificatieblad ongeldig; NIET invullen!</v>
      </c>
      <c r="E411" s="78" t="str">
        <f>$E$5</f>
        <v>C1</v>
      </c>
      <c r="F411" s="33" t="str">
        <f>$F$5</f>
        <v>MER1-2</v>
      </c>
      <c r="J411" s="1"/>
    </row>
    <row r="412" spans="1:17" hidden="1">
      <c r="A412" s="30"/>
      <c r="B412" s="80"/>
      <c r="E412" s="78" t="s">
        <v>4</v>
      </c>
      <c r="F412" s="130"/>
      <c r="H412" s="32" t="s">
        <v>41</v>
      </c>
      <c r="I412" s="80">
        <f>IF(I415=0,I413,I415)</f>
        <v>0</v>
      </c>
      <c r="J412" s="1"/>
      <c r="Q412" s="1">
        <f>IF(F412="",0,1)</f>
        <v>0</v>
      </c>
    </row>
    <row r="413" spans="1:17" hidden="1">
      <c r="A413" s="30"/>
      <c r="B413" s="103"/>
      <c r="E413" s="32" t="s">
        <v>20</v>
      </c>
      <c r="F413" s="117"/>
      <c r="H413" s="32" t="s">
        <v>27</v>
      </c>
      <c r="I413" s="118"/>
      <c r="J413" s="110" t="s">
        <v>45</v>
      </c>
      <c r="P413" s="1">
        <f>IF(I413="",0,1)</f>
        <v>0</v>
      </c>
    </row>
    <row r="414" spans="1:17" hidden="1">
      <c r="A414" s="30"/>
      <c r="B414" s="2"/>
      <c r="E414" s="32"/>
      <c r="F414" s="1"/>
      <c r="H414" s="30" t="s">
        <v>46</v>
      </c>
      <c r="I414" s="118"/>
      <c r="J414" s="1"/>
    </row>
    <row r="415" spans="1:17" hidden="1">
      <c r="A415" s="60" t="s">
        <v>31</v>
      </c>
      <c r="B415" s="115">
        <f>'Aanneemsom-E'!$B$8</f>
        <v>0</v>
      </c>
      <c r="E415" s="32"/>
      <c r="F415" s="1"/>
      <c r="H415" s="32" t="s">
        <v>47</v>
      </c>
      <c r="I415" s="118"/>
      <c r="J415" s="113">
        <f>IF(I414+I415=0,0,(I415-I414)/I414)</f>
        <v>0</v>
      </c>
    </row>
    <row r="416" spans="1:17" hidden="1">
      <c r="A416" s="30" t="s">
        <v>89</v>
      </c>
      <c r="B416" s="149"/>
      <c r="J416" s="119" t="str">
        <f>IF(J415=0,"","Controleer kengetallen op inschrijfwaarde. Pas zo nodig de bedragen Loon, Materiaal en Werk-derden aan met het wijzigingspercentage.")</f>
        <v/>
      </c>
    </row>
    <row r="417" spans="1:16" hidden="1">
      <c r="C417" s="74"/>
      <c r="D417" s="75"/>
      <c r="E417" s="75"/>
      <c r="F417" s="77" t="s">
        <v>23</v>
      </c>
      <c r="G417" s="75"/>
      <c r="H417" s="75"/>
      <c r="I417" s="75"/>
      <c r="J417" s="76"/>
    </row>
    <row r="418" spans="1:16" hidden="1">
      <c r="C418" s="20"/>
      <c r="D418" s="21" t="str">
        <f>$D$12</f>
        <v>Preventief en</v>
      </c>
      <c r="E418" s="22"/>
      <c r="F418" s="26"/>
      <c r="G418" s="21" t="str">
        <f>IF($G$12="","",$G$12)</f>
        <v>Geen stelposten</v>
      </c>
      <c r="H418" s="55"/>
      <c r="I418" s="27"/>
      <c r="J418" s="63" t="str">
        <f>$J$12</f>
        <v>Prijspeil</v>
      </c>
    </row>
    <row r="419" spans="1:16" hidden="1">
      <c r="C419" s="23"/>
      <c r="D419" s="24" t="str">
        <f>$D$13</f>
        <v>curatief onderhoud</v>
      </c>
      <c r="E419" s="25"/>
      <c r="F419" s="28"/>
      <c r="G419" s="24"/>
      <c r="H419" s="56"/>
      <c r="I419" s="29"/>
      <c r="J419" s="71">
        <f>$J$13</f>
        <v>45839</v>
      </c>
    </row>
    <row r="420" spans="1:16" ht="22.5" hidden="1">
      <c r="A420" s="17" t="s">
        <v>43</v>
      </c>
      <c r="B420" s="18" t="str">
        <f>$B$43</f>
        <v>Kengetal-E
locatie (€/m²)</v>
      </c>
      <c r="C420" s="5" t="s">
        <v>58</v>
      </c>
      <c r="D420" s="5" t="s">
        <v>59</v>
      </c>
      <c r="E420" s="5" t="s">
        <v>224</v>
      </c>
      <c r="F420" s="5" t="str">
        <f>IF($F$14="","",$F$14)</f>
        <v/>
      </c>
      <c r="G420" s="5" t="str">
        <f>IF($G$14="","",$G$14)</f>
        <v/>
      </c>
      <c r="H420" s="5" t="str">
        <f>IF($H$14="","",$H$14)</f>
        <v/>
      </c>
      <c r="I420" s="5" t="str">
        <f>IF($I$14="","",$I$14)</f>
        <v/>
      </c>
      <c r="J420" s="5" t="s">
        <v>57</v>
      </c>
      <c r="L420" s="1" t="s">
        <v>26</v>
      </c>
    </row>
    <row r="421" spans="1:16" hidden="1">
      <c r="A421" s="57" t="str">
        <f>$A$15</f>
        <v>Stelposten n.v.t.</v>
      </c>
      <c r="B421" s="81"/>
      <c r="C421" s="82"/>
      <c r="D421" s="82"/>
      <c r="E421" s="82"/>
      <c r="F421" s="3"/>
      <c r="G421" s="3"/>
      <c r="H421" s="3"/>
      <c r="I421" s="3"/>
      <c r="J421" s="58">
        <f>(F421*(1+'Aanneemsom-E'!$F$16))+(G421*(1+'Aanneemsom-E'!$F$16))+(H421*(1+'Aanneemsom-E'!$F$16))+(I421*(1+'Aanneemsom-E'!$F$16))</f>
        <v>0</v>
      </c>
      <c r="L421" s="1">
        <f>IF(F420="",1,IF(F421="",0,1))</f>
        <v>1</v>
      </c>
      <c r="M421" s="1">
        <f>IF(G420="",1,IF(G421="",0,1))</f>
        <v>1</v>
      </c>
      <c r="N421" s="1">
        <f>IF(H420="",1,IF(H421="",0,1))</f>
        <v>1</v>
      </c>
      <c r="O421" s="1">
        <f>IF(I420="",1,IF(I421="",0,1))</f>
        <v>1</v>
      </c>
      <c r="P421" s="1">
        <f>SUM(L421:O421)</f>
        <v>4</v>
      </c>
    </row>
    <row r="422" spans="1:16" hidden="1">
      <c r="A422" s="1" t="str">
        <f>$A$16</f>
        <v>61 CEV</v>
      </c>
      <c r="B422" s="111" t="str">
        <f>IF(C422+D422+E422=0,"",J422/$I$412)</f>
        <v/>
      </c>
      <c r="C422" s="3"/>
      <c r="D422" s="3"/>
      <c r="E422" s="3"/>
      <c r="F422" s="59"/>
      <c r="G422" s="59"/>
      <c r="H422" s="59"/>
      <c r="I422" s="59"/>
      <c r="J422" s="11">
        <f>(C422*(1+'Aanneemsom-E'!$C$16))+(D422*(1+'Aanneemsom-E'!$D$16))+(E422*(1+'Aanneemsom-E'!$E$16))</f>
        <v>0</v>
      </c>
      <c r="L422" s="1">
        <f>IF($A$16="61 N.v.t.",1,IF(C422="",0,1))</f>
        <v>0</v>
      </c>
      <c r="M422" s="1">
        <f>IF($A$16="61 N.v.t.",1,IF(D422="",0,1))</f>
        <v>0</v>
      </c>
      <c r="N422" s="1">
        <f>IF($A$16="61 N.v.t.",1,IF(E422="",0,1))</f>
        <v>0</v>
      </c>
      <c r="P422" s="1">
        <f t="shared" ref="P422:P430" si="29">SUM(L422:O422)</f>
        <v>0</v>
      </c>
    </row>
    <row r="423" spans="1:16" hidden="1">
      <c r="A423" s="1" t="str">
        <f>$A$17</f>
        <v>62 Aansluitingen</v>
      </c>
      <c r="B423" s="111" t="str">
        <f t="shared" ref="B423:B430" si="30">IF(C423+D423+E423=0,"",J423/$I$412)</f>
        <v/>
      </c>
      <c r="C423" s="3"/>
      <c r="D423" s="3"/>
      <c r="E423" s="3"/>
      <c r="F423" s="59"/>
      <c r="G423" s="59"/>
      <c r="H423" s="59"/>
      <c r="I423" s="59"/>
      <c r="J423" s="11">
        <f>(C423*(1+'Aanneemsom-E'!$C$16))+(D423*(1+'Aanneemsom-E'!$D$16))+(E423*(1+'Aanneemsom-E'!$E$16))</f>
        <v>0</v>
      </c>
      <c r="L423" s="1">
        <f>IF($A$17="62 N.v.t.",1,IF(C423="",0,1))</f>
        <v>0</v>
      </c>
      <c r="M423" s="1">
        <f>IF($A$17="62 N.v.t.",1,IF(D423="",0,1))</f>
        <v>0</v>
      </c>
      <c r="N423" s="1">
        <f>IF($A$17="62 N.v.t.",1,IF(E423="",0,1))</f>
        <v>0</v>
      </c>
      <c r="P423" s="1">
        <f t="shared" si="29"/>
        <v>0</v>
      </c>
    </row>
    <row r="424" spans="1:16" hidden="1">
      <c r="A424" s="1" t="str">
        <f>$A$18</f>
        <v>63 Verlichting</v>
      </c>
      <c r="B424" s="111" t="str">
        <f t="shared" si="30"/>
        <v/>
      </c>
      <c r="C424" s="3"/>
      <c r="D424" s="3"/>
      <c r="E424" s="3"/>
      <c r="F424" s="59"/>
      <c r="G424" s="59"/>
      <c r="H424" s="59"/>
      <c r="I424" s="59"/>
      <c r="J424" s="11">
        <f>(C424*(1+'Aanneemsom-E'!$C$16))+(D424*(1+'Aanneemsom-E'!$D$16))+(E424*(1+'Aanneemsom-E'!$E$16))</f>
        <v>0</v>
      </c>
      <c r="L424" s="1">
        <f>IF($A$18="63 N.v.t.",1,IF(C424="",0,1))</f>
        <v>0</v>
      </c>
      <c r="M424" s="1">
        <f>IF($A$18="63 N.v.t.",1,IF(D424="",0,1))</f>
        <v>0</v>
      </c>
      <c r="N424" s="1">
        <f>IF($A$18="63 N.v.t.",1,IF(E424="",0,1))</f>
        <v>0</v>
      </c>
      <c r="P424" s="1">
        <f t="shared" si="29"/>
        <v>0</v>
      </c>
    </row>
    <row r="425" spans="1:16" hidden="1">
      <c r="A425" s="1" t="str">
        <f>$A$19</f>
        <v>64 Communicatie</v>
      </c>
      <c r="B425" s="111" t="str">
        <f t="shared" si="30"/>
        <v/>
      </c>
      <c r="C425" s="3"/>
      <c r="D425" s="3"/>
      <c r="E425" s="3"/>
      <c r="F425" s="59"/>
      <c r="G425" s="59"/>
      <c r="H425" s="59"/>
      <c r="I425" s="59"/>
      <c r="J425" s="11">
        <f>(C425*(1+'Aanneemsom-E'!$C$16))+(D425*(1+'Aanneemsom-E'!$D$16))+(E425*(1+'Aanneemsom-E'!$E$16))</f>
        <v>0</v>
      </c>
      <c r="L425" s="1">
        <f>IF($A$19="64 N.v.t.",1,IF(C425="",0,1))</f>
        <v>0</v>
      </c>
      <c r="M425" s="1">
        <f>IF($A$19="64 N.v.t.",1,IF(D425="",0,1))</f>
        <v>0</v>
      </c>
      <c r="N425" s="1">
        <f>IF($A$19="64 N.v.t.",1,IF(E425="",0,1))</f>
        <v>0</v>
      </c>
      <c r="P425" s="1">
        <f t="shared" si="29"/>
        <v>0</v>
      </c>
    </row>
    <row r="426" spans="1:16" hidden="1">
      <c r="A426" s="1" t="str">
        <f>$A$20</f>
        <v>65 Beveiliging</v>
      </c>
      <c r="B426" s="111" t="str">
        <f t="shared" si="30"/>
        <v/>
      </c>
      <c r="C426" s="3"/>
      <c r="D426" s="3"/>
      <c r="E426" s="3"/>
      <c r="F426" s="59"/>
      <c r="G426" s="104" t="str">
        <f>IF(F412="","Ingevulde informatie wordt genegeerd.","")</f>
        <v>Ingevulde informatie wordt genegeerd.</v>
      </c>
      <c r="H426" s="59"/>
      <c r="I426" s="59"/>
      <c r="J426" s="11">
        <f>(C426*(1+'Aanneemsom-E'!$C$16))+(D426*(1+'Aanneemsom-E'!$D$16))+(E426*(1+'Aanneemsom-E'!$E$16))</f>
        <v>0</v>
      </c>
      <c r="L426" s="1">
        <f>IF($A$20="65 N.v.t.",1,IF(C426="",0,1))</f>
        <v>0</v>
      </c>
      <c r="M426" s="1">
        <f>IF($A$20="65 N.v.t.",1,IF(D426="",0,1))</f>
        <v>0</v>
      </c>
      <c r="N426" s="1">
        <f>IF($A$20="65 N.v.t.",1,IF(E426="",0,1))</f>
        <v>0</v>
      </c>
      <c r="P426" s="1">
        <f t="shared" si="29"/>
        <v>0</v>
      </c>
    </row>
    <row r="427" spans="1:16" hidden="1">
      <c r="A427" s="1" t="str">
        <f>$A$21</f>
        <v>66 Transport</v>
      </c>
      <c r="B427" s="111" t="str">
        <f t="shared" si="30"/>
        <v/>
      </c>
      <c r="C427" s="3"/>
      <c r="D427" s="3"/>
      <c r="E427" s="3"/>
      <c r="F427" s="59"/>
      <c r="G427" s="59"/>
      <c r="H427" s="59"/>
      <c r="I427" s="59"/>
      <c r="J427" s="11">
        <f>(C427*(1+'Aanneemsom-E'!$C$16))+(D427*(1+'Aanneemsom-E'!$D$16))+(E427*(1+'Aanneemsom-E'!$E$16))</f>
        <v>0</v>
      </c>
      <c r="L427" s="1">
        <f>IF($A$21="66 N.v.t.",1,IF(C427="",0,1))</f>
        <v>0</v>
      </c>
      <c r="M427" s="1">
        <f>IF($A$21="66 N.v.t.",1,IF(D427="",0,1))</f>
        <v>0</v>
      </c>
      <c r="N427" s="1">
        <f>IF($A$21="66 N.v.t.",1,IF(E427="",0,1))</f>
        <v>0</v>
      </c>
      <c r="P427" s="1">
        <f t="shared" si="29"/>
        <v>0</v>
      </c>
    </row>
    <row r="428" spans="1:16" hidden="1">
      <c r="A428" s="1" t="str">
        <f>$A$22</f>
        <v>73 Vaste keuken vrz</v>
      </c>
      <c r="B428" s="111" t="str">
        <f t="shared" si="30"/>
        <v/>
      </c>
      <c r="C428" s="3"/>
      <c r="D428" s="3"/>
      <c r="E428" s="3"/>
      <c r="F428" s="59"/>
      <c r="G428" s="59"/>
      <c r="H428" s="59"/>
      <c r="I428" s="59"/>
      <c r="J428" s="11">
        <f>(C428*(1+'Aanneemsom-E'!$C$16))+(D428*(1+'Aanneemsom-E'!$D$16))+(E428*(1+'Aanneemsom-E'!$E$16))</f>
        <v>0</v>
      </c>
      <c r="L428" s="1">
        <f>IF($A$22="73 N.v.t.",1,IF(C428="",0,1))</f>
        <v>0</v>
      </c>
      <c r="M428" s="1">
        <f>IF($A$22="73 N.v.t.",1,IF(D428="",0,1))</f>
        <v>0</v>
      </c>
      <c r="N428" s="1">
        <f>IF($A$22="73 N.v.t.",1,IF(E428="",0,1))</f>
        <v>0</v>
      </c>
      <c r="P428" s="1">
        <f t="shared" si="29"/>
        <v>0</v>
      </c>
    </row>
    <row r="429" spans="1:16" hidden="1">
      <c r="A429" s="1" t="str">
        <f>$A$23</f>
        <v>75 Vaste onderh.vrz.</v>
      </c>
      <c r="B429" s="111" t="str">
        <f t="shared" si="30"/>
        <v/>
      </c>
      <c r="C429" s="3"/>
      <c r="D429" s="3"/>
      <c r="E429" s="3"/>
      <c r="F429" s="59"/>
      <c r="G429" s="59"/>
      <c r="H429" s="59"/>
      <c r="I429" s="59"/>
      <c r="J429" s="11">
        <f>(C429*(1+'Aanneemsom-E'!$C$16))+(D429*(1+'Aanneemsom-E'!$D$16))+(E429*(1+'Aanneemsom-E'!$E$16))</f>
        <v>0</v>
      </c>
      <c r="L429" s="1">
        <f>IF($A$23="75 N.v.t.",1,IF(C429="",0,1))</f>
        <v>0</v>
      </c>
      <c r="M429" s="1">
        <f>IF($A$23="75 N.v.t.",1,IF(D429="",0,1))</f>
        <v>0</v>
      </c>
      <c r="N429" s="1">
        <f>IF($A$23="75 N.v.t.",1,IF(E429="",0,1))</f>
        <v>0</v>
      </c>
      <c r="P429" s="1">
        <f t="shared" si="29"/>
        <v>0</v>
      </c>
    </row>
    <row r="430" spans="1:16" ht="12" hidden="1" thickBot="1">
      <c r="A430" s="1" t="str">
        <f>$A$24</f>
        <v>90 Terrein</v>
      </c>
      <c r="B430" s="111" t="str">
        <f t="shared" si="30"/>
        <v/>
      </c>
      <c r="C430" s="3"/>
      <c r="D430" s="3"/>
      <c r="E430" s="3"/>
      <c r="F430" s="59"/>
      <c r="G430" s="59"/>
      <c r="H430" s="59"/>
      <c r="I430" s="59"/>
      <c r="J430" s="11">
        <f>(C430*(1+'Aanneemsom-E'!$C$16))+(D430*(1+'Aanneemsom-E'!$D$16))+(E430*(1+'Aanneemsom-E'!$E$16))</f>
        <v>0</v>
      </c>
      <c r="L430" s="1">
        <f>IF($A$24="90 N.v.t.",1,IF(C430="",0,1))</f>
        <v>0</v>
      </c>
      <c r="M430" s="1">
        <f>IF($A$24="90 N.v.t.",1,IF(D430="",0,1))</f>
        <v>0</v>
      </c>
      <c r="N430" s="1">
        <f>IF($A$24="90 N.v.t.",1,IF(E430="",0,1))</f>
        <v>0</v>
      </c>
      <c r="P430" s="1">
        <f t="shared" si="29"/>
        <v>0</v>
      </c>
    </row>
    <row r="431" spans="1:16" ht="13.5" hidden="1" thickBot="1">
      <c r="B431" s="19" t="s">
        <v>10</v>
      </c>
      <c r="C431" s="13">
        <f>SUM(C422:C430)</f>
        <v>0</v>
      </c>
      <c r="D431" s="13">
        <f>SUM(D422:D430)</f>
        <v>0</v>
      </c>
      <c r="E431" s="13">
        <f>SUM(E422:E430)</f>
        <v>0</v>
      </c>
      <c r="J431" s="12">
        <f>SUM(J421:J430)</f>
        <v>0</v>
      </c>
      <c r="O431" s="30" t="s">
        <v>25</v>
      </c>
      <c r="P431" s="1">
        <f>SUM(P421:P430)+P413</f>
        <v>4</v>
      </c>
    </row>
    <row r="432" spans="1:16" hidden="1">
      <c r="B432" s="19" t="s">
        <v>21</v>
      </c>
      <c r="C432" s="72" t="e">
        <f>C431/SUM(C431:E431)</f>
        <v>#DIV/0!</v>
      </c>
      <c r="D432" s="72" t="e">
        <f>D431/SUM(C431:E431)</f>
        <v>#DIV/0!</v>
      </c>
      <c r="E432" s="72" t="e">
        <f>E431/SUM(C431:E431)</f>
        <v>#DIV/0!</v>
      </c>
    </row>
    <row r="433" spans="1:17" hidden="1">
      <c r="C433" s="83"/>
      <c r="D433" s="83"/>
      <c r="E433" s="83"/>
    </row>
    <row r="434" spans="1:17" hidden="1">
      <c r="A434" s="6" t="str">
        <f>$A$57</f>
        <v>* "Loon", "Materiaal" en "Werk-derden" inclusief toeslagen. Let op: Alle bedragen datum prijspeil.</v>
      </c>
      <c r="C434" s="83"/>
      <c r="D434" s="83"/>
      <c r="E434" s="83"/>
      <c r="J434" s="105" t="str">
        <f>$J$57</f>
        <v>Paraaf Inschrijver:</v>
      </c>
    </row>
    <row r="435" spans="1:17" hidden="1">
      <c r="A435" s="6" t="str">
        <f>$A$58</f>
        <v>Opmerking: Niet gebruikte velden invullen met 0. Negatieve getallen of tekst is niet toegestaan.</v>
      </c>
      <c r="J435" s="86" t="str">
        <f>IF(P431=32,"","Let op: niet alle velden zijn ingevuld!")</f>
        <v>Let op: niet alle velden zijn ingevuld!</v>
      </c>
    </row>
    <row r="436" spans="1:17" ht="15.75" hidden="1">
      <c r="A436" s="4" t="str">
        <f>'Aanneemsom-E'!$A$1</f>
        <v>E-installatie</v>
      </c>
      <c r="B436" s="4" t="str">
        <f>'Aanneemsom-E'!$B$1</f>
        <v>Inschrijfbiljet onderhoud</v>
      </c>
    </row>
    <row r="437" spans="1:17" hidden="1">
      <c r="A437" s="30" t="str">
        <f>'Aanneemsom-E'!$A$2</f>
        <v>Perceel:</v>
      </c>
      <c r="B437" s="31" t="str">
        <f>Leeswijzer!$B$2</f>
        <v>E1</v>
      </c>
      <c r="F437" s="1"/>
      <c r="G437" s="1"/>
      <c r="H437" s="1"/>
      <c r="I437" s="32" t="str">
        <f>'Aanneemsom-E'!$F$2</f>
        <v>Documentnummer:</v>
      </c>
      <c r="J437" s="80" t="str">
        <f>Leeswijzer!$G$2</f>
        <v>xxx-GC1-IBE E1C1</v>
      </c>
    </row>
    <row r="438" spans="1:17" hidden="1">
      <c r="A438" s="30" t="str">
        <f>'Aanneemsom-E'!$A$3</f>
        <v>Opdrachtgever:</v>
      </c>
      <c r="B438" s="110" t="str">
        <f>Leeswijzer!$B$3</f>
        <v>Solido</v>
      </c>
      <c r="F438" s="1"/>
      <c r="G438" s="1"/>
      <c r="H438" s="1"/>
      <c r="I438" s="32" t="str">
        <f>'Aanneemsom-E'!$F$3</f>
        <v>Bestek:</v>
      </c>
      <c r="J438" s="2" t="str">
        <f>Leeswijzer!$G$3</f>
        <v>2506-FB-OHCAEW</v>
      </c>
    </row>
    <row r="439" spans="1:17" hidden="1">
      <c r="A439" s="30" t="str">
        <f>'Aanneemsom-E'!$A$4</f>
        <v>Betreft:</v>
      </c>
      <c r="B439" s="110" t="str">
        <f>Leeswijzer!$B$4</f>
        <v>Onderhoudscontract E-installatie</v>
      </c>
      <c r="F439" s="1"/>
      <c r="G439" s="1"/>
      <c r="H439" s="1"/>
      <c r="I439" s="30" t="s">
        <v>61</v>
      </c>
      <c r="J439" s="148">
        <f>'Aanneemsom-E'!$E$39</f>
        <v>0</v>
      </c>
    </row>
    <row r="440" spans="1:17" hidden="1">
      <c r="A440" s="30" t="str">
        <f>'Aanneemsom-E'!$A$5</f>
        <v>Blad:</v>
      </c>
      <c r="B440" s="1" t="str">
        <f>IF(F441="","Specificatieblad ongeldig; NIET invullen!","Specificatieblad locatie")</f>
        <v>Specificatieblad ongeldig; NIET invullen!</v>
      </c>
      <c r="E440" s="78" t="str">
        <f>$E$5</f>
        <v>C1</v>
      </c>
      <c r="F440" s="33" t="str">
        <f>$F$5</f>
        <v>MER1-2</v>
      </c>
      <c r="J440" s="1"/>
    </row>
    <row r="441" spans="1:17" hidden="1">
      <c r="A441" s="30"/>
      <c r="B441" s="80"/>
      <c r="E441" s="78" t="s">
        <v>4</v>
      </c>
      <c r="F441" s="130"/>
      <c r="H441" s="32" t="s">
        <v>41</v>
      </c>
      <c r="I441" s="80">
        <f>IF(I444=0,I442,I444)</f>
        <v>0</v>
      </c>
      <c r="J441" s="1"/>
      <c r="Q441" s="1">
        <f>IF(F441="",0,1)</f>
        <v>0</v>
      </c>
    </row>
    <row r="442" spans="1:17" hidden="1">
      <c r="A442" s="30"/>
      <c r="B442" s="103"/>
      <c r="E442" s="32" t="s">
        <v>20</v>
      </c>
      <c r="F442" s="117"/>
      <c r="H442" s="32" t="s">
        <v>27</v>
      </c>
      <c r="I442" s="118"/>
      <c r="J442" s="110" t="s">
        <v>45</v>
      </c>
      <c r="P442" s="1">
        <f>IF(I442="",0,1)</f>
        <v>0</v>
      </c>
    </row>
    <row r="443" spans="1:17" hidden="1">
      <c r="A443" s="30"/>
      <c r="B443" s="2"/>
      <c r="E443" s="32"/>
      <c r="F443" s="1"/>
      <c r="H443" s="30" t="s">
        <v>46</v>
      </c>
      <c r="I443" s="118"/>
      <c r="J443" s="1"/>
    </row>
    <row r="444" spans="1:17" hidden="1">
      <c r="A444" s="60" t="s">
        <v>31</v>
      </c>
      <c r="B444" s="115">
        <f>'Aanneemsom-E'!$B$8</f>
        <v>0</v>
      </c>
      <c r="E444" s="32"/>
      <c r="F444" s="1"/>
      <c r="H444" s="32" t="s">
        <v>47</v>
      </c>
      <c r="I444" s="118"/>
      <c r="J444" s="113">
        <f>IF(I443+I444=0,0,(I444-I443)/I443)</f>
        <v>0</v>
      </c>
    </row>
    <row r="445" spans="1:17" hidden="1">
      <c r="A445" s="30" t="s">
        <v>89</v>
      </c>
      <c r="B445" s="149"/>
      <c r="J445" s="119" t="str">
        <f>IF(J444=0,"","Controleer kengetallen op inschrijfwaarde. Pas zo nodig de bedragen Loon, Materiaal en Werk-derden aan met het wijzigingspercentage.")</f>
        <v/>
      </c>
    </row>
    <row r="446" spans="1:17" hidden="1">
      <c r="C446" s="74"/>
      <c r="D446" s="75"/>
      <c r="E446" s="75"/>
      <c r="F446" s="77" t="s">
        <v>23</v>
      </c>
      <c r="G446" s="75"/>
      <c r="H446" s="75"/>
      <c r="I446" s="75"/>
      <c r="J446" s="76"/>
    </row>
    <row r="447" spans="1:17" hidden="1">
      <c r="C447" s="20"/>
      <c r="D447" s="21" t="str">
        <f>$D$12</f>
        <v>Preventief en</v>
      </c>
      <c r="E447" s="22"/>
      <c r="F447" s="26"/>
      <c r="G447" s="21" t="str">
        <f>IF($G$12="","",$G$12)</f>
        <v>Geen stelposten</v>
      </c>
      <c r="H447" s="55"/>
      <c r="I447" s="27"/>
      <c r="J447" s="63" t="str">
        <f>$J$12</f>
        <v>Prijspeil</v>
      </c>
    </row>
    <row r="448" spans="1:17" hidden="1">
      <c r="C448" s="23"/>
      <c r="D448" s="24" t="str">
        <f>$D$13</f>
        <v>curatief onderhoud</v>
      </c>
      <c r="E448" s="25"/>
      <c r="F448" s="28"/>
      <c r="G448" s="24"/>
      <c r="H448" s="56"/>
      <c r="I448" s="29"/>
      <c r="J448" s="71">
        <f>$J$13</f>
        <v>45839</v>
      </c>
    </row>
    <row r="449" spans="1:16" ht="22.5" hidden="1">
      <c r="A449" s="17" t="s">
        <v>43</v>
      </c>
      <c r="B449" s="18" t="str">
        <f>$B$43</f>
        <v>Kengetal-E
locatie (€/m²)</v>
      </c>
      <c r="C449" s="5" t="s">
        <v>58</v>
      </c>
      <c r="D449" s="5" t="s">
        <v>59</v>
      </c>
      <c r="E449" s="5" t="s">
        <v>224</v>
      </c>
      <c r="F449" s="5" t="str">
        <f>IF($F$14="","",$F$14)</f>
        <v/>
      </c>
      <c r="G449" s="5" t="str">
        <f>IF($G$14="","",$G$14)</f>
        <v/>
      </c>
      <c r="H449" s="5" t="str">
        <f>IF($H$14="","",$H$14)</f>
        <v/>
      </c>
      <c r="I449" s="5" t="str">
        <f>IF($I$14="","",$I$14)</f>
        <v/>
      </c>
      <c r="J449" s="5" t="s">
        <v>57</v>
      </c>
      <c r="L449" s="1" t="s">
        <v>26</v>
      </c>
    </row>
    <row r="450" spans="1:16" hidden="1">
      <c r="A450" s="57" t="str">
        <f>$A$15</f>
        <v>Stelposten n.v.t.</v>
      </c>
      <c r="B450" s="81"/>
      <c r="C450" s="82"/>
      <c r="D450" s="82"/>
      <c r="E450" s="82"/>
      <c r="F450" s="3"/>
      <c r="G450" s="3"/>
      <c r="H450" s="3"/>
      <c r="I450" s="3"/>
      <c r="J450" s="58">
        <f>(F450*(1+'Aanneemsom-E'!$F$16))+(G450*(1+'Aanneemsom-E'!$F$16))+(H450*(1+'Aanneemsom-E'!$F$16))+(I450*(1+'Aanneemsom-E'!$F$16))</f>
        <v>0</v>
      </c>
      <c r="L450" s="1">
        <f>IF(F449="",1,IF(F450="",0,1))</f>
        <v>1</v>
      </c>
      <c r="M450" s="1">
        <f>IF(G449="",1,IF(G450="",0,1))</f>
        <v>1</v>
      </c>
      <c r="N450" s="1">
        <f>IF(H449="",1,IF(H450="",0,1))</f>
        <v>1</v>
      </c>
      <c r="O450" s="1">
        <f>IF(I449="",1,IF(I450="",0,1))</f>
        <v>1</v>
      </c>
      <c r="P450" s="1">
        <f>SUM(L450:O450)</f>
        <v>4</v>
      </c>
    </row>
    <row r="451" spans="1:16" hidden="1">
      <c r="A451" s="1" t="str">
        <f>$A$16</f>
        <v>61 CEV</v>
      </c>
      <c r="B451" s="111" t="str">
        <f>IF(C451+D451+E451=0,"",J451/$I$441)</f>
        <v/>
      </c>
      <c r="C451" s="3"/>
      <c r="D451" s="3"/>
      <c r="E451" s="3"/>
      <c r="F451" s="59"/>
      <c r="G451" s="59"/>
      <c r="H451" s="59"/>
      <c r="I451" s="59"/>
      <c r="J451" s="11">
        <f>(C451*(1+'Aanneemsom-E'!$C$16))+(D451*(1+'Aanneemsom-E'!$D$16))+(E451*(1+'Aanneemsom-E'!$E$16))</f>
        <v>0</v>
      </c>
      <c r="L451" s="1">
        <f>IF($A$16="61 N.v.t.",1,IF(C451="",0,1))</f>
        <v>0</v>
      </c>
      <c r="M451" s="1">
        <f>IF($A$16="61 N.v.t.",1,IF(D451="",0,1))</f>
        <v>0</v>
      </c>
      <c r="N451" s="1">
        <f>IF($A$16="61 N.v.t.",1,IF(E451="",0,1))</f>
        <v>0</v>
      </c>
      <c r="P451" s="1">
        <f t="shared" ref="P451:P459" si="31">SUM(L451:O451)</f>
        <v>0</v>
      </c>
    </row>
    <row r="452" spans="1:16" hidden="1">
      <c r="A452" s="1" t="str">
        <f>$A$17</f>
        <v>62 Aansluitingen</v>
      </c>
      <c r="B452" s="111" t="str">
        <f t="shared" ref="B452:B459" si="32">IF(C452+D452+E452=0,"",J452/$I$441)</f>
        <v/>
      </c>
      <c r="C452" s="3"/>
      <c r="D452" s="3"/>
      <c r="E452" s="3"/>
      <c r="F452" s="59"/>
      <c r="G452" s="59"/>
      <c r="H452" s="59"/>
      <c r="I452" s="59"/>
      <c r="J452" s="11">
        <f>(C452*(1+'Aanneemsom-E'!$C$16))+(D452*(1+'Aanneemsom-E'!$D$16))+(E452*(1+'Aanneemsom-E'!$E$16))</f>
        <v>0</v>
      </c>
      <c r="L452" s="1">
        <f>IF($A$17="62 N.v.t.",1,IF(C452="",0,1))</f>
        <v>0</v>
      </c>
      <c r="M452" s="1">
        <f>IF($A$17="62 N.v.t.",1,IF(D452="",0,1))</f>
        <v>0</v>
      </c>
      <c r="N452" s="1">
        <f>IF($A$17="62 N.v.t.",1,IF(E452="",0,1))</f>
        <v>0</v>
      </c>
      <c r="P452" s="1">
        <f t="shared" si="31"/>
        <v>0</v>
      </c>
    </row>
    <row r="453" spans="1:16" hidden="1">
      <c r="A453" s="1" t="str">
        <f>$A$18</f>
        <v>63 Verlichting</v>
      </c>
      <c r="B453" s="111" t="str">
        <f t="shared" si="32"/>
        <v/>
      </c>
      <c r="C453" s="3"/>
      <c r="D453" s="3"/>
      <c r="E453" s="3"/>
      <c r="F453" s="59"/>
      <c r="G453" s="59"/>
      <c r="H453" s="59"/>
      <c r="I453" s="59"/>
      <c r="J453" s="11">
        <f>(C453*(1+'Aanneemsom-E'!$C$16))+(D453*(1+'Aanneemsom-E'!$D$16))+(E453*(1+'Aanneemsom-E'!$E$16))</f>
        <v>0</v>
      </c>
      <c r="L453" s="1">
        <f>IF($A$18="63 N.v.t.",1,IF(C453="",0,1))</f>
        <v>0</v>
      </c>
      <c r="M453" s="1">
        <f>IF($A$18="63 N.v.t.",1,IF(D453="",0,1))</f>
        <v>0</v>
      </c>
      <c r="N453" s="1">
        <f>IF($A$18="63 N.v.t.",1,IF(E453="",0,1))</f>
        <v>0</v>
      </c>
      <c r="P453" s="1">
        <f t="shared" si="31"/>
        <v>0</v>
      </c>
    </row>
    <row r="454" spans="1:16" hidden="1">
      <c r="A454" s="1" t="str">
        <f>$A$19</f>
        <v>64 Communicatie</v>
      </c>
      <c r="B454" s="111" t="str">
        <f t="shared" si="32"/>
        <v/>
      </c>
      <c r="C454" s="3"/>
      <c r="D454" s="3"/>
      <c r="E454" s="3"/>
      <c r="F454" s="59"/>
      <c r="G454" s="59"/>
      <c r="H454" s="59"/>
      <c r="I454" s="59"/>
      <c r="J454" s="11">
        <f>(C454*(1+'Aanneemsom-E'!$C$16))+(D454*(1+'Aanneemsom-E'!$D$16))+(E454*(1+'Aanneemsom-E'!$E$16))</f>
        <v>0</v>
      </c>
      <c r="L454" s="1">
        <f>IF($A$19="64 N.v.t.",1,IF(C454="",0,1))</f>
        <v>0</v>
      </c>
      <c r="M454" s="1">
        <f>IF($A$19="64 N.v.t.",1,IF(D454="",0,1))</f>
        <v>0</v>
      </c>
      <c r="N454" s="1">
        <f>IF($A$19="64 N.v.t.",1,IF(E454="",0,1))</f>
        <v>0</v>
      </c>
      <c r="P454" s="1">
        <f t="shared" si="31"/>
        <v>0</v>
      </c>
    </row>
    <row r="455" spans="1:16" hidden="1">
      <c r="A455" s="1" t="str">
        <f>$A$20</f>
        <v>65 Beveiliging</v>
      </c>
      <c r="B455" s="111" t="str">
        <f t="shared" si="32"/>
        <v/>
      </c>
      <c r="C455" s="3"/>
      <c r="D455" s="3"/>
      <c r="E455" s="3"/>
      <c r="F455" s="59"/>
      <c r="G455" s="104" t="str">
        <f>IF(F441="","Ingevulde informatie wordt genegeerd.","")</f>
        <v>Ingevulde informatie wordt genegeerd.</v>
      </c>
      <c r="H455" s="59"/>
      <c r="I455" s="59"/>
      <c r="J455" s="11">
        <f>(C455*(1+'Aanneemsom-E'!$C$16))+(D455*(1+'Aanneemsom-E'!$D$16))+(E455*(1+'Aanneemsom-E'!$E$16))</f>
        <v>0</v>
      </c>
      <c r="L455" s="1">
        <f>IF($A$20="65 N.v.t.",1,IF(C455="",0,1))</f>
        <v>0</v>
      </c>
      <c r="M455" s="1">
        <f>IF($A$20="65 N.v.t.",1,IF(D455="",0,1))</f>
        <v>0</v>
      </c>
      <c r="N455" s="1">
        <f>IF($A$20="65 N.v.t.",1,IF(E455="",0,1))</f>
        <v>0</v>
      </c>
      <c r="P455" s="1">
        <f t="shared" si="31"/>
        <v>0</v>
      </c>
    </row>
    <row r="456" spans="1:16" hidden="1">
      <c r="A456" s="1" t="str">
        <f>$A$21</f>
        <v>66 Transport</v>
      </c>
      <c r="B456" s="111" t="str">
        <f t="shared" si="32"/>
        <v/>
      </c>
      <c r="C456" s="3"/>
      <c r="D456" s="3"/>
      <c r="E456" s="3"/>
      <c r="F456" s="59"/>
      <c r="G456" s="59"/>
      <c r="H456" s="59"/>
      <c r="I456" s="59"/>
      <c r="J456" s="11">
        <f>(C456*(1+'Aanneemsom-E'!$C$16))+(D456*(1+'Aanneemsom-E'!$D$16))+(E456*(1+'Aanneemsom-E'!$E$16))</f>
        <v>0</v>
      </c>
      <c r="L456" s="1">
        <f>IF($A$21="66 N.v.t.",1,IF(C456="",0,1))</f>
        <v>0</v>
      </c>
      <c r="M456" s="1">
        <f>IF($A$21="66 N.v.t.",1,IF(D456="",0,1))</f>
        <v>0</v>
      </c>
      <c r="N456" s="1">
        <f>IF($A$21="66 N.v.t.",1,IF(E456="",0,1))</f>
        <v>0</v>
      </c>
      <c r="P456" s="1">
        <f t="shared" si="31"/>
        <v>0</v>
      </c>
    </row>
    <row r="457" spans="1:16" hidden="1">
      <c r="A457" s="1" t="str">
        <f>$A$22</f>
        <v>73 Vaste keuken vrz</v>
      </c>
      <c r="B457" s="111" t="str">
        <f t="shared" si="32"/>
        <v/>
      </c>
      <c r="C457" s="3"/>
      <c r="D457" s="3"/>
      <c r="E457" s="3"/>
      <c r="F457" s="59"/>
      <c r="G457" s="59"/>
      <c r="H457" s="59"/>
      <c r="I457" s="59"/>
      <c r="J457" s="11">
        <f>(C457*(1+'Aanneemsom-E'!$C$16))+(D457*(1+'Aanneemsom-E'!$D$16))+(E457*(1+'Aanneemsom-E'!$E$16))</f>
        <v>0</v>
      </c>
      <c r="L457" s="1">
        <f>IF($A$22="73 N.v.t.",1,IF(C457="",0,1))</f>
        <v>0</v>
      </c>
      <c r="M457" s="1">
        <f>IF($A$22="73 N.v.t.",1,IF(D457="",0,1))</f>
        <v>0</v>
      </c>
      <c r="N457" s="1">
        <f>IF($A$22="73 N.v.t.",1,IF(E457="",0,1))</f>
        <v>0</v>
      </c>
      <c r="P457" s="1">
        <f t="shared" si="31"/>
        <v>0</v>
      </c>
    </row>
    <row r="458" spans="1:16" hidden="1">
      <c r="A458" s="1" t="str">
        <f>$A$23</f>
        <v>75 Vaste onderh.vrz.</v>
      </c>
      <c r="B458" s="111" t="str">
        <f t="shared" si="32"/>
        <v/>
      </c>
      <c r="C458" s="3"/>
      <c r="D458" s="3"/>
      <c r="E458" s="3"/>
      <c r="F458" s="59"/>
      <c r="G458" s="59"/>
      <c r="H458" s="59"/>
      <c r="I458" s="59"/>
      <c r="J458" s="11">
        <f>(C458*(1+'Aanneemsom-E'!$C$16))+(D458*(1+'Aanneemsom-E'!$D$16))+(E458*(1+'Aanneemsom-E'!$E$16))</f>
        <v>0</v>
      </c>
      <c r="L458" s="1">
        <f>IF($A$23="75 N.v.t.",1,IF(C458="",0,1))</f>
        <v>0</v>
      </c>
      <c r="M458" s="1">
        <f>IF($A$23="75 N.v.t.",1,IF(D458="",0,1))</f>
        <v>0</v>
      </c>
      <c r="N458" s="1">
        <f>IF($A$23="75 N.v.t.",1,IF(E458="",0,1))</f>
        <v>0</v>
      </c>
      <c r="P458" s="1">
        <f t="shared" si="31"/>
        <v>0</v>
      </c>
    </row>
    <row r="459" spans="1:16" ht="12" hidden="1" thickBot="1">
      <c r="A459" s="1" t="str">
        <f>$A$24</f>
        <v>90 Terrein</v>
      </c>
      <c r="B459" s="111" t="str">
        <f t="shared" si="32"/>
        <v/>
      </c>
      <c r="C459" s="3"/>
      <c r="D459" s="3"/>
      <c r="E459" s="3"/>
      <c r="F459" s="59"/>
      <c r="G459" s="59"/>
      <c r="H459" s="59"/>
      <c r="I459" s="59"/>
      <c r="J459" s="11">
        <f>(C459*(1+'Aanneemsom-E'!$C$16))+(D459*(1+'Aanneemsom-E'!$D$16))+(E459*(1+'Aanneemsom-E'!$E$16))</f>
        <v>0</v>
      </c>
      <c r="L459" s="1">
        <f>IF($A$24="90 N.v.t.",1,IF(C459="",0,1))</f>
        <v>0</v>
      </c>
      <c r="M459" s="1">
        <f>IF($A$24="90 N.v.t.",1,IF(D459="",0,1))</f>
        <v>0</v>
      </c>
      <c r="N459" s="1">
        <f>IF($A$24="90 N.v.t.",1,IF(E459="",0,1))</f>
        <v>0</v>
      </c>
      <c r="P459" s="1">
        <f t="shared" si="31"/>
        <v>0</v>
      </c>
    </row>
    <row r="460" spans="1:16" ht="13.5" hidden="1" thickBot="1">
      <c r="B460" s="19" t="s">
        <v>10</v>
      </c>
      <c r="C460" s="13">
        <f>SUM(C451:C459)</f>
        <v>0</v>
      </c>
      <c r="D460" s="13">
        <f>SUM(D451:D459)</f>
        <v>0</v>
      </c>
      <c r="E460" s="13">
        <f>SUM(E451:E459)</f>
        <v>0</v>
      </c>
      <c r="J460" s="12">
        <f>SUM(J450:J459)</f>
        <v>0</v>
      </c>
      <c r="O460" s="30" t="s">
        <v>25</v>
      </c>
      <c r="P460" s="1">
        <f>SUM(P450:P459)+P442</f>
        <v>4</v>
      </c>
    </row>
    <row r="461" spans="1:16" hidden="1">
      <c r="B461" s="19" t="s">
        <v>21</v>
      </c>
      <c r="C461" s="72" t="e">
        <f>C460/SUM(C460:E460)</f>
        <v>#DIV/0!</v>
      </c>
      <c r="D461" s="72" t="e">
        <f>D460/SUM(C460:E460)</f>
        <v>#DIV/0!</v>
      </c>
      <c r="E461" s="72" t="e">
        <f>E460/SUM(C460:E460)</f>
        <v>#DIV/0!</v>
      </c>
    </row>
    <row r="462" spans="1:16" hidden="1">
      <c r="C462" s="83"/>
      <c r="D462" s="83"/>
      <c r="E462" s="83"/>
    </row>
    <row r="463" spans="1:16" hidden="1">
      <c r="A463" s="6" t="str">
        <f>$A$57</f>
        <v>* "Loon", "Materiaal" en "Werk-derden" inclusief toeslagen. Let op: Alle bedragen datum prijspeil.</v>
      </c>
      <c r="C463" s="83"/>
      <c r="D463" s="83"/>
      <c r="E463" s="83"/>
      <c r="J463" s="105" t="str">
        <f>$J$57</f>
        <v>Paraaf Inschrijver:</v>
      </c>
    </row>
    <row r="464" spans="1:16" hidden="1">
      <c r="A464" s="6" t="str">
        <f>$A$58</f>
        <v>Opmerking: Niet gebruikte velden invullen met 0. Negatieve getallen of tekst is niet toegestaan.</v>
      </c>
      <c r="J464" s="86" t="str">
        <f>IF(P460=32,"","Let op: niet alle velden zijn ingevuld!")</f>
        <v>Let op: niet alle velden zijn ingevuld!</v>
      </c>
    </row>
    <row r="465" spans="1:17" ht="15.75" hidden="1">
      <c r="A465" s="4" t="str">
        <f>'Aanneemsom-E'!$A$1</f>
        <v>E-installatie</v>
      </c>
      <c r="B465" s="4" t="str">
        <f>'Aanneemsom-E'!$B$1</f>
        <v>Inschrijfbiljet onderhoud</v>
      </c>
    </row>
    <row r="466" spans="1:17" hidden="1">
      <c r="A466" s="30" t="str">
        <f>'Aanneemsom-E'!$A$2</f>
        <v>Perceel:</v>
      </c>
      <c r="B466" s="31" t="str">
        <f>Leeswijzer!$B$2</f>
        <v>E1</v>
      </c>
      <c r="F466" s="1"/>
      <c r="G466" s="1"/>
      <c r="H466" s="1"/>
      <c r="I466" s="32" t="str">
        <f>'Aanneemsom-E'!$F$2</f>
        <v>Documentnummer:</v>
      </c>
      <c r="J466" s="80" t="str">
        <f>Leeswijzer!$G$2</f>
        <v>xxx-GC1-IBE E1C1</v>
      </c>
    </row>
    <row r="467" spans="1:17" hidden="1">
      <c r="A467" s="30" t="str">
        <f>'Aanneemsom-E'!$A$3</f>
        <v>Opdrachtgever:</v>
      </c>
      <c r="B467" s="110" t="str">
        <f>Leeswijzer!$B$3</f>
        <v>Solido</v>
      </c>
      <c r="F467" s="1"/>
      <c r="G467" s="1"/>
      <c r="H467" s="1"/>
      <c r="I467" s="32" t="str">
        <f>'Aanneemsom-E'!$F$3</f>
        <v>Bestek:</v>
      </c>
      <c r="J467" s="2" t="str">
        <f>Leeswijzer!$G$3</f>
        <v>2506-FB-OHCAEW</v>
      </c>
    </row>
    <row r="468" spans="1:17" hidden="1">
      <c r="A468" s="30" t="str">
        <f>'Aanneemsom-E'!$A$4</f>
        <v>Betreft:</v>
      </c>
      <c r="B468" s="110" t="str">
        <f>Leeswijzer!$B$4</f>
        <v>Onderhoudscontract E-installatie</v>
      </c>
      <c r="F468" s="1"/>
      <c r="G468" s="1"/>
      <c r="H468" s="1"/>
      <c r="I468" s="30" t="s">
        <v>61</v>
      </c>
      <c r="J468" s="148">
        <f>'Aanneemsom-E'!$E$39</f>
        <v>0</v>
      </c>
    </row>
    <row r="469" spans="1:17" hidden="1">
      <c r="A469" s="30" t="str">
        <f>'Aanneemsom-E'!$A$5</f>
        <v>Blad:</v>
      </c>
      <c r="B469" s="1" t="str">
        <f>IF(F470="","Specificatieblad ongeldig; NIET invullen!","Specificatieblad locatie")</f>
        <v>Specificatieblad ongeldig; NIET invullen!</v>
      </c>
      <c r="E469" s="78" t="str">
        <f>$E$5</f>
        <v>C1</v>
      </c>
      <c r="F469" s="33" t="str">
        <f>$F$5</f>
        <v>MER1-2</v>
      </c>
      <c r="J469" s="1"/>
    </row>
    <row r="470" spans="1:17" hidden="1">
      <c r="A470" s="30"/>
      <c r="B470" s="80"/>
      <c r="E470" s="78" t="s">
        <v>4</v>
      </c>
      <c r="F470" s="130"/>
      <c r="H470" s="32" t="s">
        <v>41</v>
      </c>
      <c r="I470" s="80">
        <f>IF(I473=0,I471,I473)</f>
        <v>0</v>
      </c>
      <c r="J470" s="1"/>
      <c r="Q470" s="1">
        <f>IF(F470="",0,1)</f>
        <v>0</v>
      </c>
    </row>
    <row r="471" spans="1:17" hidden="1">
      <c r="A471" s="30"/>
      <c r="B471" s="103"/>
      <c r="E471" s="32" t="s">
        <v>20</v>
      </c>
      <c r="F471" s="117"/>
      <c r="H471" s="32" t="s">
        <v>27</v>
      </c>
      <c r="I471" s="118"/>
      <c r="J471" s="110" t="s">
        <v>45</v>
      </c>
      <c r="P471" s="1">
        <f>IF(I471="",0,1)</f>
        <v>0</v>
      </c>
    </row>
    <row r="472" spans="1:17" hidden="1">
      <c r="A472" s="30"/>
      <c r="B472" s="2"/>
      <c r="E472" s="32"/>
      <c r="F472" s="1"/>
      <c r="H472" s="30" t="s">
        <v>46</v>
      </c>
      <c r="I472" s="118"/>
      <c r="J472" s="1"/>
    </row>
    <row r="473" spans="1:17" hidden="1">
      <c r="A473" s="60" t="s">
        <v>31</v>
      </c>
      <c r="B473" s="115">
        <f>'Aanneemsom-E'!$B$8</f>
        <v>0</v>
      </c>
      <c r="E473" s="32"/>
      <c r="F473" s="1"/>
      <c r="H473" s="32" t="s">
        <v>47</v>
      </c>
      <c r="I473" s="118"/>
      <c r="J473" s="113">
        <f>IF(I472+I473=0,0,(I473-I472)/I472)</f>
        <v>0</v>
      </c>
    </row>
    <row r="474" spans="1:17" hidden="1">
      <c r="A474" s="30" t="s">
        <v>89</v>
      </c>
      <c r="B474" s="149"/>
      <c r="J474" s="119" t="str">
        <f>IF(J473=0,"","Controleer kengetallen op inschrijfwaarde. Pas zo nodig de bedragen Loon, Materiaal en Werk-derden aan met het wijzigingspercentage.")</f>
        <v/>
      </c>
    </row>
    <row r="475" spans="1:17" hidden="1">
      <c r="C475" s="74"/>
      <c r="D475" s="75"/>
      <c r="E475" s="75"/>
      <c r="F475" s="77" t="s">
        <v>23</v>
      </c>
      <c r="G475" s="75"/>
      <c r="H475" s="75"/>
      <c r="I475" s="75"/>
      <c r="J475" s="76"/>
    </row>
    <row r="476" spans="1:17" hidden="1">
      <c r="C476" s="20"/>
      <c r="D476" s="21" t="str">
        <f>$D$12</f>
        <v>Preventief en</v>
      </c>
      <c r="E476" s="22"/>
      <c r="F476" s="26"/>
      <c r="G476" s="21" t="str">
        <f>IF($G$12="","",$G$12)</f>
        <v>Geen stelposten</v>
      </c>
      <c r="H476" s="55"/>
      <c r="I476" s="27"/>
      <c r="J476" s="63" t="str">
        <f>$J$12</f>
        <v>Prijspeil</v>
      </c>
    </row>
    <row r="477" spans="1:17" hidden="1">
      <c r="C477" s="23"/>
      <c r="D477" s="24" t="str">
        <f>$D$13</f>
        <v>curatief onderhoud</v>
      </c>
      <c r="E477" s="25"/>
      <c r="F477" s="28"/>
      <c r="G477" s="24"/>
      <c r="H477" s="56"/>
      <c r="I477" s="29"/>
      <c r="J477" s="71">
        <f>$J$13</f>
        <v>45839</v>
      </c>
    </row>
    <row r="478" spans="1:17" ht="22.5" hidden="1">
      <c r="A478" s="17" t="s">
        <v>43</v>
      </c>
      <c r="B478" s="18" t="str">
        <f>$B$43</f>
        <v>Kengetal-E
locatie (€/m²)</v>
      </c>
      <c r="C478" s="5" t="s">
        <v>58</v>
      </c>
      <c r="D478" s="5" t="s">
        <v>59</v>
      </c>
      <c r="E478" s="5" t="s">
        <v>224</v>
      </c>
      <c r="F478" s="5" t="str">
        <f>IF($F$14="","",$F$14)</f>
        <v/>
      </c>
      <c r="G478" s="5" t="str">
        <f>IF($G$14="","",$G$14)</f>
        <v/>
      </c>
      <c r="H478" s="5" t="str">
        <f>IF($H$14="","",$H$14)</f>
        <v/>
      </c>
      <c r="I478" s="5" t="str">
        <f>IF($I$14="","",$I$14)</f>
        <v/>
      </c>
      <c r="J478" s="5" t="s">
        <v>57</v>
      </c>
      <c r="L478" s="1" t="s">
        <v>26</v>
      </c>
    </row>
    <row r="479" spans="1:17" hidden="1">
      <c r="A479" s="57" t="str">
        <f>$A$15</f>
        <v>Stelposten n.v.t.</v>
      </c>
      <c r="B479" s="81"/>
      <c r="C479" s="82"/>
      <c r="D479" s="82"/>
      <c r="E479" s="82"/>
      <c r="F479" s="3"/>
      <c r="G479" s="3"/>
      <c r="H479" s="3"/>
      <c r="I479" s="3"/>
      <c r="J479" s="58">
        <f>(F479*(1+'Aanneemsom-E'!$F$16))+(G479*(1+'Aanneemsom-E'!$F$16))+(H479*(1+'Aanneemsom-E'!$F$16))+(I479*(1+'Aanneemsom-E'!$F$16))</f>
        <v>0</v>
      </c>
      <c r="L479" s="1">
        <f>IF(F478="",1,IF(F479="",0,1))</f>
        <v>1</v>
      </c>
      <c r="M479" s="1">
        <f>IF(G478="",1,IF(G479="",0,1))</f>
        <v>1</v>
      </c>
      <c r="N479" s="1">
        <f>IF(H478="",1,IF(H479="",0,1))</f>
        <v>1</v>
      </c>
      <c r="O479" s="1">
        <f>IF(I478="",1,IF(I479="",0,1))</f>
        <v>1</v>
      </c>
      <c r="P479" s="1">
        <f>SUM(L479:O479)</f>
        <v>4</v>
      </c>
    </row>
    <row r="480" spans="1:17" hidden="1">
      <c r="A480" s="1" t="str">
        <f>$A$16</f>
        <v>61 CEV</v>
      </c>
      <c r="B480" s="111" t="str">
        <f>IF(C480+D480+E480=0,"",J480/$I$470)</f>
        <v/>
      </c>
      <c r="C480" s="3"/>
      <c r="D480" s="3"/>
      <c r="E480" s="3"/>
      <c r="F480" s="59"/>
      <c r="G480" s="59"/>
      <c r="H480" s="59"/>
      <c r="I480" s="59"/>
      <c r="J480" s="11">
        <f>(C480*(1+'Aanneemsom-E'!$C$16))+(D480*(1+'Aanneemsom-E'!$D$16))+(E480*(1+'Aanneemsom-E'!$E$16))</f>
        <v>0</v>
      </c>
      <c r="L480" s="1">
        <f>IF($A$16="61 N.v.t.",1,IF(C480="",0,1))</f>
        <v>0</v>
      </c>
      <c r="M480" s="1">
        <f>IF($A$16="61 N.v.t.",1,IF(D480="",0,1))</f>
        <v>0</v>
      </c>
      <c r="N480" s="1">
        <f>IF($A$16="61 N.v.t.",1,IF(E480="",0,1))</f>
        <v>0</v>
      </c>
      <c r="P480" s="1">
        <f t="shared" ref="P480:P488" si="33">SUM(L480:O480)</f>
        <v>0</v>
      </c>
    </row>
    <row r="481" spans="1:16" hidden="1">
      <c r="A481" s="1" t="str">
        <f>$A$17</f>
        <v>62 Aansluitingen</v>
      </c>
      <c r="B481" s="111" t="str">
        <f t="shared" ref="B481:B488" si="34">IF(C481+D481+E481=0,"",J481/$I$470)</f>
        <v/>
      </c>
      <c r="C481" s="3"/>
      <c r="D481" s="3"/>
      <c r="E481" s="3"/>
      <c r="F481" s="59"/>
      <c r="G481" s="59"/>
      <c r="H481" s="59"/>
      <c r="I481" s="59"/>
      <c r="J481" s="11">
        <f>(C481*(1+'Aanneemsom-E'!$C$16))+(D481*(1+'Aanneemsom-E'!$D$16))+(E481*(1+'Aanneemsom-E'!$E$16))</f>
        <v>0</v>
      </c>
      <c r="L481" s="1">
        <f>IF($A$17="62 N.v.t.",1,IF(C481="",0,1))</f>
        <v>0</v>
      </c>
      <c r="M481" s="1">
        <f>IF($A$17="62 N.v.t.",1,IF(D481="",0,1))</f>
        <v>0</v>
      </c>
      <c r="N481" s="1">
        <f>IF($A$17="62 N.v.t.",1,IF(E481="",0,1))</f>
        <v>0</v>
      </c>
      <c r="P481" s="1">
        <f t="shared" si="33"/>
        <v>0</v>
      </c>
    </row>
    <row r="482" spans="1:16" hidden="1">
      <c r="A482" s="1" t="str">
        <f>$A$18</f>
        <v>63 Verlichting</v>
      </c>
      <c r="B482" s="111" t="str">
        <f t="shared" si="34"/>
        <v/>
      </c>
      <c r="C482" s="3"/>
      <c r="D482" s="3"/>
      <c r="E482" s="3"/>
      <c r="F482" s="59"/>
      <c r="G482" s="59"/>
      <c r="H482" s="59"/>
      <c r="I482" s="59"/>
      <c r="J482" s="11">
        <f>(C482*(1+'Aanneemsom-E'!$C$16))+(D482*(1+'Aanneemsom-E'!$D$16))+(E482*(1+'Aanneemsom-E'!$E$16))</f>
        <v>0</v>
      </c>
      <c r="L482" s="1">
        <f>IF($A$18="63 N.v.t.",1,IF(C482="",0,1))</f>
        <v>0</v>
      </c>
      <c r="M482" s="1">
        <f>IF($A$18="63 N.v.t.",1,IF(D482="",0,1))</f>
        <v>0</v>
      </c>
      <c r="N482" s="1">
        <f>IF($A$18="63 N.v.t.",1,IF(E482="",0,1))</f>
        <v>0</v>
      </c>
      <c r="P482" s="1">
        <f t="shared" si="33"/>
        <v>0</v>
      </c>
    </row>
    <row r="483" spans="1:16" hidden="1">
      <c r="A483" s="1" t="str">
        <f>$A$19</f>
        <v>64 Communicatie</v>
      </c>
      <c r="B483" s="111" t="str">
        <f t="shared" si="34"/>
        <v/>
      </c>
      <c r="C483" s="3"/>
      <c r="D483" s="3"/>
      <c r="E483" s="3"/>
      <c r="F483" s="59"/>
      <c r="G483" s="59"/>
      <c r="H483" s="59"/>
      <c r="I483" s="59"/>
      <c r="J483" s="11">
        <f>(C483*(1+'Aanneemsom-E'!$C$16))+(D483*(1+'Aanneemsom-E'!$D$16))+(E483*(1+'Aanneemsom-E'!$E$16))</f>
        <v>0</v>
      </c>
      <c r="L483" s="1">
        <f>IF($A$19="64 N.v.t.",1,IF(C483="",0,1))</f>
        <v>0</v>
      </c>
      <c r="M483" s="1">
        <f>IF($A$19="64 N.v.t.",1,IF(D483="",0,1))</f>
        <v>0</v>
      </c>
      <c r="N483" s="1">
        <f>IF($A$19="64 N.v.t.",1,IF(E483="",0,1))</f>
        <v>0</v>
      </c>
      <c r="P483" s="1">
        <f t="shared" si="33"/>
        <v>0</v>
      </c>
    </row>
    <row r="484" spans="1:16" hidden="1">
      <c r="A484" s="1" t="str">
        <f>$A$20</f>
        <v>65 Beveiliging</v>
      </c>
      <c r="B484" s="111" t="str">
        <f t="shared" si="34"/>
        <v/>
      </c>
      <c r="C484" s="3"/>
      <c r="D484" s="3"/>
      <c r="E484" s="3"/>
      <c r="F484" s="59"/>
      <c r="G484" s="104" t="str">
        <f>IF(F470="","Ingevulde informatie wordt genegeerd.","")</f>
        <v>Ingevulde informatie wordt genegeerd.</v>
      </c>
      <c r="H484" s="59"/>
      <c r="I484" s="59"/>
      <c r="J484" s="11">
        <f>(C484*(1+'Aanneemsom-E'!$C$16))+(D484*(1+'Aanneemsom-E'!$D$16))+(E484*(1+'Aanneemsom-E'!$E$16))</f>
        <v>0</v>
      </c>
      <c r="L484" s="1">
        <f>IF($A$20="65 N.v.t.",1,IF(C484="",0,1))</f>
        <v>0</v>
      </c>
      <c r="M484" s="1">
        <f>IF($A$20="65 N.v.t.",1,IF(D484="",0,1))</f>
        <v>0</v>
      </c>
      <c r="N484" s="1">
        <f>IF($A$20="65 N.v.t.",1,IF(E484="",0,1))</f>
        <v>0</v>
      </c>
      <c r="P484" s="1">
        <f t="shared" si="33"/>
        <v>0</v>
      </c>
    </row>
    <row r="485" spans="1:16" hidden="1">
      <c r="A485" s="1" t="str">
        <f>$A$21</f>
        <v>66 Transport</v>
      </c>
      <c r="B485" s="111" t="str">
        <f t="shared" si="34"/>
        <v/>
      </c>
      <c r="C485" s="3"/>
      <c r="D485" s="3"/>
      <c r="E485" s="3"/>
      <c r="F485" s="59"/>
      <c r="G485" s="59"/>
      <c r="H485" s="59"/>
      <c r="I485" s="59"/>
      <c r="J485" s="11">
        <f>(C485*(1+'Aanneemsom-E'!$C$16))+(D485*(1+'Aanneemsom-E'!$D$16))+(E485*(1+'Aanneemsom-E'!$E$16))</f>
        <v>0</v>
      </c>
      <c r="L485" s="1">
        <f>IF($A$21="66 N.v.t.",1,IF(C485="",0,1))</f>
        <v>0</v>
      </c>
      <c r="M485" s="1">
        <f>IF($A$21="66 N.v.t.",1,IF(D485="",0,1))</f>
        <v>0</v>
      </c>
      <c r="N485" s="1">
        <f>IF($A$21="66 N.v.t.",1,IF(E485="",0,1))</f>
        <v>0</v>
      </c>
      <c r="P485" s="1">
        <f t="shared" si="33"/>
        <v>0</v>
      </c>
    </row>
    <row r="486" spans="1:16" hidden="1">
      <c r="A486" s="1" t="str">
        <f>$A$22</f>
        <v>73 Vaste keuken vrz</v>
      </c>
      <c r="B486" s="111" t="str">
        <f t="shared" si="34"/>
        <v/>
      </c>
      <c r="C486" s="3"/>
      <c r="D486" s="3"/>
      <c r="E486" s="3"/>
      <c r="F486" s="59"/>
      <c r="G486" s="59"/>
      <c r="H486" s="59"/>
      <c r="I486" s="59"/>
      <c r="J486" s="11">
        <f>(C486*(1+'Aanneemsom-E'!$C$16))+(D486*(1+'Aanneemsom-E'!$D$16))+(E486*(1+'Aanneemsom-E'!$E$16))</f>
        <v>0</v>
      </c>
      <c r="L486" s="1">
        <f>IF($A$22="73 N.v.t.",1,IF(C486="",0,1))</f>
        <v>0</v>
      </c>
      <c r="M486" s="1">
        <f>IF($A$22="73 N.v.t.",1,IF(D486="",0,1))</f>
        <v>0</v>
      </c>
      <c r="N486" s="1">
        <f>IF($A$22="73 N.v.t.",1,IF(E486="",0,1))</f>
        <v>0</v>
      </c>
      <c r="P486" s="1">
        <f t="shared" si="33"/>
        <v>0</v>
      </c>
    </row>
    <row r="487" spans="1:16" hidden="1">
      <c r="A487" s="1" t="str">
        <f>$A$23</f>
        <v>75 Vaste onderh.vrz.</v>
      </c>
      <c r="B487" s="111" t="str">
        <f t="shared" si="34"/>
        <v/>
      </c>
      <c r="C487" s="3"/>
      <c r="D487" s="3"/>
      <c r="E487" s="3"/>
      <c r="F487" s="59"/>
      <c r="G487" s="59"/>
      <c r="H487" s="59"/>
      <c r="I487" s="59"/>
      <c r="J487" s="11">
        <f>(C487*(1+'Aanneemsom-E'!$C$16))+(D487*(1+'Aanneemsom-E'!$D$16))+(E487*(1+'Aanneemsom-E'!$E$16))</f>
        <v>0</v>
      </c>
      <c r="L487" s="1">
        <f>IF($A$23="75 N.v.t.",1,IF(C487="",0,1))</f>
        <v>0</v>
      </c>
      <c r="M487" s="1">
        <f>IF($A$23="75 N.v.t.",1,IF(D487="",0,1))</f>
        <v>0</v>
      </c>
      <c r="N487" s="1">
        <f>IF($A$23="75 N.v.t.",1,IF(E487="",0,1))</f>
        <v>0</v>
      </c>
      <c r="P487" s="1">
        <f t="shared" si="33"/>
        <v>0</v>
      </c>
    </row>
    <row r="488" spans="1:16" ht="12" hidden="1" thickBot="1">
      <c r="A488" s="1" t="str">
        <f>$A$24</f>
        <v>90 Terrein</v>
      </c>
      <c r="B488" s="111" t="str">
        <f t="shared" si="34"/>
        <v/>
      </c>
      <c r="C488" s="3"/>
      <c r="D488" s="3"/>
      <c r="E488" s="3"/>
      <c r="F488" s="59"/>
      <c r="G488" s="59"/>
      <c r="H488" s="59"/>
      <c r="I488" s="59"/>
      <c r="J488" s="11">
        <f>(C488*(1+'Aanneemsom-E'!$C$16))+(D488*(1+'Aanneemsom-E'!$D$16))+(E488*(1+'Aanneemsom-E'!$E$16))</f>
        <v>0</v>
      </c>
      <c r="L488" s="1">
        <f>IF($A$24="90 N.v.t.",1,IF(C488="",0,1))</f>
        <v>0</v>
      </c>
      <c r="M488" s="1">
        <f>IF($A$24="90 N.v.t.",1,IF(D488="",0,1))</f>
        <v>0</v>
      </c>
      <c r="N488" s="1">
        <f>IF($A$24="90 N.v.t.",1,IF(E488="",0,1))</f>
        <v>0</v>
      </c>
      <c r="P488" s="1">
        <f t="shared" si="33"/>
        <v>0</v>
      </c>
    </row>
    <row r="489" spans="1:16" ht="13.5" hidden="1" thickBot="1">
      <c r="B489" s="19" t="s">
        <v>10</v>
      </c>
      <c r="C489" s="13">
        <f>SUM(C480:C488)</f>
        <v>0</v>
      </c>
      <c r="D489" s="13">
        <f>SUM(D480:D488)</f>
        <v>0</v>
      </c>
      <c r="E489" s="13">
        <f>SUM(E480:E488)</f>
        <v>0</v>
      </c>
      <c r="J489" s="12">
        <f>SUM(J479:J488)</f>
        <v>0</v>
      </c>
      <c r="O489" s="30" t="s">
        <v>25</v>
      </c>
      <c r="P489" s="1">
        <f>SUM(P479:P488)+P471</f>
        <v>4</v>
      </c>
    </row>
    <row r="490" spans="1:16" hidden="1">
      <c r="B490" s="19" t="s">
        <v>21</v>
      </c>
      <c r="C490" s="72" t="e">
        <f>C489/SUM(C489:E489)</f>
        <v>#DIV/0!</v>
      </c>
      <c r="D490" s="72" t="e">
        <f>D489/SUM(C489:E489)</f>
        <v>#DIV/0!</v>
      </c>
      <c r="E490" s="72" t="e">
        <f>E489/SUM(C489:E489)</f>
        <v>#DIV/0!</v>
      </c>
    </row>
    <row r="491" spans="1:16" hidden="1">
      <c r="C491" s="83"/>
      <c r="D491" s="83"/>
      <c r="E491" s="83"/>
    </row>
    <row r="492" spans="1:16" hidden="1">
      <c r="A492" s="6" t="str">
        <f>$A$57</f>
        <v>* "Loon", "Materiaal" en "Werk-derden" inclusief toeslagen. Let op: Alle bedragen datum prijspeil.</v>
      </c>
      <c r="C492" s="83"/>
      <c r="D492" s="83"/>
      <c r="E492" s="83"/>
      <c r="J492" s="105" t="str">
        <f>$J$57</f>
        <v>Paraaf Inschrijver:</v>
      </c>
    </row>
    <row r="493" spans="1:16" hidden="1">
      <c r="A493" s="6" t="str">
        <f>$A$58</f>
        <v>Opmerking: Niet gebruikte velden invullen met 0. Negatieve getallen of tekst is niet toegestaan.</v>
      </c>
      <c r="J493" s="86" t="str">
        <f>IF(P489=32,"","Let op: niet alle velden zijn ingevuld!")</f>
        <v>Let op: niet alle velden zijn ingevuld!</v>
      </c>
    </row>
    <row r="494" spans="1:16" ht="15.75" hidden="1">
      <c r="A494" s="4" t="str">
        <f>'Aanneemsom-E'!$A$1</f>
        <v>E-installatie</v>
      </c>
      <c r="B494" s="4" t="str">
        <f>'Aanneemsom-E'!$B$1</f>
        <v>Inschrijfbiljet onderhoud</v>
      </c>
    </row>
    <row r="495" spans="1:16" hidden="1">
      <c r="A495" s="30" t="str">
        <f>'Aanneemsom-E'!$A$2</f>
        <v>Perceel:</v>
      </c>
      <c r="B495" s="31" t="str">
        <f>Leeswijzer!$B$2</f>
        <v>E1</v>
      </c>
      <c r="F495" s="1"/>
      <c r="G495" s="1"/>
      <c r="H495" s="1"/>
      <c r="I495" s="32" t="str">
        <f>'Aanneemsom-E'!$F$2</f>
        <v>Documentnummer:</v>
      </c>
      <c r="J495" s="80" t="str">
        <f>Leeswijzer!$G$2</f>
        <v>xxx-GC1-IBE E1C1</v>
      </c>
    </row>
    <row r="496" spans="1:16" hidden="1">
      <c r="A496" s="30" t="str">
        <f>'Aanneemsom-E'!$A$3</f>
        <v>Opdrachtgever:</v>
      </c>
      <c r="B496" s="110" t="str">
        <f>Leeswijzer!$B$3</f>
        <v>Solido</v>
      </c>
      <c r="F496" s="1"/>
      <c r="G496" s="1"/>
      <c r="H496" s="1"/>
      <c r="I496" s="32" t="str">
        <f>'Aanneemsom-E'!$F$3</f>
        <v>Bestek:</v>
      </c>
      <c r="J496" s="2" t="str">
        <f>Leeswijzer!$G$3</f>
        <v>2506-FB-OHCAEW</v>
      </c>
    </row>
    <row r="497" spans="1:17" hidden="1">
      <c r="A497" s="30" t="str">
        <f>'Aanneemsom-E'!$A$4</f>
        <v>Betreft:</v>
      </c>
      <c r="B497" s="110" t="str">
        <f>Leeswijzer!$B$4</f>
        <v>Onderhoudscontract E-installatie</v>
      </c>
      <c r="F497" s="1"/>
      <c r="G497" s="1"/>
      <c r="H497" s="1"/>
      <c r="I497" s="30" t="s">
        <v>61</v>
      </c>
      <c r="J497" s="148">
        <f>'Aanneemsom-E'!$E$39</f>
        <v>0</v>
      </c>
    </row>
    <row r="498" spans="1:17" hidden="1">
      <c r="A498" s="30" t="str">
        <f>'Aanneemsom-E'!$A$5</f>
        <v>Blad:</v>
      </c>
      <c r="B498" s="1" t="str">
        <f>IF(F499="","Specificatieblad ongeldig; NIET invullen!","Specificatieblad locatie")</f>
        <v>Specificatieblad ongeldig; NIET invullen!</v>
      </c>
      <c r="E498" s="78" t="str">
        <f>$E$5</f>
        <v>C1</v>
      </c>
      <c r="F498" s="33" t="str">
        <f>$F$5</f>
        <v>MER1-2</v>
      </c>
      <c r="J498" s="1"/>
    </row>
    <row r="499" spans="1:17" hidden="1">
      <c r="A499" s="30"/>
      <c r="B499" s="80"/>
      <c r="E499" s="78" t="s">
        <v>4</v>
      </c>
      <c r="F499" s="130"/>
      <c r="H499" s="32" t="s">
        <v>41</v>
      </c>
      <c r="I499" s="80">
        <f>IF(I502=0,I500,I502)</f>
        <v>0</v>
      </c>
      <c r="J499" s="1"/>
      <c r="Q499" s="1">
        <f>IF(F499="",0,1)</f>
        <v>0</v>
      </c>
    </row>
    <row r="500" spans="1:17" hidden="1">
      <c r="A500" s="30"/>
      <c r="B500" s="103"/>
      <c r="E500" s="32" t="s">
        <v>20</v>
      </c>
      <c r="F500" s="117"/>
      <c r="H500" s="32" t="s">
        <v>27</v>
      </c>
      <c r="I500" s="118"/>
      <c r="J500" s="110" t="s">
        <v>45</v>
      </c>
      <c r="P500" s="1">
        <f>IF(I500="",0,1)</f>
        <v>0</v>
      </c>
    </row>
    <row r="501" spans="1:17" hidden="1">
      <c r="A501" s="30"/>
      <c r="B501" s="2"/>
      <c r="E501" s="32"/>
      <c r="F501" s="1"/>
      <c r="H501" s="30" t="s">
        <v>46</v>
      </c>
      <c r="I501" s="118"/>
      <c r="J501" s="1"/>
    </row>
    <row r="502" spans="1:17" hidden="1">
      <c r="A502" s="60" t="s">
        <v>31</v>
      </c>
      <c r="B502" s="115">
        <f>'Aanneemsom-E'!$B$8</f>
        <v>0</v>
      </c>
      <c r="E502" s="32"/>
      <c r="F502" s="1"/>
      <c r="H502" s="32" t="s">
        <v>47</v>
      </c>
      <c r="I502" s="118"/>
      <c r="J502" s="113">
        <f>IF(I501+I502=0,0,(I502-I501)/I501)</f>
        <v>0</v>
      </c>
    </row>
    <row r="503" spans="1:17" hidden="1">
      <c r="A503" s="30" t="s">
        <v>89</v>
      </c>
      <c r="B503" s="149"/>
      <c r="J503" s="119" t="str">
        <f>IF(J502=0,"","Controleer kengetallen op inschrijfwaarde. Pas zo nodig de bedragen Loon, Materiaal en Werk-derden aan met het wijzigingspercentage.")</f>
        <v/>
      </c>
    </row>
    <row r="504" spans="1:17" hidden="1">
      <c r="C504" s="74"/>
      <c r="D504" s="75"/>
      <c r="E504" s="75"/>
      <c r="F504" s="77" t="s">
        <v>23</v>
      </c>
      <c r="G504" s="75"/>
      <c r="H504" s="75"/>
      <c r="I504" s="75"/>
      <c r="J504" s="76"/>
    </row>
    <row r="505" spans="1:17" hidden="1">
      <c r="C505" s="20"/>
      <c r="D505" s="21" t="str">
        <f>$D$12</f>
        <v>Preventief en</v>
      </c>
      <c r="E505" s="22"/>
      <c r="F505" s="26"/>
      <c r="G505" s="21" t="str">
        <f>IF($G$12="","",$G$12)</f>
        <v>Geen stelposten</v>
      </c>
      <c r="H505" s="55"/>
      <c r="I505" s="27"/>
      <c r="J505" s="63" t="str">
        <f>$J$12</f>
        <v>Prijspeil</v>
      </c>
    </row>
    <row r="506" spans="1:17" hidden="1">
      <c r="C506" s="23"/>
      <c r="D506" s="24" t="str">
        <f>$D$13</f>
        <v>curatief onderhoud</v>
      </c>
      <c r="E506" s="25"/>
      <c r="F506" s="28"/>
      <c r="G506" s="24"/>
      <c r="H506" s="56"/>
      <c r="I506" s="29"/>
      <c r="J506" s="71">
        <f>$J$13</f>
        <v>45839</v>
      </c>
    </row>
    <row r="507" spans="1:17" ht="22.5" hidden="1">
      <c r="A507" s="17" t="s">
        <v>43</v>
      </c>
      <c r="B507" s="18" t="str">
        <f>$B$43</f>
        <v>Kengetal-E
locatie (€/m²)</v>
      </c>
      <c r="C507" s="5" t="s">
        <v>58</v>
      </c>
      <c r="D507" s="5" t="s">
        <v>59</v>
      </c>
      <c r="E507" s="5" t="s">
        <v>224</v>
      </c>
      <c r="F507" s="5" t="str">
        <f>IF($F$14="","",$F$14)</f>
        <v/>
      </c>
      <c r="G507" s="5" t="str">
        <f>IF($G$14="","",$G$14)</f>
        <v/>
      </c>
      <c r="H507" s="5" t="str">
        <f>IF($H$14="","",$H$14)</f>
        <v/>
      </c>
      <c r="I507" s="5" t="str">
        <f>IF($I$14="","",$I$14)</f>
        <v/>
      </c>
      <c r="J507" s="5" t="s">
        <v>57</v>
      </c>
      <c r="L507" s="1" t="s">
        <v>26</v>
      </c>
    </row>
    <row r="508" spans="1:17" hidden="1">
      <c r="A508" s="57" t="str">
        <f>$A$15</f>
        <v>Stelposten n.v.t.</v>
      </c>
      <c r="B508" s="81"/>
      <c r="C508" s="82"/>
      <c r="D508" s="82"/>
      <c r="E508" s="82"/>
      <c r="F508" s="3"/>
      <c r="G508" s="3"/>
      <c r="H508" s="3"/>
      <c r="I508" s="3"/>
      <c r="J508" s="58">
        <f>(F508*(1+'Aanneemsom-E'!$F$16))+(G508*(1+'Aanneemsom-E'!$F$16))+(H508*(1+'Aanneemsom-E'!$F$16))+(I508*(1+'Aanneemsom-E'!$F$16))</f>
        <v>0</v>
      </c>
      <c r="L508" s="1">
        <f>IF(F507="",1,IF(F508="",0,1))</f>
        <v>1</v>
      </c>
      <c r="M508" s="1">
        <f>IF(G507="",1,IF(G508="",0,1))</f>
        <v>1</v>
      </c>
      <c r="N508" s="1">
        <f>IF(H507="",1,IF(H508="",0,1))</f>
        <v>1</v>
      </c>
      <c r="O508" s="1">
        <f>IF(I507="",1,IF(I508="",0,1))</f>
        <v>1</v>
      </c>
      <c r="P508" s="1">
        <f>SUM(L508:O508)</f>
        <v>4</v>
      </c>
    </row>
    <row r="509" spans="1:17" hidden="1">
      <c r="A509" s="1" t="str">
        <f>$A$16</f>
        <v>61 CEV</v>
      </c>
      <c r="B509" s="111" t="str">
        <f>IF(C509+D509+E509=0,"",J509/$I$499)</f>
        <v/>
      </c>
      <c r="C509" s="3"/>
      <c r="D509" s="3"/>
      <c r="E509" s="3"/>
      <c r="F509" s="59"/>
      <c r="G509" s="59"/>
      <c r="H509" s="59"/>
      <c r="I509" s="59"/>
      <c r="J509" s="11">
        <f>(C509*(1+'Aanneemsom-E'!$C$16))+(D509*(1+'Aanneemsom-E'!$D$16))+(E509*(1+'Aanneemsom-E'!$E$16))</f>
        <v>0</v>
      </c>
      <c r="L509" s="1">
        <f>IF($A$16="61 N.v.t.",1,IF(C509="",0,1))</f>
        <v>0</v>
      </c>
      <c r="M509" s="1">
        <f>IF($A$16="61 N.v.t.",1,IF(D509="",0,1))</f>
        <v>0</v>
      </c>
      <c r="N509" s="1">
        <f>IF($A$16="61 N.v.t.",1,IF(E509="",0,1))</f>
        <v>0</v>
      </c>
      <c r="P509" s="1">
        <f t="shared" ref="P509:P517" si="35">SUM(L509:O509)</f>
        <v>0</v>
      </c>
    </row>
    <row r="510" spans="1:17" hidden="1">
      <c r="A510" s="1" t="str">
        <f>$A$17</f>
        <v>62 Aansluitingen</v>
      </c>
      <c r="B510" s="111" t="str">
        <f t="shared" ref="B510:B517" si="36">IF(C510+D510+E510=0,"",J510/$I$499)</f>
        <v/>
      </c>
      <c r="C510" s="3"/>
      <c r="D510" s="3"/>
      <c r="E510" s="3"/>
      <c r="F510" s="59"/>
      <c r="G510" s="59"/>
      <c r="H510" s="59"/>
      <c r="I510" s="59"/>
      <c r="J510" s="11">
        <f>(C510*(1+'Aanneemsom-E'!$C$16))+(D510*(1+'Aanneemsom-E'!$D$16))+(E510*(1+'Aanneemsom-E'!$E$16))</f>
        <v>0</v>
      </c>
      <c r="L510" s="1">
        <f>IF($A$17="62 N.v.t.",1,IF(C510="",0,1))</f>
        <v>0</v>
      </c>
      <c r="M510" s="1">
        <f>IF($A$17="62 N.v.t.",1,IF(D510="",0,1))</f>
        <v>0</v>
      </c>
      <c r="N510" s="1">
        <f>IF($A$17="62 N.v.t.",1,IF(E510="",0,1))</f>
        <v>0</v>
      </c>
      <c r="P510" s="1">
        <f t="shared" si="35"/>
        <v>0</v>
      </c>
    </row>
    <row r="511" spans="1:17" hidden="1">
      <c r="A511" s="1" t="str">
        <f>$A$18</f>
        <v>63 Verlichting</v>
      </c>
      <c r="B511" s="111" t="str">
        <f t="shared" si="36"/>
        <v/>
      </c>
      <c r="C511" s="3"/>
      <c r="D511" s="3"/>
      <c r="E511" s="3"/>
      <c r="F511" s="59"/>
      <c r="G511" s="59"/>
      <c r="H511" s="59"/>
      <c r="I511" s="59"/>
      <c r="J511" s="11">
        <f>(C511*(1+'Aanneemsom-E'!$C$16))+(D511*(1+'Aanneemsom-E'!$D$16))+(E511*(1+'Aanneemsom-E'!$E$16))</f>
        <v>0</v>
      </c>
      <c r="L511" s="1">
        <f>IF($A$18="63 N.v.t.",1,IF(C511="",0,1))</f>
        <v>0</v>
      </c>
      <c r="M511" s="1">
        <f>IF($A$18="63 N.v.t.",1,IF(D511="",0,1))</f>
        <v>0</v>
      </c>
      <c r="N511" s="1">
        <f>IF($A$18="63 N.v.t.",1,IF(E511="",0,1))</f>
        <v>0</v>
      </c>
      <c r="P511" s="1">
        <f t="shared" si="35"/>
        <v>0</v>
      </c>
    </row>
    <row r="512" spans="1:17" hidden="1">
      <c r="A512" s="1" t="str">
        <f>$A$19</f>
        <v>64 Communicatie</v>
      </c>
      <c r="B512" s="111" t="str">
        <f t="shared" si="36"/>
        <v/>
      </c>
      <c r="C512" s="3"/>
      <c r="D512" s="3"/>
      <c r="E512" s="3"/>
      <c r="F512" s="59"/>
      <c r="G512" s="59"/>
      <c r="H512" s="59"/>
      <c r="I512" s="59"/>
      <c r="J512" s="11">
        <f>(C512*(1+'Aanneemsom-E'!$C$16))+(D512*(1+'Aanneemsom-E'!$D$16))+(E512*(1+'Aanneemsom-E'!$E$16))</f>
        <v>0</v>
      </c>
      <c r="L512" s="1">
        <f>IF($A$19="64 N.v.t.",1,IF(C512="",0,1))</f>
        <v>0</v>
      </c>
      <c r="M512" s="1">
        <f>IF($A$19="64 N.v.t.",1,IF(D512="",0,1))</f>
        <v>0</v>
      </c>
      <c r="N512" s="1">
        <f>IF($A$19="64 N.v.t.",1,IF(E512="",0,1))</f>
        <v>0</v>
      </c>
      <c r="P512" s="1">
        <f t="shared" si="35"/>
        <v>0</v>
      </c>
    </row>
    <row r="513" spans="1:17" hidden="1">
      <c r="A513" s="1" t="str">
        <f>$A$20</f>
        <v>65 Beveiliging</v>
      </c>
      <c r="B513" s="111" t="str">
        <f t="shared" si="36"/>
        <v/>
      </c>
      <c r="C513" s="3"/>
      <c r="D513" s="3"/>
      <c r="E513" s="3"/>
      <c r="F513" s="59"/>
      <c r="G513" s="104" t="str">
        <f>IF(F499="","Ingevulde informatie wordt genegeerd.","")</f>
        <v>Ingevulde informatie wordt genegeerd.</v>
      </c>
      <c r="H513" s="59"/>
      <c r="I513" s="59"/>
      <c r="J513" s="11">
        <f>(C513*(1+'Aanneemsom-E'!$C$16))+(D513*(1+'Aanneemsom-E'!$D$16))+(E513*(1+'Aanneemsom-E'!$E$16))</f>
        <v>0</v>
      </c>
      <c r="L513" s="1">
        <f>IF($A$20="65 N.v.t.",1,IF(C513="",0,1))</f>
        <v>0</v>
      </c>
      <c r="M513" s="1">
        <f>IF($A$20="65 N.v.t.",1,IF(D513="",0,1))</f>
        <v>0</v>
      </c>
      <c r="N513" s="1">
        <f>IF($A$20="65 N.v.t.",1,IF(E513="",0,1))</f>
        <v>0</v>
      </c>
      <c r="P513" s="1">
        <f t="shared" si="35"/>
        <v>0</v>
      </c>
    </row>
    <row r="514" spans="1:17" hidden="1">
      <c r="A514" s="1" t="str">
        <f>$A$21</f>
        <v>66 Transport</v>
      </c>
      <c r="B514" s="111" t="str">
        <f t="shared" si="36"/>
        <v/>
      </c>
      <c r="C514" s="3"/>
      <c r="D514" s="3"/>
      <c r="E514" s="3"/>
      <c r="F514" s="59"/>
      <c r="G514" s="59"/>
      <c r="H514" s="59"/>
      <c r="I514" s="59"/>
      <c r="J514" s="11">
        <f>(C514*(1+'Aanneemsom-E'!$C$16))+(D514*(1+'Aanneemsom-E'!$D$16))+(E514*(1+'Aanneemsom-E'!$E$16))</f>
        <v>0</v>
      </c>
      <c r="L514" s="1">
        <f>IF($A$21="66 N.v.t.",1,IF(C514="",0,1))</f>
        <v>0</v>
      </c>
      <c r="M514" s="1">
        <f>IF($A$21="66 N.v.t.",1,IF(D514="",0,1))</f>
        <v>0</v>
      </c>
      <c r="N514" s="1">
        <f>IF($A$21="66 N.v.t.",1,IF(E514="",0,1))</f>
        <v>0</v>
      </c>
      <c r="P514" s="1">
        <f t="shared" si="35"/>
        <v>0</v>
      </c>
    </row>
    <row r="515" spans="1:17" hidden="1">
      <c r="A515" s="1" t="str">
        <f>$A$22</f>
        <v>73 Vaste keuken vrz</v>
      </c>
      <c r="B515" s="111" t="str">
        <f t="shared" si="36"/>
        <v/>
      </c>
      <c r="C515" s="3"/>
      <c r="D515" s="3"/>
      <c r="E515" s="3"/>
      <c r="F515" s="59"/>
      <c r="G515" s="59"/>
      <c r="H515" s="59"/>
      <c r="I515" s="59"/>
      <c r="J515" s="11">
        <f>(C515*(1+'Aanneemsom-E'!$C$16))+(D515*(1+'Aanneemsom-E'!$D$16))+(E515*(1+'Aanneemsom-E'!$E$16))</f>
        <v>0</v>
      </c>
      <c r="L515" s="1">
        <f>IF($A$22="73 N.v.t.",1,IF(C515="",0,1))</f>
        <v>0</v>
      </c>
      <c r="M515" s="1">
        <f>IF($A$22="73 N.v.t.",1,IF(D515="",0,1))</f>
        <v>0</v>
      </c>
      <c r="N515" s="1">
        <f>IF($A$22="73 N.v.t.",1,IF(E515="",0,1))</f>
        <v>0</v>
      </c>
      <c r="P515" s="1">
        <f t="shared" si="35"/>
        <v>0</v>
      </c>
    </row>
    <row r="516" spans="1:17" hidden="1">
      <c r="A516" s="1" t="str">
        <f>$A$23</f>
        <v>75 Vaste onderh.vrz.</v>
      </c>
      <c r="B516" s="111" t="str">
        <f t="shared" si="36"/>
        <v/>
      </c>
      <c r="C516" s="3"/>
      <c r="D516" s="3"/>
      <c r="E516" s="3"/>
      <c r="F516" s="59"/>
      <c r="G516" s="59"/>
      <c r="H516" s="59"/>
      <c r="I516" s="59"/>
      <c r="J516" s="11">
        <f>(C516*(1+'Aanneemsom-E'!$C$16))+(D516*(1+'Aanneemsom-E'!$D$16))+(E516*(1+'Aanneemsom-E'!$E$16))</f>
        <v>0</v>
      </c>
      <c r="L516" s="1">
        <f>IF($A$23="75 N.v.t.",1,IF(C516="",0,1))</f>
        <v>0</v>
      </c>
      <c r="M516" s="1">
        <f>IF($A$23="75 N.v.t.",1,IF(D516="",0,1))</f>
        <v>0</v>
      </c>
      <c r="N516" s="1">
        <f>IF($A$23="75 N.v.t.",1,IF(E516="",0,1))</f>
        <v>0</v>
      </c>
      <c r="P516" s="1">
        <f t="shared" si="35"/>
        <v>0</v>
      </c>
    </row>
    <row r="517" spans="1:17" ht="12" hidden="1" thickBot="1">
      <c r="A517" s="1" t="str">
        <f>$A$24</f>
        <v>90 Terrein</v>
      </c>
      <c r="B517" s="111" t="str">
        <f t="shared" si="36"/>
        <v/>
      </c>
      <c r="C517" s="3"/>
      <c r="D517" s="3"/>
      <c r="E517" s="3"/>
      <c r="F517" s="59"/>
      <c r="G517" s="59"/>
      <c r="H517" s="59"/>
      <c r="I517" s="59"/>
      <c r="J517" s="11">
        <f>(C517*(1+'Aanneemsom-E'!$C$16))+(D517*(1+'Aanneemsom-E'!$D$16))+(E517*(1+'Aanneemsom-E'!$E$16))</f>
        <v>0</v>
      </c>
      <c r="L517" s="1">
        <f>IF($A$24="90 N.v.t.",1,IF(C517="",0,1))</f>
        <v>0</v>
      </c>
      <c r="M517" s="1">
        <f>IF($A$24="90 N.v.t.",1,IF(D517="",0,1))</f>
        <v>0</v>
      </c>
      <c r="N517" s="1">
        <f>IF($A$24="90 N.v.t.",1,IF(E517="",0,1))</f>
        <v>0</v>
      </c>
      <c r="P517" s="1">
        <f t="shared" si="35"/>
        <v>0</v>
      </c>
    </row>
    <row r="518" spans="1:17" ht="13.5" hidden="1" thickBot="1">
      <c r="B518" s="19" t="s">
        <v>10</v>
      </c>
      <c r="C518" s="13">
        <f>SUM(C509:C517)</f>
        <v>0</v>
      </c>
      <c r="D518" s="13">
        <f>SUM(D509:D517)</f>
        <v>0</v>
      </c>
      <c r="E518" s="13">
        <f>SUM(E509:E517)</f>
        <v>0</v>
      </c>
      <c r="J518" s="12">
        <f>SUM(J508:J517)</f>
        <v>0</v>
      </c>
      <c r="O518" s="30" t="s">
        <v>25</v>
      </c>
      <c r="P518" s="1">
        <f>SUM(P508:P517)+P500</f>
        <v>4</v>
      </c>
    </row>
    <row r="519" spans="1:17" hidden="1">
      <c r="B519" s="19" t="s">
        <v>21</v>
      </c>
      <c r="C519" s="72" t="e">
        <f>C518/SUM(C518:E518)</f>
        <v>#DIV/0!</v>
      </c>
      <c r="D519" s="72" t="e">
        <f>D518/SUM(C518:E518)</f>
        <v>#DIV/0!</v>
      </c>
      <c r="E519" s="72" t="e">
        <f>E518/SUM(C518:E518)</f>
        <v>#DIV/0!</v>
      </c>
    </row>
    <row r="520" spans="1:17" hidden="1">
      <c r="C520" s="83"/>
      <c r="D520" s="83"/>
      <c r="E520" s="83"/>
    </row>
    <row r="521" spans="1:17" hidden="1">
      <c r="A521" s="6" t="str">
        <f>$A$57</f>
        <v>* "Loon", "Materiaal" en "Werk-derden" inclusief toeslagen. Let op: Alle bedragen datum prijspeil.</v>
      </c>
      <c r="C521" s="83"/>
      <c r="D521" s="83"/>
      <c r="E521" s="83"/>
      <c r="J521" s="105" t="str">
        <f>$J$57</f>
        <v>Paraaf Inschrijver:</v>
      </c>
    </row>
    <row r="522" spans="1:17" hidden="1">
      <c r="A522" s="6" t="str">
        <f>$A$58</f>
        <v>Opmerking: Niet gebruikte velden invullen met 0. Negatieve getallen of tekst is niet toegestaan.</v>
      </c>
      <c r="J522" s="86" t="str">
        <f>IF(P518=32,"","Let op: niet alle velden zijn ingevuld!")</f>
        <v>Let op: niet alle velden zijn ingevuld!</v>
      </c>
    </row>
    <row r="523" spans="1:17" ht="15.75" hidden="1">
      <c r="A523" s="4" t="str">
        <f>'Aanneemsom-E'!$A$1</f>
        <v>E-installatie</v>
      </c>
      <c r="B523" s="4" t="str">
        <f>'Aanneemsom-E'!$B$1</f>
        <v>Inschrijfbiljet onderhoud</v>
      </c>
    </row>
    <row r="524" spans="1:17" hidden="1">
      <c r="A524" s="30" t="str">
        <f>'Aanneemsom-E'!$A$2</f>
        <v>Perceel:</v>
      </c>
      <c r="B524" s="31" t="str">
        <f>Leeswijzer!$B$2</f>
        <v>E1</v>
      </c>
      <c r="F524" s="1"/>
      <c r="G524" s="1"/>
      <c r="H524" s="1"/>
      <c r="I524" s="32" t="str">
        <f>'Aanneemsom-E'!$F$2</f>
        <v>Documentnummer:</v>
      </c>
      <c r="J524" s="80" t="str">
        <f>Leeswijzer!$G$2</f>
        <v>xxx-GC1-IBE E1C1</v>
      </c>
    </row>
    <row r="525" spans="1:17" hidden="1">
      <c r="A525" s="30" t="str">
        <f>'Aanneemsom-E'!$A$3</f>
        <v>Opdrachtgever:</v>
      </c>
      <c r="B525" s="110" t="str">
        <f>Leeswijzer!$B$3</f>
        <v>Solido</v>
      </c>
      <c r="F525" s="1"/>
      <c r="G525" s="1"/>
      <c r="H525" s="1"/>
      <c r="I525" s="32" t="str">
        <f>'Aanneemsom-E'!$F$3</f>
        <v>Bestek:</v>
      </c>
      <c r="J525" s="2" t="str">
        <f>Leeswijzer!$G$3</f>
        <v>2506-FB-OHCAEW</v>
      </c>
    </row>
    <row r="526" spans="1:17" hidden="1">
      <c r="A526" s="30" t="str">
        <f>'Aanneemsom-E'!$A$4</f>
        <v>Betreft:</v>
      </c>
      <c r="B526" s="110" t="str">
        <f>Leeswijzer!$B$4</f>
        <v>Onderhoudscontract E-installatie</v>
      </c>
      <c r="F526" s="1"/>
      <c r="G526" s="1"/>
      <c r="H526" s="1"/>
      <c r="I526" s="30" t="s">
        <v>61</v>
      </c>
      <c r="J526" s="148">
        <f>'Aanneemsom-E'!$E$39</f>
        <v>0</v>
      </c>
    </row>
    <row r="527" spans="1:17" hidden="1">
      <c r="A527" s="30" t="str">
        <f>'Aanneemsom-E'!$A$5</f>
        <v>Blad:</v>
      </c>
      <c r="B527" s="1" t="str">
        <f>IF(F528="","Specificatieblad ongeldig; NIET invullen!","Specificatieblad locatie")</f>
        <v>Specificatieblad ongeldig; NIET invullen!</v>
      </c>
      <c r="E527" s="78" t="str">
        <f>$E$5</f>
        <v>C1</v>
      </c>
      <c r="F527" s="33" t="str">
        <f>$F$5</f>
        <v>MER1-2</v>
      </c>
      <c r="J527" s="1"/>
    </row>
    <row r="528" spans="1:17" hidden="1">
      <c r="A528" s="30"/>
      <c r="B528" s="80"/>
      <c r="E528" s="78" t="s">
        <v>4</v>
      </c>
      <c r="F528" s="130"/>
      <c r="H528" s="32" t="s">
        <v>41</v>
      </c>
      <c r="I528" s="80">
        <f>IF(I531=0,I529,I531)</f>
        <v>0</v>
      </c>
      <c r="J528" s="1"/>
      <c r="Q528" s="1">
        <f>IF(F528="",0,1)</f>
        <v>0</v>
      </c>
    </row>
    <row r="529" spans="1:16" hidden="1">
      <c r="A529" s="30"/>
      <c r="B529" s="103"/>
      <c r="E529" s="32" t="s">
        <v>20</v>
      </c>
      <c r="F529" s="117"/>
      <c r="H529" s="32" t="s">
        <v>27</v>
      </c>
      <c r="I529" s="118"/>
      <c r="J529" s="110" t="s">
        <v>45</v>
      </c>
      <c r="P529" s="1">
        <f>IF(I529="",0,1)</f>
        <v>0</v>
      </c>
    </row>
    <row r="530" spans="1:16" hidden="1">
      <c r="A530" s="30"/>
      <c r="B530" s="2"/>
      <c r="E530" s="32"/>
      <c r="F530" s="1"/>
      <c r="H530" s="30" t="s">
        <v>46</v>
      </c>
      <c r="I530" s="118"/>
      <c r="J530" s="1"/>
    </row>
    <row r="531" spans="1:16" hidden="1">
      <c r="A531" s="60" t="s">
        <v>31</v>
      </c>
      <c r="B531" s="115">
        <f>'Aanneemsom-E'!$B$8</f>
        <v>0</v>
      </c>
      <c r="E531" s="32"/>
      <c r="F531" s="1"/>
      <c r="H531" s="32" t="s">
        <v>47</v>
      </c>
      <c r="I531" s="118"/>
      <c r="J531" s="113">
        <f>IF(I530+I531=0,0,(I531-I530)/I530)</f>
        <v>0</v>
      </c>
    </row>
    <row r="532" spans="1:16" hidden="1">
      <c r="A532" s="30" t="s">
        <v>89</v>
      </c>
      <c r="B532" s="149"/>
      <c r="J532" s="119" t="str">
        <f>IF(J531=0,"","Controleer kengetallen op inschrijfwaarde. Pas zo nodig de bedragen Loon, Materiaal en Werk-derden aan met het wijzigingspercentage.")</f>
        <v/>
      </c>
    </row>
    <row r="533" spans="1:16" hidden="1">
      <c r="C533" s="74"/>
      <c r="D533" s="75"/>
      <c r="E533" s="75"/>
      <c r="F533" s="77" t="s">
        <v>23</v>
      </c>
      <c r="G533" s="75"/>
      <c r="H533" s="75"/>
      <c r="I533" s="75"/>
      <c r="J533" s="76"/>
    </row>
    <row r="534" spans="1:16" hidden="1">
      <c r="C534" s="20"/>
      <c r="D534" s="21" t="str">
        <f>$D$12</f>
        <v>Preventief en</v>
      </c>
      <c r="E534" s="22"/>
      <c r="F534" s="26"/>
      <c r="G534" s="21" t="str">
        <f>IF($G$12="","",$G$12)</f>
        <v>Geen stelposten</v>
      </c>
      <c r="H534" s="55"/>
      <c r="I534" s="27"/>
      <c r="J534" s="63" t="str">
        <f>$J$12</f>
        <v>Prijspeil</v>
      </c>
    </row>
    <row r="535" spans="1:16" hidden="1">
      <c r="C535" s="23"/>
      <c r="D535" s="24" t="str">
        <f>$D$13</f>
        <v>curatief onderhoud</v>
      </c>
      <c r="E535" s="25"/>
      <c r="F535" s="28"/>
      <c r="G535" s="24"/>
      <c r="H535" s="56"/>
      <c r="I535" s="29"/>
      <c r="J535" s="71">
        <f>$J$13</f>
        <v>45839</v>
      </c>
    </row>
    <row r="536" spans="1:16" ht="22.5" hidden="1">
      <c r="A536" s="17" t="s">
        <v>43</v>
      </c>
      <c r="B536" s="18" t="str">
        <f>$B$43</f>
        <v>Kengetal-E
locatie (€/m²)</v>
      </c>
      <c r="C536" s="5" t="s">
        <v>58</v>
      </c>
      <c r="D536" s="5" t="s">
        <v>59</v>
      </c>
      <c r="E536" s="5" t="s">
        <v>224</v>
      </c>
      <c r="F536" s="5" t="str">
        <f>IF($F$14="","",$F$14)</f>
        <v/>
      </c>
      <c r="G536" s="5" t="str">
        <f>IF($G$14="","",$G$14)</f>
        <v/>
      </c>
      <c r="H536" s="5" t="str">
        <f>IF($H$14="","",$H$14)</f>
        <v/>
      </c>
      <c r="I536" s="5" t="str">
        <f>IF($I$14="","",$I$14)</f>
        <v/>
      </c>
      <c r="J536" s="5" t="s">
        <v>57</v>
      </c>
      <c r="L536" s="1" t="s">
        <v>26</v>
      </c>
    </row>
    <row r="537" spans="1:16" hidden="1">
      <c r="A537" s="57" t="str">
        <f>$A$15</f>
        <v>Stelposten n.v.t.</v>
      </c>
      <c r="B537" s="81"/>
      <c r="C537" s="82"/>
      <c r="D537" s="82"/>
      <c r="E537" s="82"/>
      <c r="F537" s="3"/>
      <c r="G537" s="3"/>
      <c r="H537" s="3"/>
      <c r="I537" s="3"/>
      <c r="J537" s="58">
        <f>(F537*(1+'Aanneemsom-E'!$F$16))+(G537*(1+'Aanneemsom-E'!$F$16))+(H537*(1+'Aanneemsom-E'!$F$16))+(I537*(1+'Aanneemsom-E'!$F$16))</f>
        <v>0</v>
      </c>
      <c r="L537" s="1">
        <f>IF(F536="",1,IF(F537="",0,1))</f>
        <v>1</v>
      </c>
      <c r="M537" s="1">
        <f>IF(G536="",1,IF(G537="",0,1))</f>
        <v>1</v>
      </c>
      <c r="N537" s="1">
        <f>IF(H536="",1,IF(H537="",0,1))</f>
        <v>1</v>
      </c>
      <c r="O537" s="1">
        <f>IF(I536="",1,IF(I537="",0,1))</f>
        <v>1</v>
      </c>
      <c r="P537" s="1">
        <f>SUM(L537:O537)</f>
        <v>4</v>
      </c>
    </row>
    <row r="538" spans="1:16" hidden="1">
      <c r="A538" s="1" t="str">
        <f>$A$16</f>
        <v>61 CEV</v>
      </c>
      <c r="B538" s="111" t="str">
        <f>IF(C538+D538+E538=0,"",J538/$I$528)</f>
        <v/>
      </c>
      <c r="C538" s="3"/>
      <c r="D538" s="3"/>
      <c r="E538" s="3"/>
      <c r="F538" s="59"/>
      <c r="G538" s="59"/>
      <c r="H538" s="59"/>
      <c r="I538" s="59"/>
      <c r="J538" s="11">
        <f>(C538*(1+'Aanneemsom-E'!$C$16))+(D538*(1+'Aanneemsom-E'!$D$16))+(E538*(1+'Aanneemsom-E'!$E$16))</f>
        <v>0</v>
      </c>
      <c r="L538" s="1">
        <f>IF($A$16="61 N.v.t.",1,IF(C538="",0,1))</f>
        <v>0</v>
      </c>
      <c r="M538" s="1">
        <f>IF($A$16="61 N.v.t.",1,IF(D538="",0,1))</f>
        <v>0</v>
      </c>
      <c r="N538" s="1">
        <f>IF($A$16="61 N.v.t.",1,IF(E538="",0,1))</f>
        <v>0</v>
      </c>
      <c r="P538" s="1">
        <f t="shared" ref="P538:P546" si="37">SUM(L538:O538)</f>
        <v>0</v>
      </c>
    </row>
    <row r="539" spans="1:16" hidden="1">
      <c r="A539" s="1" t="str">
        <f>$A$17</f>
        <v>62 Aansluitingen</v>
      </c>
      <c r="B539" s="111" t="str">
        <f t="shared" ref="B539:B546" si="38">IF(C539+D539+E539=0,"",J539/$I$528)</f>
        <v/>
      </c>
      <c r="C539" s="3"/>
      <c r="D539" s="3"/>
      <c r="E539" s="3"/>
      <c r="F539" s="59"/>
      <c r="G539" s="59"/>
      <c r="H539" s="59"/>
      <c r="I539" s="59"/>
      <c r="J539" s="11">
        <f>(C539*(1+'Aanneemsom-E'!$C$16))+(D539*(1+'Aanneemsom-E'!$D$16))+(E539*(1+'Aanneemsom-E'!$E$16))</f>
        <v>0</v>
      </c>
      <c r="L539" s="1">
        <f>IF($A$17="62 N.v.t.",1,IF(C539="",0,1))</f>
        <v>0</v>
      </c>
      <c r="M539" s="1">
        <f>IF($A$17="62 N.v.t.",1,IF(D539="",0,1))</f>
        <v>0</v>
      </c>
      <c r="N539" s="1">
        <f>IF($A$17="62 N.v.t.",1,IF(E539="",0,1))</f>
        <v>0</v>
      </c>
      <c r="P539" s="1">
        <f t="shared" si="37"/>
        <v>0</v>
      </c>
    </row>
    <row r="540" spans="1:16" hidden="1">
      <c r="A540" s="1" t="str">
        <f>$A$18</f>
        <v>63 Verlichting</v>
      </c>
      <c r="B540" s="111" t="str">
        <f t="shared" si="38"/>
        <v/>
      </c>
      <c r="C540" s="3"/>
      <c r="D540" s="3"/>
      <c r="E540" s="3"/>
      <c r="F540" s="59"/>
      <c r="G540" s="59"/>
      <c r="H540" s="59"/>
      <c r="I540" s="59"/>
      <c r="J540" s="11">
        <f>(C540*(1+'Aanneemsom-E'!$C$16))+(D540*(1+'Aanneemsom-E'!$D$16))+(E540*(1+'Aanneemsom-E'!$E$16))</f>
        <v>0</v>
      </c>
      <c r="L540" s="1">
        <f>IF($A$18="63 N.v.t.",1,IF(C540="",0,1))</f>
        <v>0</v>
      </c>
      <c r="M540" s="1">
        <f>IF($A$18="63 N.v.t.",1,IF(D540="",0,1))</f>
        <v>0</v>
      </c>
      <c r="N540" s="1">
        <f>IF($A$18="63 N.v.t.",1,IF(E540="",0,1))</f>
        <v>0</v>
      </c>
      <c r="P540" s="1">
        <f t="shared" si="37"/>
        <v>0</v>
      </c>
    </row>
    <row r="541" spans="1:16" hidden="1">
      <c r="A541" s="1" t="str">
        <f>$A$19</f>
        <v>64 Communicatie</v>
      </c>
      <c r="B541" s="111" t="str">
        <f t="shared" si="38"/>
        <v/>
      </c>
      <c r="C541" s="3"/>
      <c r="D541" s="3"/>
      <c r="E541" s="3"/>
      <c r="F541" s="59"/>
      <c r="G541" s="59"/>
      <c r="H541" s="59"/>
      <c r="I541" s="59"/>
      <c r="J541" s="11">
        <f>(C541*(1+'Aanneemsom-E'!$C$16))+(D541*(1+'Aanneemsom-E'!$D$16))+(E541*(1+'Aanneemsom-E'!$E$16))</f>
        <v>0</v>
      </c>
      <c r="L541" s="1">
        <f>IF($A$19="64 N.v.t.",1,IF(C541="",0,1))</f>
        <v>0</v>
      </c>
      <c r="M541" s="1">
        <f>IF($A$19="64 N.v.t.",1,IF(D541="",0,1))</f>
        <v>0</v>
      </c>
      <c r="N541" s="1">
        <f>IF($A$19="64 N.v.t.",1,IF(E541="",0,1))</f>
        <v>0</v>
      </c>
      <c r="P541" s="1">
        <f t="shared" si="37"/>
        <v>0</v>
      </c>
    </row>
    <row r="542" spans="1:16" hidden="1">
      <c r="A542" s="1" t="str">
        <f>$A$20</f>
        <v>65 Beveiliging</v>
      </c>
      <c r="B542" s="111" t="str">
        <f t="shared" si="38"/>
        <v/>
      </c>
      <c r="C542" s="3"/>
      <c r="D542" s="3"/>
      <c r="E542" s="3"/>
      <c r="F542" s="59"/>
      <c r="G542" s="104" t="str">
        <f>IF(F528="","Ingevulde informatie wordt genegeerd.","")</f>
        <v>Ingevulde informatie wordt genegeerd.</v>
      </c>
      <c r="H542" s="59"/>
      <c r="I542" s="59"/>
      <c r="J542" s="11">
        <f>(C542*(1+'Aanneemsom-E'!$C$16))+(D542*(1+'Aanneemsom-E'!$D$16))+(E542*(1+'Aanneemsom-E'!$E$16))</f>
        <v>0</v>
      </c>
      <c r="L542" s="1">
        <f>IF($A$20="65 N.v.t.",1,IF(C542="",0,1))</f>
        <v>0</v>
      </c>
      <c r="M542" s="1">
        <f>IF($A$20="65 N.v.t.",1,IF(D542="",0,1))</f>
        <v>0</v>
      </c>
      <c r="N542" s="1">
        <f>IF($A$20="65 N.v.t.",1,IF(E542="",0,1))</f>
        <v>0</v>
      </c>
      <c r="P542" s="1">
        <f t="shared" si="37"/>
        <v>0</v>
      </c>
    </row>
    <row r="543" spans="1:16" hidden="1">
      <c r="A543" s="1" t="str">
        <f>$A$21</f>
        <v>66 Transport</v>
      </c>
      <c r="B543" s="111" t="str">
        <f t="shared" si="38"/>
        <v/>
      </c>
      <c r="C543" s="3"/>
      <c r="D543" s="3"/>
      <c r="E543" s="3"/>
      <c r="F543" s="59"/>
      <c r="G543" s="59"/>
      <c r="H543" s="59"/>
      <c r="I543" s="59"/>
      <c r="J543" s="11">
        <f>(C543*(1+'Aanneemsom-E'!$C$16))+(D543*(1+'Aanneemsom-E'!$D$16))+(E543*(1+'Aanneemsom-E'!$E$16))</f>
        <v>0</v>
      </c>
      <c r="L543" s="1">
        <f>IF($A$21="66 N.v.t.",1,IF(C543="",0,1))</f>
        <v>0</v>
      </c>
      <c r="M543" s="1">
        <f>IF($A$21="66 N.v.t.",1,IF(D543="",0,1))</f>
        <v>0</v>
      </c>
      <c r="N543" s="1">
        <f>IF($A$21="66 N.v.t.",1,IF(E543="",0,1))</f>
        <v>0</v>
      </c>
      <c r="P543" s="1">
        <f t="shared" si="37"/>
        <v>0</v>
      </c>
    </row>
    <row r="544" spans="1:16" hidden="1">
      <c r="A544" s="1" t="str">
        <f>$A$22</f>
        <v>73 Vaste keuken vrz</v>
      </c>
      <c r="B544" s="111" t="str">
        <f t="shared" si="38"/>
        <v/>
      </c>
      <c r="C544" s="3"/>
      <c r="D544" s="3"/>
      <c r="E544" s="3"/>
      <c r="F544" s="59"/>
      <c r="G544" s="59"/>
      <c r="H544" s="59"/>
      <c r="I544" s="59"/>
      <c r="J544" s="11">
        <f>(C544*(1+'Aanneemsom-E'!$C$16))+(D544*(1+'Aanneemsom-E'!$D$16))+(E544*(1+'Aanneemsom-E'!$E$16))</f>
        <v>0</v>
      </c>
      <c r="L544" s="1">
        <f>IF($A$22="73 N.v.t.",1,IF(C544="",0,1))</f>
        <v>0</v>
      </c>
      <c r="M544" s="1">
        <f>IF($A$22="73 N.v.t.",1,IF(D544="",0,1))</f>
        <v>0</v>
      </c>
      <c r="N544" s="1">
        <f>IF($A$22="73 N.v.t.",1,IF(E544="",0,1))</f>
        <v>0</v>
      </c>
      <c r="P544" s="1">
        <f t="shared" si="37"/>
        <v>0</v>
      </c>
    </row>
    <row r="545" spans="1:17" hidden="1">
      <c r="A545" s="1" t="str">
        <f>$A$23</f>
        <v>75 Vaste onderh.vrz.</v>
      </c>
      <c r="B545" s="111" t="str">
        <f t="shared" si="38"/>
        <v/>
      </c>
      <c r="C545" s="3"/>
      <c r="D545" s="3"/>
      <c r="E545" s="3"/>
      <c r="F545" s="59"/>
      <c r="G545" s="59"/>
      <c r="H545" s="59"/>
      <c r="I545" s="59"/>
      <c r="J545" s="11">
        <f>(C545*(1+'Aanneemsom-E'!$C$16))+(D545*(1+'Aanneemsom-E'!$D$16))+(E545*(1+'Aanneemsom-E'!$E$16))</f>
        <v>0</v>
      </c>
      <c r="L545" s="1">
        <f>IF($A$23="75 N.v.t.",1,IF(C545="",0,1))</f>
        <v>0</v>
      </c>
      <c r="M545" s="1">
        <f>IF($A$23="75 N.v.t.",1,IF(D545="",0,1))</f>
        <v>0</v>
      </c>
      <c r="N545" s="1">
        <f>IF($A$23="75 N.v.t.",1,IF(E545="",0,1))</f>
        <v>0</v>
      </c>
      <c r="P545" s="1">
        <f t="shared" si="37"/>
        <v>0</v>
      </c>
    </row>
    <row r="546" spans="1:17" ht="12" hidden="1" thickBot="1">
      <c r="A546" s="1" t="str">
        <f>$A$24</f>
        <v>90 Terrein</v>
      </c>
      <c r="B546" s="111" t="str">
        <f t="shared" si="38"/>
        <v/>
      </c>
      <c r="C546" s="3"/>
      <c r="D546" s="3"/>
      <c r="E546" s="3"/>
      <c r="F546" s="59"/>
      <c r="G546" s="59"/>
      <c r="H546" s="59"/>
      <c r="I546" s="59"/>
      <c r="J546" s="11">
        <f>(C546*(1+'Aanneemsom-E'!$C$16))+(D546*(1+'Aanneemsom-E'!$D$16))+(E546*(1+'Aanneemsom-E'!$E$16))</f>
        <v>0</v>
      </c>
      <c r="L546" s="1">
        <f>IF($A$24="90 N.v.t.",1,IF(C546="",0,1))</f>
        <v>0</v>
      </c>
      <c r="M546" s="1">
        <f>IF($A$24="90 N.v.t.",1,IF(D546="",0,1))</f>
        <v>0</v>
      </c>
      <c r="N546" s="1">
        <f>IF($A$24="90 N.v.t.",1,IF(E546="",0,1))</f>
        <v>0</v>
      </c>
      <c r="P546" s="1">
        <f t="shared" si="37"/>
        <v>0</v>
      </c>
    </row>
    <row r="547" spans="1:17" ht="13.5" hidden="1" thickBot="1">
      <c r="B547" s="19" t="s">
        <v>10</v>
      </c>
      <c r="C547" s="13">
        <f>SUM(C538:C546)</f>
        <v>0</v>
      </c>
      <c r="D547" s="13">
        <f>SUM(D538:D546)</f>
        <v>0</v>
      </c>
      <c r="E547" s="13">
        <f>SUM(E538:E546)</f>
        <v>0</v>
      </c>
      <c r="J547" s="12">
        <f>SUM(J537:J546)</f>
        <v>0</v>
      </c>
      <c r="O547" s="30" t="s">
        <v>25</v>
      </c>
      <c r="P547" s="1">
        <f>SUM(P537:P546)+P529</f>
        <v>4</v>
      </c>
    </row>
    <row r="548" spans="1:17" hidden="1">
      <c r="B548" s="19" t="s">
        <v>21</v>
      </c>
      <c r="C548" s="72" t="e">
        <f>C547/SUM(C547:E547)</f>
        <v>#DIV/0!</v>
      </c>
      <c r="D548" s="72" t="e">
        <f>D547/SUM(C547:E547)</f>
        <v>#DIV/0!</v>
      </c>
      <c r="E548" s="72" t="e">
        <f>E547/SUM(C547:E547)</f>
        <v>#DIV/0!</v>
      </c>
    </row>
    <row r="549" spans="1:17" hidden="1">
      <c r="C549" s="83"/>
      <c r="D549" s="83"/>
      <c r="E549" s="83"/>
    </row>
    <row r="550" spans="1:17" hidden="1">
      <c r="A550" s="6" t="str">
        <f>$A$57</f>
        <v>* "Loon", "Materiaal" en "Werk-derden" inclusief toeslagen. Let op: Alle bedragen datum prijspeil.</v>
      </c>
      <c r="C550" s="83"/>
      <c r="D550" s="83"/>
      <c r="E550" s="83"/>
      <c r="J550" s="105" t="str">
        <f>$J$57</f>
        <v>Paraaf Inschrijver:</v>
      </c>
    </row>
    <row r="551" spans="1:17" hidden="1">
      <c r="A551" s="6" t="str">
        <f>$A$58</f>
        <v>Opmerking: Niet gebruikte velden invullen met 0. Negatieve getallen of tekst is niet toegestaan.</v>
      </c>
      <c r="J551" s="86" t="str">
        <f>IF(P547=32,"","Let op: niet alle velden zijn ingevuld!")</f>
        <v>Let op: niet alle velden zijn ingevuld!</v>
      </c>
    </row>
    <row r="552" spans="1:17" ht="15.75" hidden="1">
      <c r="A552" s="4" t="str">
        <f>'Aanneemsom-E'!$A$1</f>
        <v>E-installatie</v>
      </c>
      <c r="B552" s="4" t="str">
        <f>'Aanneemsom-E'!$B$1</f>
        <v>Inschrijfbiljet onderhoud</v>
      </c>
    </row>
    <row r="553" spans="1:17" hidden="1">
      <c r="A553" s="30" t="str">
        <f>'Aanneemsom-E'!$A$2</f>
        <v>Perceel:</v>
      </c>
      <c r="B553" s="31" t="str">
        <f>Leeswijzer!$B$2</f>
        <v>E1</v>
      </c>
      <c r="F553" s="1"/>
      <c r="G553" s="1"/>
      <c r="H553" s="1"/>
      <c r="I553" s="32" t="str">
        <f>'Aanneemsom-E'!$F$2</f>
        <v>Documentnummer:</v>
      </c>
      <c r="J553" s="80" t="str">
        <f>Leeswijzer!$G$2</f>
        <v>xxx-GC1-IBE E1C1</v>
      </c>
    </row>
    <row r="554" spans="1:17" hidden="1">
      <c r="A554" s="30" t="str">
        <f>'Aanneemsom-E'!$A$3</f>
        <v>Opdrachtgever:</v>
      </c>
      <c r="B554" s="110" t="str">
        <f>Leeswijzer!$B$3</f>
        <v>Solido</v>
      </c>
      <c r="F554" s="1"/>
      <c r="G554" s="1"/>
      <c r="H554" s="1"/>
      <c r="I554" s="32" t="str">
        <f>'Aanneemsom-E'!$F$3</f>
        <v>Bestek:</v>
      </c>
      <c r="J554" s="2" t="str">
        <f>Leeswijzer!$G$3</f>
        <v>2506-FB-OHCAEW</v>
      </c>
    </row>
    <row r="555" spans="1:17" hidden="1">
      <c r="A555" s="30" t="str">
        <f>'Aanneemsom-E'!$A$4</f>
        <v>Betreft:</v>
      </c>
      <c r="B555" s="110" t="str">
        <f>Leeswijzer!$B$4</f>
        <v>Onderhoudscontract E-installatie</v>
      </c>
      <c r="F555" s="1"/>
      <c r="G555" s="1"/>
      <c r="H555" s="1"/>
      <c r="I555" s="30" t="s">
        <v>61</v>
      </c>
      <c r="J555" s="148">
        <f>'Aanneemsom-E'!$E$39</f>
        <v>0</v>
      </c>
    </row>
    <row r="556" spans="1:17" hidden="1">
      <c r="A556" s="30" t="str">
        <f>'Aanneemsom-E'!$A$5</f>
        <v>Blad:</v>
      </c>
      <c r="B556" s="1" t="str">
        <f>IF(F557="","Specificatieblad ongeldig; NIET invullen!","Specificatieblad locatie")</f>
        <v>Specificatieblad ongeldig; NIET invullen!</v>
      </c>
      <c r="E556" s="78" t="str">
        <f>$E$5</f>
        <v>C1</v>
      </c>
      <c r="F556" s="33" t="str">
        <f>$F$5</f>
        <v>MER1-2</v>
      </c>
      <c r="J556" s="1"/>
    </row>
    <row r="557" spans="1:17" hidden="1">
      <c r="A557" s="30"/>
      <c r="B557" s="80"/>
      <c r="E557" s="78" t="s">
        <v>4</v>
      </c>
      <c r="F557" s="130"/>
      <c r="H557" s="32" t="s">
        <v>41</v>
      </c>
      <c r="I557" s="80">
        <f>IF(I560=0,I558,I560)</f>
        <v>0</v>
      </c>
      <c r="J557" s="1"/>
      <c r="Q557" s="1">
        <f>IF(F557="",0,1)</f>
        <v>0</v>
      </c>
    </row>
    <row r="558" spans="1:17" hidden="1">
      <c r="A558" s="30"/>
      <c r="B558" s="103"/>
      <c r="E558" s="32" t="s">
        <v>20</v>
      </c>
      <c r="F558" s="117"/>
      <c r="H558" s="32" t="s">
        <v>27</v>
      </c>
      <c r="I558" s="118"/>
      <c r="J558" s="110" t="s">
        <v>45</v>
      </c>
      <c r="P558" s="1">
        <f>IF(I558="",0,1)</f>
        <v>0</v>
      </c>
    </row>
    <row r="559" spans="1:17" hidden="1">
      <c r="A559" s="30"/>
      <c r="B559" s="2"/>
      <c r="E559" s="32"/>
      <c r="F559" s="1"/>
      <c r="H559" s="30" t="s">
        <v>46</v>
      </c>
      <c r="I559" s="118"/>
      <c r="J559" s="1"/>
    </row>
    <row r="560" spans="1:17" hidden="1">
      <c r="A560" s="60" t="s">
        <v>31</v>
      </c>
      <c r="B560" s="115">
        <f>'Aanneemsom-E'!$B$8</f>
        <v>0</v>
      </c>
      <c r="E560" s="32"/>
      <c r="F560" s="1"/>
      <c r="H560" s="32" t="s">
        <v>47</v>
      </c>
      <c r="I560" s="118"/>
      <c r="J560" s="113">
        <f>IF(I559+I560=0,0,(I560-I559)/I559)</f>
        <v>0</v>
      </c>
    </row>
    <row r="561" spans="1:16" hidden="1">
      <c r="A561" s="30" t="s">
        <v>89</v>
      </c>
      <c r="B561" s="149"/>
      <c r="J561" s="119" t="str">
        <f>IF(J560=0,"","Controleer kengetallen op inschrijfwaarde. Pas zo nodig de bedragen Loon, Materiaal en Werk-derden aan met het wijzigingspercentage.")</f>
        <v/>
      </c>
    </row>
    <row r="562" spans="1:16" hidden="1">
      <c r="C562" s="74"/>
      <c r="D562" s="75"/>
      <c r="E562" s="75"/>
      <c r="F562" s="77" t="s">
        <v>23</v>
      </c>
      <c r="G562" s="75"/>
      <c r="H562" s="75"/>
      <c r="I562" s="75"/>
      <c r="J562" s="76"/>
    </row>
    <row r="563" spans="1:16" hidden="1">
      <c r="C563" s="20"/>
      <c r="D563" s="21" t="str">
        <f>$D$12</f>
        <v>Preventief en</v>
      </c>
      <c r="E563" s="22"/>
      <c r="F563" s="26"/>
      <c r="G563" s="21" t="str">
        <f>IF($G$12="","",$G$12)</f>
        <v>Geen stelposten</v>
      </c>
      <c r="H563" s="55"/>
      <c r="I563" s="27"/>
      <c r="J563" s="63" t="str">
        <f>$J$12</f>
        <v>Prijspeil</v>
      </c>
    </row>
    <row r="564" spans="1:16" hidden="1">
      <c r="C564" s="23"/>
      <c r="D564" s="24" t="str">
        <f>$D$13</f>
        <v>curatief onderhoud</v>
      </c>
      <c r="E564" s="25"/>
      <c r="F564" s="28"/>
      <c r="G564" s="24"/>
      <c r="H564" s="56"/>
      <c r="I564" s="29"/>
      <c r="J564" s="71">
        <f>$J$13</f>
        <v>45839</v>
      </c>
    </row>
    <row r="565" spans="1:16" ht="22.5" hidden="1">
      <c r="A565" s="17" t="s">
        <v>43</v>
      </c>
      <c r="B565" s="18" t="str">
        <f>$B$43</f>
        <v>Kengetal-E
locatie (€/m²)</v>
      </c>
      <c r="C565" s="5" t="s">
        <v>58</v>
      </c>
      <c r="D565" s="5" t="s">
        <v>59</v>
      </c>
      <c r="E565" s="5" t="s">
        <v>224</v>
      </c>
      <c r="F565" s="5" t="str">
        <f>IF($F$14="","",$F$14)</f>
        <v/>
      </c>
      <c r="G565" s="5" t="str">
        <f>IF($G$14="","",$G$14)</f>
        <v/>
      </c>
      <c r="H565" s="5" t="str">
        <f>IF($H$14="","",$H$14)</f>
        <v/>
      </c>
      <c r="I565" s="5" t="str">
        <f>IF($I$14="","",$I$14)</f>
        <v/>
      </c>
      <c r="J565" s="5" t="s">
        <v>57</v>
      </c>
      <c r="L565" s="1" t="s">
        <v>26</v>
      </c>
    </row>
    <row r="566" spans="1:16" hidden="1">
      <c r="A566" s="57" t="str">
        <f>$A$15</f>
        <v>Stelposten n.v.t.</v>
      </c>
      <c r="B566" s="81"/>
      <c r="C566" s="82"/>
      <c r="D566" s="82"/>
      <c r="E566" s="82"/>
      <c r="F566" s="3"/>
      <c r="G566" s="3"/>
      <c r="H566" s="3"/>
      <c r="I566" s="3"/>
      <c r="J566" s="58">
        <f>(F566*(1+'Aanneemsom-E'!$F$16))+(G566*(1+'Aanneemsom-E'!$F$16))+(H566*(1+'Aanneemsom-E'!$F$16))+(I566*(1+'Aanneemsom-E'!$F$16))</f>
        <v>0</v>
      </c>
      <c r="L566" s="1">
        <f>IF(F565="",1,IF(F566="",0,1))</f>
        <v>1</v>
      </c>
      <c r="M566" s="1">
        <f>IF(G565="",1,IF(G566="",0,1))</f>
        <v>1</v>
      </c>
      <c r="N566" s="1">
        <f>IF(H565="",1,IF(H566="",0,1))</f>
        <v>1</v>
      </c>
      <c r="O566" s="1">
        <f>IF(I565="",1,IF(I566="",0,1))</f>
        <v>1</v>
      </c>
      <c r="P566" s="1">
        <f>SUM(L566:O566)</f>
        <v>4</v>
      </c>
    </row>
    <row r="567" spans="1:16" hidden="1">
      <c r="A567" s="1" t="str">
        <f>$A$16</f>
        <v>61 CEV</v>
      </c>
      <c r="B567" s="111" t="str">
        <f>IF(C567+D567+E567=0,"",J567/$I$557)</f>
        <v/>
      </c>
      <c r="C567" s="3"/>
      <c r="D567" s="3"/>
      <c r="E567" s="3"/>
      <c r="F567" s="59"/>
      <c r="G567" s="59"/>
      <c r="H567" s="59"/>
      <c r="I567" s="59"/>
      <c r="J567" s="11">
        <f>(C567*(1+'Aanneemsom-E'!$C$16))+(D567*(1+'Aanneemsom-E'!$D$16))+(E567*(1+'Aanneemsom-E'!$E$16))</f>
        <v>0</v>
      </c>
      <c r="L567" s="1">
        <f>IF($A$16="61 N.v.t.",1,IF(C567="",0,1))</f>
        <v>0</v>
      </c>
      <c r="M567" s="1">
        <f>IF($A$16="61 N.v.t.",1,IF(D567="",0,1))</f>
        <v>0</v>
      </c>
      <c r="N567" s="1">
        <f>IF($A$16="61 N.v.t.",1,IF(E567="",0,1))</f>
        <v>0</v>
      </c>
      <c r="P567" s="1">
        <f t="shared" ref="P567:P575" si="39">SUM(L567:O567)</f>
        <v>0</v>
      </c>
    </row>
    <row r="568" spans="1:16" hidden="1">
      <c r="A568" s="1" t="str">
        <f>$A$17</f>
        <v>62 Aansluitingen</v>
      </c>
      <c r="B568" s="111" t="str">
        <f t="shared" ref="B568:B575" si="40">IF(C568+D568+E568=0,"",J568/$I$557)</f>
        <v/>
      </c>
      <c r="C568" s="3"/>
      <c r="D568" s="3"/>
      <c r="E568" s="3"/>
      <c r="F568" s="59"/>
      <c r="G568" s="59"/>
      <c r="H568" s="59"/>
      <c r="I568" s="59"/>
      <c r="J568" s="11">
        <f>(C568*(1+'Aanneemsom-E'!$C$16))+(D568*(1+'Aanneemsom-E'!$D$16))+(E568*(1+'Aanneemsom-E'!$E$16))</f>
        <v>0</v>
      </c>
      <c r="L568" s="1">
        <f>IF($A$17="62 N.v.t.",1,IF(C568="",0,1))</f>
        <v>0</v>
      </c>
      <c r="M568" s="1">
        <f>IF($A$17="62 N.v.t.",1,IF(D568="",0,1))</f>
        <v>0</v>
      </c>
      <c r="N568" s="1">
        <f>IF($A$17="62 N.v.t.",1,IF(E568="",0,1))</f>
        <v>0</v>
      </c>
      <c r="P568" s="1">
        <f t="shared" si="39"/>
        <v>0</v>
      </c>
    </row>
    <row r="569" spans="1:16" hidden="1">
      <c r="A569" s="1" t="str">
        <f>$A$18</f>
        <v>63 Verlichting</v>
      </c>
      <c r="B569" s="111" t="str">
        <f t="shared" si="40"/>
        <v/>
      </c>
      <c r="C569" s="3"/>
      <c r="D569" s="3"/>
      <c r="E569" s="3"/>
      <c r="F569" s="59"/>
      <c r="G569" s="59"/>
      <c r="H569" s="59"/>
      <c r="I569" s="59"/>
      <c r="J569" s="11">
        <f>(C569*(1+'Aanneemsom-E'!$C$16))+(D569*(1+'Aanneemsom-E'!$D$16))+(E569*(1+'Aanneemsom-E'!$E$16))</f>
        <v>0</v>
      </c>
      <c r="L569" s="1">
        <f>IF($A$18="63 N.v.t.",1,IF(C569="",0,1))</f>
        <v>0</v>
      </c>
      <c r="M569" s="1">
        <f>IF($A$18="63 N.v.t.",1,IF(D569="",0,1))</f>
        <v>0</v>
      </c>
      <c r="N569" s="1">
        <f>IF($A$18="63 N.v.t.",1,IF(E569="",0,1))</f>
        <v>0</v>
      </c>
      <c r="P569" s="1">
        <f t="shared" si="39"/>
        <v>0</v>
      </c>
    </row>
    <row r="570" spans="1:16" hidden="1">
      <c r="A570" s="1" t="str">
        <f>$A$19</f>
        <v>64 Communicatie</v>
      </c>
      <c r="B570" s="111" t="str">
        <f t="shared" si="40"/>
        <v/>
      </c>
      <c r="C570" s="3"/>
      <c r="D570" s="3"/>
      <c r="E570" s="3"/>
      <c r="F570" s="59"/>
      <c r="G570" s="59"/>
      <c r="H570" s="59"/>
      <c r="I570" s="59"/>
      <c r="J570" s="11">
        <f>(C570*(1+'Aanneemsom-E'!$C$16))+(D570*(1+'Aanneemsom-E'!$D$16))+(E570*(1+'Aanneemsom-E'!$E$16))</f>
        <v>0</v>
      </c>
      <c r="L570" s="1">
        <f>IF($A$19="64 N.v.t.",1,IF(C570="",0,1))</f>
        <v>0</v>
      </c>
      <c r="M570" s="1">
        <f>IF($A$19="64 N.v.t.",1,IF(D570="",0,1))</f>
        <v>0</v>
      </c>
      <c r="N570" s="1">
        <f>IF($A$19="64 N.v.t.",1,IF(E570="",0,1))</f>
        <v>0</v>
      </c>
      <c r="P570" s="1">
        <f t="shared" si="39"/>
        <v>0</v>
      </c>
    </row>
    <row r="571" spans="1:16" hidden="1">
      <c r="A571" s="1" t="str">
        <f>$A$20</f>
        <v>65 Beveiliging</v>
      </c>
      <c r="B571" s="111" t="str">
        <f t="shared" si="40"/>
        <v/>
      </c>
      <c r="C571" s="3"/>
      <c r="D571" s="3"/>
      <c r="E571" s="3"/>
      <c r="F571" s="59"/>
      <c r="G571" s="104" t="str">
        <f>IF(F557="","Ingevulde informatie wordt genegeerd.","")</f>
        <v>Ingevulde informatie wordt genegeerd.</v>
      </c>
      <c r="H571" s="59"/>
      <c r="I571" s="59"/>
      <c r="J571" s="11">
        <f>(C571*(1+'Aanneemsom-E'!$C$16))+(D571*(1+'Aanneemsom-E'!$D$16))+(E571*(1+'Aanneemsom-E'!$E$16))</f>
        <v>0</v>
      </c>
      <c r="L571" s="1">
        <f>IF($A$20="65 N.v.t.",1,IF(C571="",0,1))</f>
        <v>0</v>
      </c>
      <c r="M571" s="1">
        <f>IF($A$20="65 N.v.t.",1,IF(D571="",0,1))</f>
        <v>0</v>
      </c>
      <c r="N571" s="1">
        <f>IF($A$20="65 N.v.t.",1,IF(E571="",0,1))</f>
        <v>0</v>
      </c>
      <c r="P571" s="1">
        <f t="shared" si="39"/>
        <v>0</v>
      </c>
    </row>
    <row r="572" spans="1:16" hidden="1">
      <c r="A572" s="1" t="str">
        <f>$A$21</f>
        <v>66 Transport</v>
      </c>
      <c r="B572" s="111" t="str">
        <f t="shared" si="40"/>
        <v/>
      </c>
      <c r="C572" s="3"/>
      <c r="D572" s="3"/>
      <c r="E572" s="3"/>
      <c r="F572" s="59"/>
      <c r="G572" s="59"/>
      <c r="H572" s="59"/>
      <c r="I572" s="59"/>
      <c r="J572" s="11">
        <f>(C572*(1+'Aanneemsom-E'!$C$16))+(D572*(1+'Aanneemsom-E'!$D$16))+(E572*(1+'Aanneemsom-E'!$E$16))</f>
        <v>0</v>
      </c>
      <c r="L572" s="1">
        <f>IF($A$21="66 N.v.t.",1,IF(C572="",0,1))</f>
        <v>0</v>
      </c>
      <c r="M572" s="1">
        <f>IF($A$21="66 N.v.t.",1,IF(D572="",0,1))</f>
        <v>0</v>
      </c>
      <c r="N572" s="1">
        <f>IF($A$21="66 N.v.t.",1,IF(E572="",0,1))</f>
        <v>0</v>
      </c>
      <c r="P572" s="1">
        <f t="shared" si="39"/>
        <v>0</v>
      </c>
    </row>
    <row r="573" spans="1:16" hidden="1">
      <c r="A573" s="1" t="str">
        <f>$A$22</f>
        <v>73 Vaste keuken vrz</v>
      </c>
      <c r="B573" s="111" t="str">
        <f t="shared" si="40"/>
        <v/>
      </c>
      <c r="C573" s="3"/>
      <c r="D573" s="3"/>
      <c r="E573" s="3"/>
      <c r="F573" s="59"/>
      <c r="G573" s="59"/>
      <c r="H573" s="59"/>
      <c r="I573" s="59"/>
      <c r="J573" s="11">
        <f>(C573*(1+'Aanneemsom-E'!$C$16))+(D573*(1+'Aanneemsom-E'!$D$16))+(E573*(1+'Aanneemsom-E'!$E$16))</f>
        <v>0</v>
      </c>
      <c r="L573" s="1">
        <f>IF($A$22="73 N.v.t.",1,IF(C573="",0,1))</f>
        <v>0</v>
      </c>
      <c r="M573" s="1">
        <f>IF($A$22="73 N.v.t.",1,IF(D573="",0,1))</f>
        <v>0</v>
      </c>
      <c r="N573" s="1">
        <f>IF($A$22="73 N.v.t.",1,IF(E573="",0,1))</f>
        <v>0</v>
      </c>
      <c r="P573" s="1">
        <f t="shared" si="39"/>
        <v>0</v>
      </c>
    </row>
    <row r="574" spans="1:16" hidden="1">
      <c r="A574" s="1" t="str">
        <f>$A$23</f>
        <v>75 Vaste onderh.vrz.</v>
      </c>
      <c r="B574" s="111" t="str">
        <f t="shared" si="40"/>
        <v/>
      </c>
      <c r="C574" s="3"/>
      <c r="D574" s="3"/>
      <c r="E574" s="3"/>
      <c r="F574" s="59"/>
      <c r="G574" s="59"/>
      <c r="H574" s="59"/>
      <c r="I574" s="59"/>
      <c r="J574" s="11">
        <f>(C574*(1+'Aanneemsom-E'!$C$16))+(D574*(1+'Aanneemsom-E'!$D$16))+(E574*(1+'Aanneemsom-E'!$E$16))</f>
        <v>0</v>
      </c>
      <c r="L574" s="1">
        <f>IF($A$23="75 N.v.t.",1,IF(C574="",0,1))</f>
        <v>0</v>
      </c>
      <c r="M574" s="1">
        <f>IF($A$23="75 N.v.t.",1,IF(D574="",0,1))</f>
        <v>0</v>
      </c>
      <c r="N574" s="1">
        <f>IF($A$23="75 N.v.t.",1,IF(E574="",0,1))</f>
        <v>0</v>
      </c>
      <c r="P574" s="1">
        <f t="shared" si="39"/>
        <v>0</v>
      </c>
    </row>
    <row r="575" spans="1:16" ht="12" hidden="1" thickBot="1">
      <c r="A575" s="1" t="str">
        <f>$A$24</f>
        <v>90 Terrein</v>
      </c>
      <c r="B575" s="111" t="str">
        <f t="shared" si="40"/>
        <v/>
      </c>
      <c r="C575" s="3"/>
      <c r="D575" s="3"/>
      <c r="E575" s="3"/>
      <c r="F575" s="59"/>
      <c r="G575" s="59"/>
      <c r="H575" s="59"/>
      <c r="I575" s="59"/>
      <c r="J575" s="11">
        <f>(C575*(1+'Aanneemsom-E'!$C$16))+(D575*(1+'Aanneemsom-E'!$D$16))+(E575*(1+'Aanneemsom-E'!$E$16))</f>
        <v>0</v>
      </c>
      <c r="L575" s="1">
        <f>IF($A$24="90 N.v.t.",1,IF(C575="",0,1))</f>
        <v>0</v>
      </c>
      <c r="M575" s="1">
        <f>IF($A$24="90 N.v.t.",1,IF(D575="",0,1))</f>
        <v>0</v>
      </c>
      <c r="N575" s="1">
        <f>IF($A$24="90 N.v.t.",1,IF(E575="",0,1))</f>
        <v>0</v>
      </c>
      <c r="P575" s="1">
        <f t="shared" si="39"/>
        <v>0</v>
      </c>
    </row>
    <row r="576" spans="1:16" ht="13.5" hidden="1" thickBot="1">
      <c r="B576" s="19" t="s">
        <v>10</v>
      </c>
      <c r="C576" s="13">
        <f>SUM(C567:C575)</f>
        <v>0</v>
      </c>
      <c r="D576" s="13">
        <f>SUM(D567:D575)</f>
        <v>0</v>
      </c>
      <c r="E576" s="13">
        <f>SUM(E567:E575)</f>
        <v>0</v>
      </c>
      <c r="J576" s="12">
        <f>SUM(J566:J575)</f>
        <v>0</v>
      </c>
      <c r="O576" s="30" t="s">
        <v>25</v>
      </c>
      <c r="P576" s="1">
        <f>SUM(P566:P575)+P558</f>
        <v>4</v>
      </c>
    </row>
    <row r="577" spans="1:17" hidden="1">
      <c r="B577" s="19" t="s">
        <v>21</v>
      </c>
      <c r="C577" s="72" t="e">
        <f>C576/SUM(C576:E576)</f>
        <v>#DIV/0!</v>
      </c>
      <c r="D577" s="72" t="e">
        <f>D576/SUM(C576:E576)</f>
        <v>#DIV/0!</v>
      </c>
      <c r="E577" s="72" t="e">
        <f>E576/SUM(C576:E576)</f>
        <v>#DIV/0!</v>
      </c>
    </row>
    <row r="578" spans="1:17" hidden="1">
      <c r="C578" s="83"/>
      <c r="D578" s="83"/>
      <c r="E578" s="83"/>
    </row>
    <row r="579" spans="1:17" hidden="1">
      <c r="A579" s="6" t="str">
        <f>$A$57</f>
        <v>* "Loon", "Materiaal" en "Werk-derden" inclusief toeslagen. Let op: Alle bedragen datum prijspeil.</v>
      </c>
      <c r="C579" s="83"/>
      <c r="D579" s="83"/>
      <c r="E579" s="83"/>
      <c r="J579" s="105" t="str">
        <f>$J$57</f>
        <v>Paraaf Inschrijver:</v>
      </c>
    </row>
    <row r="580" spans="1:17" hidden="1">
      <c r="A580" s="6" t="str">
        <f>$A$58</f>
        <v>Opmerking: Niet gebruikte velden invullen met 0. Negatieve getallen of tekst is niet toegestaan.</v>
      </c>
      <c r="J580" s="86" t="str">
        <f>IF(P576=32,"","Let op: niet alle velden zijn ingevuld!")</f>
        <v>Let op: niet alle velden zijn ingevuld!</v>
      </c>
    </row>
    <row r="581" spans="1:17" ht="15.75" hidden="1">
      <c r="A581" s="4" t="str">
        <f>'Aanneemsom-E'!$A$1</f>
        <v>E-installatie</v>
      </c>
      <c r="B581" s="4" t="str">
        <f>'Aanneemsom-E'!$B$1</f>
        <v>Inschrijfbiljet onderhoud</v>
      </c>
    </row>
    <row r="582" spans="1:17" hidden="1">
      <c r="A582" s="30" t="str">
        <f>'Aanneemsom-E'!$A$2</f>
        <v>Perceel:</v>
      </c>
      <c r="B582" s="31" t="str">
        <f>Leeswijzer!$B$2</f>
        <v>E1</v>
      </c>
      <c r="F582" s="1"/>
      <c r="G582" s="1"/>
      <c r="H582" s="1"/>
      <c r="I582" s="32" t="str">
        <f>'Aanneemsom-E'!$F$2</f>
        <v>Documentnummer:</v>
      </c>
      <c r="J582" s="80" t="str">
        <f>Leeswijzer!$G$2</f>
        <v>xxx-GC1-IBE E1C1</v>
      </c>
    </row>
    <row r="583" spans="1:17" hidden="1">
      <c r="A583" s="30" t="str">
        <f>'Aanneemsom-E'!$A$3</f>
        <v>Opdrachtgever:</v>
      </c>
      <c r="B583" s="110" t="str">
        <f>Leeswijzer!$B$3</f>
        <v>Solido</v>
      </c>
      <c r="F583" s="1"/>
      <c r="G583" s="1"/>
      <c r="H583" s="1"/>
      <c r="I583" s="32" t="str">
        <f>'Aanneemsom-E'!$F$3</f>
        <v>Bestek:</v>
      </c>
      <c r="J583" s="2" t="str">
        <f>Leeswijzer!$G$3</f>
        <v>2506-FB-OHCAEW</v>
      </c>
    </row>
    <row r="584" spans="1:17" hidden="1">
      <c r="A584" s="30" t="str">
        <f>'Aanneemsom-E'!$A$4</f>
        <v>Betreft:</v>
      </c>
      <c r="B584" s="110" t="str">
        <f>Leeswijzer!$B$4</f>
        <v>Onderhoudscontract E-installatie</v>
      </c>
      <c r="F584" s="1"/>
      <c r="G584" s="1"/>
      <c r="H584" s="1"/>
      <c r="I584" s="30" t="s">
        <v>61</v>
      </c>
      <c r="J584" s="148">
        <f>'Aanneemsom-E'!$E$39</f>
        <v>0</v>
      </c>
    </row>
    <row r="585" spans="1:17" hidden="1">
      <c r="A585" s="30" t="str">
        <f>'Aanneemsom-E'!$A$5</f>
        <v>Blad:</v>
      </c>
      <c r="B585" s="1" t="str">
        <f>IF(F586="","Specificatieblad ongeldig; NIET invullen!","Specificatieblad locatie")</f>
        <v>Specificatieblad ongeldig; NIET invullen!</v>
      </c>
      <c r="E585" s="78" t="str">
        <f>$E$5</f>
        <v>C1</v>
      </c>
      <c r="F585" s="33" t="str">
        <f>$F$5</f>
        <v>MER1-2</v>
      </c>
      <c r="J585" s="1"/>
    </row>
    <row r="586" spans="1:17" hidden="1">
      <c r="A586" s="30"/>
      <c r="B586" s="80"/>
      <c r="E586" s="78" t="s">
        <v>4</v>
      </c>
      <c r="F586" s="130"/>
      <c r="H586" s="32" t="s">
        <v>41</v>
      </c>
      <c r="I586" s="80">
        <f>IF(I589=0,I587,I589)</f>
        <v>0</v>
      </c>
      <c r="J586" s="1"/>
      <c r="Q586" s="1">
        <f>IF(F586="",0,1)</f>
        <v>0</v>
      </c>
    </row>
    <row r="587" spans="1:17" hidden="1">
      <c r="A587" s="30"/>
      <c r="B587" s="103"/>
      <c r="E587" s="32" t="s">
        <v>20</v>
      </c>
      <c r="F587" s="117"/>
      <c r="H587" s="32" t="s">
        <v>27</v>
      </c>
      <c r="I587" s="118"/>
      <c r="J587" s="110" t="s">
        <v>45</v>
      </c>
      <c r="P587" s="1">
        <f>IF(I587="",0,1)</f>
        <v>0</v>
      </c>
    </row>
    <row r="588" spans="1:17" hidden="1">
      <c r="A588" s="30"/>
      <c r="B588" s="2"/>
      <c r="E588" s="32"/>
      <c r="F588" s="1"/>
      <c r="H588" s="30" t="s">
        <v>46</v>
      </c>
      <c r="I588" s="118"/>
      <c r="J588" s="1"/>
    </row>
    <row r="589" spans="1:17" hidden="1">
      <c r="A589" s="60" t="s">
        <v>31</v>
      </c>
      <c r="B589" s="115">
        <f>'Aanneemsom-E'!$B$8</f>
        <v>0</v>
      </c>
      <c r="E589" s="32"/>
      <c r="F589" s="1"/>
      <c r="H589" s="32" t="s">
        <v>47</v>
      </c>
      <c r="I589" s="118"/>
      <c r="J589" s="113">
        <f>IF(I588+I589=0,0,(I589-I588)/I588)</f>
        <v>0</v>
      </c>
    </row>
    <row r="590" spans="1:17" hidden="1">
      <c r="A590" s="30" t="s">
        <v>89</v>
      </c>
      <c r="B590" s="149"/>
      <c r="J590" s="119" t="str">
        <f>IF(J589=0,"","Controleer kengetallen op inschrijfwaarde. Pas zo nodig de bedragen Loon, Materiaal en Werk-derden aan met het wijzigingspercentage.")</f>
        <v/>
      </c>
    </row>
    <row r="591" spans="1:17" hidden="1">
      <c r="C591" s="74"/>
      <c r="D591" s="75"/>
      <c r="E591" s="75"/>
      <c r="F591" s="77" t="s">
        <v>23</v>
      </c>
      <c r="G591" s="75"/>
      <c r="H591" s="75"/>
      <c r="I591" s="75"/>
      <c r="J591" s="76"/>
    </row>
    <row r="592" spans="1:17" hidden="1">
      <c r="C592" s="20"/>
      <c r="D592" s="21" t="str">
        <f>$D$12</f>
        <v>Preventief en</v>
      </c>
      <c r="E592" s="22"/>
      <c r="F592" s="26"/>
      <c r="G592" s="21" t="str">
        <f>IF($G$12="","",$G$12)</f>
        <v>Geen stelposten</v>
      </c>
      <c r="H592" s="55"/>
      <c r="I592" s="27"/>
      <c r="J592" s="63" t="str">
        <f>$J$12</f>
        <v>Prijspeil</v>
      </c>
    </row>
    <row r="593" spans="1:16" hidden="1">
      <c r="C593" s="23"/>
      <c r="D593" s="24" t="str">
        <f>$D$13</f>
        <v>curatief onderhoud</v>
      </c>
      <c r="E593" s="25"/>
      <c r="F593" s="28"/>
      <c r="G593" s="24"/>
      <c r="H593" s="56"/>
      <c r="I593" s="29"/>
      <c r="J593" s="71">
        <f>$J$13</f>
        <v>45839</v>
      </c>
    </row>
    <row r="594" spans="1:16" ht="22.5" hidden="1">
      <c r="A594" s="17" t="s">
        <v>43</v>
      </c>
      <c r="B594" s="18" t="str">
        <f>$B$43</f>
        <v>Kengetal-E
locatie (€/m²)</v>
      </c>
      <c r="C594" s="5" t="s">
        <v>58</v>
      </c>
      <c r="D594" s="5" t="s">
        <v>59</v>
      </c>
      <c r="E594" s="5" t="s">
        <v>224</v>
      </c>
      <c r="F594" s="5" t="str">
        <f>IF($F$14="","",$F$14)</f>
        <v/>
      </c>
      <c r="G594" s="5" t="str">
        <f>IF($G$14="","",$G$14)</f>
        <v/>
      </c>
      <c r="H594" s="5" t="str">
        <f>IF($H$14="","",$H$14)</f>
        <v/>
      </c>
      <c r="I594" s="5" t="str">
        <f>IF($I$14="","",$I$14)</f>
        <v/>
      </c>
      <c r="J594" s="5" t="s">
        <v>57</v>
      </c>
      <c r="L594" s="1" t="s">
        <v>26</v>
      </c>
    </row>
    <row r="595" spans="1:16" hidden="1">
      <c r="A595" s="57" t="str">
        <f>$A$15</f>
        <v>Stelposten n.v.t.</v>
      </c>
      <c r="B595" s="81"/>
      <c r="C595" s="82"/>
      <c r="D595" s="82"/>
      <c r="E595" s="82"/>
      <c r="F595" s="3"/>
      <c r="G595" s="3"/>
      <c r="H595" s="3"/>
      <c r="I595" s="3"/>
      <c r="J595" s="58">
        <f>(F595*(1+'Aanneemsom-E'!$F$16))+(G595*(1+'Aanneemsom-E'!$F$16))+(H595*(1+'Aanneemsom-E'!$F$16))+(I595*(1+'Aanneemsom-E'!$F$16))</f>
        <v>0</v>
      </c>
      <c r="L595" s="1">
        <f>IF(F594="",1,IF(F595="",0,1))</f>
        <v>1</v>
      </c>
      <c r="M595" s="1">
        <f>IF(G594="",1,IF(G595="",0,1))</f>
        <v>1</v>
      </c>
      <c r="N595" s="1">
        <f>IF(H594="",1,IF(H595="",0,1))</f>
        <v>1</v>
      </c>
      <c r="O595" s="1">
        <f>IF(I594="",1,IF(I595="",0,1))</f>
        <v>1</v>
      </c>
      <c r="P595" s="1">
        <f>SUM(L595:O595)</f>
        <v>4</v>
      </c>
    </row>
    <row r="596" spans="1:16" hidden="1">
      <c r="A596" s="1" t="str">
        <f>$A$16</f>
        <v>61 CEV</v>
      </c>
      <c r="B596" s="111" t="str">
        <f>IF(C596+D596+E596=0,"",J596/$I$586)</f>
        <v/>
      </c>
      <c r="C596" s="3"/>
      <c r="D596" s="3"/>
      <c r="E596" s="3"/>
      <c r="F596" s="59"/>
      <c r="G596" s="59"/>
      <c r="H596" s="59"/>
      <c r="I596" s="59"/>
      <c r="J596" s="11">
        <f>(C596*(1+'Aanneemsom-E'!$C$16))+(D596*(1+'Aanneemsom-E'!$D$16))+(E596*(1+'Aanneemsom-E'!$E$16))</f>
        <v>0</v>
      </c>
      <c r="L596" s="1">
        <f>IF($A$16="61 N.v.t.",1,IF(C596="",0,1))</f>
        <v>0</v>
      </c>
      <c r="M596" s="1">
        <f>IF($A$16="61 N.v.t.",1,IF(D596="",0,1))</f>
        <v>0</v>
      </c>
      <c r="N596" s="1">
        <f>IF($A$16="61 N.v.t.",1,IF(E596="",0,1))</f>
        <v>0</v>
      </c>
      <c r="P596" s="1">
        <f t="shared" ref="P596:P604" si="41">SUM(L596:O596)</f>
        <v>0</v>
      </c>
    </row>
    <row r="597" spans="1:16" hidden="1">
      <c r="A597" s="1" t="str">
        <f>$A$17</f>
        <v>62 Aansluitingen</v>
      </c>
      <c r="B597" s="111" t="str">
        <f t="shared" ref="B597:B604" si="42">IF(C597+D597+E597=0,"",J597/$I$586)</f>
        <v/>
      </c>
      <c r="C597" s="3"/>
      <c r="D597" s="3"/>
      <c r="E597" s="3"/>
      <c r="F597" s="59"/>
      <c r="G597" s="59"/>
      <c r="H597" s="59"/>
      <c r="I597" s="59"/>
      <c r="J597" s="11">
        <f>(C597*(1+'Aanneemsom-E'!$C$16))+(D597*(1+'Aanneemsom-E'!$D$16))+(E597*(1+'Aanneemsom-E'!$E$16))</f>
        <v>0</v>
      </c>
      <c r="L597" s="1">
        <f>IF($A$17="62 N.v.t.",1,IF(C597="",0,1))</f>
        <v>0</v>
      </c>
      <c r="M597" s="1">
        <f>IF($A$17="62 N.v.t.",1,IF(D597="",0,1))</f>
        <v>0</v>
      </c>
      <c r="N597" s="1">
        <f>IF($A$17="62 N.v.t.",1,IF(E597="",0,1))</f>
        <v>0</v>
      </c>
      <c r="P597" s="1">
        <f t="shared" si="41"/>
        <v>0</v>
      </c>
    </row>
    <row r="598" spans="1:16" hidden="1">
      <c r="A598" s="1" t="str">
        <f>$A$18</f>
        <v>63 Verlichting</v>
      </c>
      <c r="B598" s="111" t="str">
        <f t="shared" si="42"/>
        <v/>
      </c>
      <c r="C598" s="3"/>
      <c r="D598" s="3"/>
      <c r="E598" s="3"/>
      <c r="F598" s="59"/>
      <c r="G598" s="59"/>
      <c r="H598" s="59"/>
      <c r="I598" s="59"/>
      <c r="J598" s="11">
        <f>(C598*(1+'Aanneemsom-E'!$C$16))+(D598*(1+'Aanneemsom-E'!$D$16))+(E598*(1+'Aanneemsom-E'!$E$16))</f>
        <v>0</v>
      </c>
      <c r="L598" s="1">
        <f>IF($A$18="63 N.v.t.",1,IF(C598="",0,1))</f>
        <v>0</v>
      </c>
      <c r="M598" s="1">
        <f>IF($A$18="63 N.v.t.",1,IF(D598="",0,1))</f>
        <v>0</v>
      </c>
      <c r="N598" s="1">
        <f>IF($A$18="63 N.v.t.",1,IF(E598="",0,1))</f>
        <v>0</v>
      </c>
      <c r="P598" s="1">
        <f t="shared" si="41"/>
        <v>0</v>
      </c>
    </row>
    <row r="599" spans="1:16" hidden="1">
      <c r="A599" s="1" t="str">
        <f>$A$19</f>
        <v>64 Communicatie</v>
      </c>
      <c r="B599" s="111" t="str">
        <f t="shared" si="42"/>
        <v/>
      </c>
      <c r="C599" s="3"/>
      <c r="D599" s="3"/>
      <c r="E599" s="3"/>
      <c r="F599" s="59"/>
      <c r="G599" s="59"/>
      <c r="H599" s="59"/>
      <c r="I599" s="59"/>
      <c r="J599" s="11">
        <f>(C599*(1+'Aanneemsom-E'!$C$16))+(D599*(1+'Aanneemsom-E'!$D$16))+(E599*(1+'Aanneemsom-E'!$E$16))</f>
        <v>0</v>
      </c>
      <c r="L599" s="1">
        <f>IF($A$19="64 N.v.t.",1,IF(C599="",0,1))</f>
        <v>0</v>
      </c>
      <c r="M599" s="1">
        <f>IF($A$19="64 N.v.t.",1,IF(D599="",0,1))</f>
        <v>0</v>
      </c>
      <c r="N599" s="1">
        <f>IF($A$19="64 N.v.t.",1,IF(E599="",0,1))</f>
        <v>0</v>
      </c>
      <c r="P599" s="1">
        <f t="shared" si="41"/>
        <v>0</v>
      </c>
    </row>
    <row r="600" spans="1:16" hidden="1">
      <c r="A600" s="1" t="str">
        <f>$A$20</f>
        <v>65 Beveiliging</v>
      </c>
      <c r="B600" s="111" t="str">
        <f t="shared" si="42"/>
        <v/>
      </c>
      <c r="C600" s="3"/>
      <c r="D600" s="3"/>
      <c r="E600" s="3"/>
      <c r="F600" s="59"/>
      <c r="G600" s="104" t="str">
        <f>IF(F586="","Ingevulde informatie wordt genegeerd.","")</f>
        <v>Ingevulde informatie wordt genegeerd.</v>
      </c>
      <c r="H600" s="59"/>
      <c r="I600" s="59"/>
      <c r="J600" s="11">
        <f>(C600*(1+'Aanneemsom-E'!$C$16))+(D600*(1+'Aanneemsom-E'!$D$16))+(E600*(1+'Aanneemsom-E'!$E$16))</f>
        <v>0</v>
      </c>
      <c r="L600" s="1">
        <f>IF($A$20="65 N.v.t.",1,IF(C600="",0,1))</f>
        <v>0</v>
      </c>
      <c r="M600" s="1">
        <f>IF($A$20="65 N.v.t.",1,IF(D600="",0,1))</f>
        <v>0</v>
      </c>
      <c r="N600" s="1">
        <f>IF($A$20="65 N.v.t.",1,IF(E600="",0,1))</f>
        <v>0</v>
      </c>
      <c r="P600" s="1">
        <f t="shared" si="41"/>
        <v>0</v>
      </c>
    </row>
    <row r="601" spans="1:16" hidden="1">
      <c r="A601" s="1" t="str">
        <f>$A$21</f>
        <v>66 Transport</v>
      </c>
      <c r="B601" s="111" t="str">
        <f t="shared" si="42"/>
        <v/>
      </c>
      <c r="C601" s="3"/>
      <c r="D601" s="3"/>
      <c r="E601" s="3"/>
      <c r="F601" s="59"/>
      <c r="G601" s="59"/>
      <c r="H601" s="59"/>
      <c r="I601" s="59"/>
      <c r="J601" s="11">
        <f>(C601*(1+'Aanneemsom-E'!$C$16))+(D601*(1+'Aanneemsom-E'!$D$16))+(E601*(1+'Aanneemsom-E'!$E$16))</f>
        <v>0</v>
      </c>
      <c r="L601" s="1">
        <f>IF($A$21="66 N.v.t.",1,IF(C601="",0,1))</f>
        <v>0</v>
      </c>
      <c r="M601" s="1">
        <f>IF($A$21="66 N.v.t.",1,IF(D601="",0,1))</f>
        <v>0</v>
      </c>
      <c r="N601" s="1">
        <f>IF($A$21="66 N.v.t.",1,IF(E601="",0,1))</f>
        <v>0</v>
      </c>
      <c r="P601" s="1">
        <f t="shared" si="41"/>
        <v>0</v>
      </c>
    </row>
    <row r="602" spans="1:16" hidden="1">
      <c r="A602" s="1" t="str">
        <f>$A$22</f>
        <v>73 Vaste keuken vrz</v>
      </c>
      <c r="B602" s="111" t="str">
        <f t="shared" si="42"/>
        <v/>
      </c>
      <c r="C602" s="3"/>
      <c r="D602" s="3"/>
      <c r="E602" s="3"/>
      <c r="F602" s="59"/>
      <c r="G602" s="59"/>
      <c r="H602" s="59"/>
      <c r="I602" s="59"/>
      <c r="J602" s="11">
        <f>(C602*(1+'Aanneemsom-E'!$C$16))+(D602*(1+'Aanneemsom-E'!$D$16))+(E602*(1+'Aanneemsom-E'!$E$16))</f>
        <v>0</v>
      </c>
      <c r="L602" s="1">
        <f>IF($A$22="73 N.v.t.",1,IF(C602="",0,1))</f>
        <v>0</v>
      </c>
      <c r="M602" s="1">
        <f>IF($A$22="73 N.v.t.",1,IF(D602="",0,1))</f>
        <v>0</v>
      </c>
      <c r="N602" s="1">
        <f>IF($A$22="73 N.v.t.",1,IF(E602="",0,1))</f>
        <v>0</v>
      </c>
      <c r="P602" s="1">
        <f t="shared" si="41"/>
        <v>0</v>
      </c>
    </row>
    <row r="603" spans="1:16" hidden="1">
      <c r="A603" s="1" t="str">
        <f>$A$23</f>
        <v>75 Vaste onderh.vrz.</v>
      </c>
      <c r="B603" s="111" t="str">
        <f t="shared" si="42"/>
        <v/>
      </c>
      <c r="C603" s="3"/>
      <c r="D603" s="3"/>
      <c r="E603" s="3"/>
      <c r="F603" s="59"/>
      <c r="G603" s="59"/>
      <c r="H603" s="59"/>
      <c r="I603" s="59"/>
      <c r="J603" s="11">
        <f>(C603*(1+'Aanneemsom-E'!$C$16))+(D603*(1+'Aanneemsom-E'!$D$16))+(E603*(1+'Aanneemsom-E'!$E$16))</f>
        <v>0</v>
      </c>
      <c r="L603" s="1">
        <f>IF($A$23="75 N.v.t.",1,IF(C603="",0,1))</f>
        <v>0</v>
      </c>
      <c r="M603" s="1">
        <f>IF($A$23="75 N.v.t.",1,IF(D603="",0,1))</f>
        <v>0</v>
      </c>
      <c r="N603" s="1">
        <f>IF($A$23="75 N.v.t.",1,IF(E603="",0,1))</f>
        <v>0</v>
      </c>
      <c r="P603" s="1">
        <f t="shared" si="41"/>
        <v>0</v>
      </c>
    </row>
    <row r="604" spans="1:16" ht="12" hidden="1" thickBot="1">
      <c r="A604" s="1" t="str">
        <f>$A$24</f>
        <v>90 Terrein</v>
      </c>
      <c r="B604" s="111" t="str">
        <f t="shared" si="42"/>
        <v/>
      </c>
      <c r="C604" s="3"/>
      <c r="D604" s="3"/>
      <c r="E604" s="3"/>
      <c r="F604" s="59"/>
      <c r="G604" s="59"/>
      <c r="H604" s="59"/>
      <c r="I604" s="59"/>
      <c r="J604" s="11">
        <f>(C604*(1+'Aanneemsom-E'!$C$16))+(D604*(1+'Aanneemsom-E'!$D$16))+(E604*(1+'Aanneemsom-E'!$E$16))</f>
        <v>0</v>
      </c>
      <c r="L604" s="1">
        <f>IF($A$24="90 N.v.t.",1,IF(C604="",0,1))</f>
        <v>0</v>
      </c>
      <c r="M604" s="1">
        <f>IF($A$24="90 N.v.t.",1,IF(D604="",0,1))</f>
        <v>0</v>
      </c>
      <c r="N604" s="1">
        <f>IF($A$24="90 N.v.t.",1,IF(E604="",0,1))</f>
        <v>0</v>
      </c>
      <c r="P604" s="1">
        <f t="shared" si="41"/>
        <v>0</v>
      </c>
    </row>
    <row r="605" spans="1:16" ht="13.5" hidden="1" thickBot="1">
      <c r="B605" s="19" t="s">
        <v>10</v>
      </c>
      <c r="C605" s="13">
        <f>SUM(C596:C604)</f>
        <v>0</v>
      </c>
      <c r="D605" s="13">
        <f>SUM(D596:D604)</f>
        <v>0</v>
      </c>
      <c r="E605" s="13">
        <f>SUM(E596:E604)</f>
        <v>0</v>
      </c>
      <c r="J605" s="12">
        <f>SUM(J595:J604)</f>
        <v>0</v>
      </c>
      <c r="O605" s="30" t="s">
        <v>25</v>
      </c>
      <c r="P605" s="1">
        <f>SUM(P595:P604)+P587</f>
        <v>4</v>
      </c>
    </row>
    <row r="606" spans="1:16" hidden="1">
      <c r="B606" s="19" t="s">
        <v>21</v>
      </c>
      <c r="C606" s="72" t="e">
        <f>C605/SUM(C605:E605)</f>
        <v>#DIV/0!</v>
      </c>
      <c r="D606" s="72" t="e">
        <f>D605/SUM(C605:E605)</f>
        <v>#DIV/0!</v>
      </c>
      <c r="E606" s="72" t="e">
        <f>E605/SUM(C605:E605)</f>
        <v>#DIV/0!</v>
      </c>
    </row>
    <row r="607" spans="1:16" hidden="1">
      <c r="C607" s="83"/>
      <c r="D607" s="83"/>
      <c r="E607" s="83"/>
    </row>
    <row r="608" spans="1:16" hidden="1">
      <c r="A608" s="6" t="str">
        <f>$A$57</f>
        <v>* "Loon", "Materiaal" en "Werk-derden" inclusief toeslagen. Let op: Alle bedragen datum prijspeil.</v>
      </c>
      <c r="C608" s="83"/>
      <c r="D608" s="83"/>
      <c r="E608" s="83"/>
      <c r="J608" s="105" t="str">
        <f>$J$57</f>
        <v>Paraaf Inschrijver:</v>
      </c>
    </row>
    <row r="609" spans="1:17" hidden="1">
      <c r="A609" s="6" t="str">
        <f>$A$58</f>
        <v>Opmerking: Niet gebruikte velden invullen met 0. Negatieve getallen of tekst is niet toegestaan.</v>
      </c>
      <c r="J609" s="86" t="str">
        <f>IF(P605=32,"","Let op: niet alle velden zijn ingevuld!")</f>
        <v>Let op: niet alle velden zijn ingevuld!</v>
      </c>
    </row>
    <row r="610" spans="1:17" ht="15.75" hidden="1">
      <c r="A610" s="4" t="str">
        <f>'Aanneemsom-E'!$A$1</f>
        <v>E-installatie</v>
      </c>
      <c r="B610" s="4" t="str">
        <f>'Aanneemsom-E'!$B$1</f>
        <v>Inschrijfbiljet onderhoud</v>
      </c>
    </row>
    <row r="611" spans="1:17" hidden="1">
      <c r="A611" s="30" t="str">
        <f>'Aanneemsom-E'!$A$2</f>
        <v>Perceel:</v>
      </c>
      <c r="B611" s="31" t="str">
        <f>Leeswijzer!$B$2</f>
        <v>E1</v>
      </c>
      <c r="F611" s="1"/>
      <c r="G611" s="1"/>
      <c r="H611" s="1"/>
      <c r="I611" s="32" t="str">
        <f>'Aanneemsom-E'!$F$2</f>
        <v>Documentnummer:</v>
      </c>
      <c r="J611" s="80" t="str">
        <f>Leeswijzer!$G$2</f>
        <v>xxx-GC1-IBE E1C1</v>
      </c>
    </row>
    <row r="612" spans="1:17" hidden="1">
      <c r="A612" s="30" t="str">
        <f>'Aanneemsom-E'!$A$3</f>
        <v>Opdrachtgever:</v>
      </c>
      <c r="B612" s="110" t="str">
        <f>Leeswijzer!$B$3</f>
        <v>Solido</v>
      </c>
      <c r="F612" s="1"/>
      <c r="G612" s="1"/>
      <c r="H612" s="1"/>
      <c r="I612" s="32" t="str">
        <f>'Aanneemsom-E'!$F$3</f>
        <v>Bestek:</v>
      </c>
      <c r="J612" s="2" t="str">
        <f>Leeswijzer!$G$3</f>
        <v>2506-FB-OHCAEW</v>
      </c>
    </row>
    <row r="613" spans="1:17" hidden="1">
      <c r="A613" s="30" t="str">
        <f>'Aanneemsom-E'!$A$4</f>
        <v>Betreft:</v>
      </c>
      <c r="B613" s="110" t="str">
        <f>Leeswijzer!$B$4</f>
        <v>Onderhoudscontract E-installatie</v>
      </c>
      <c r="F613" s="1"/>
      <c r="G613" s="1"/>
      <c r="H613" s="1"/>
      <c r="I613" s="30" t="s">
        <v>61</v>
      </c>
      <c r="J613" s="148">
        <f>'Aanneemsom-E'!$E$39</f>
        <v>0</v>
      </c>
    </row>
    <row r="614" spans="1:17" hidden="1">
      <c r="A614" s="30" t="str">
        <f>'Aanneemsom-E'!$A$5</f>
        <v>Blad:</v>
      </c>
      <c r="B614" s="1" t="str">
        <f>IF(F615="","Specificatieblad ongeldig; NIET invullen!","Specificatieblad locatie")</f>
        <v>Specificatieblad ongeldig; NIET invullen!</v>
      </c>
      <c r="E614" s="78" t="str">
        <f>$E$5</f>
        <v>C1</v>
      </c>
      <c r="F614" s="33" t="str">
        <f>$F$5</f>
        <v>MER1-2</v>
      </c>
      <c r="J614" s="1"/>
    </row>
    <row r="615" spans="1:17" hidden="1">
      <c r="A615" s="30"/>
      <c r="B615" s="80"/>
      <c r="E615" s="78" t="s">
        <v>4</v>
      </c>
      <c r="F615" s="130"/>
      <c r="H615" s="32" t="s">
        <v>41</v>
      </c>
      <c r="I615" s="80">
        <f>IF(I618=0,I616,I618)</f>
        <v>0</v>
      </c>
      <c r="J615" s="1"/>
      <c r="Q615" s="1">
        <f>IF(F615="",0,1)</f>
        <v>0</v>
      </c>
    </row>
    <row r="616" spans="1:17" hidden="1">
      <c r="A616" s="30"/>
      <c r="B616" s="103"/>
      <c r="E616" s="32" t="s">
        <v>20</v>
      </c>
      <c r="F616" s="117"/>
      <c r="H616" s="32" t="s">
        <v>27</v>
      </c>
      <c r="I616" s="118"/>
      <c r="J616" s="110" t="s">
        <v>45</v>
      </c>
      <c r="P616" s="1">
        <f>IF(I616="",0,1)</f>
        <v>0</v>
      </c>
    </row>
    <row r="617" spans="1:17" hidden="1">
      <c r="A617" s="30"/>
      <c r="B617" s="2"/>
      <c r="E617" s="32"/>
      <c r="F617" s="1"/>
      <c r="H617" s="30" t="s">
        <v>46</v>
      </c>
      <c r="I617" s="118"/>
      <c r="J617" s="1"/>
    </row>
    <row r="618" spans="1:17" hidden="1">
      <c r="A618" s="60" t="s">
        <v>31</v>
      </c>
      <c r="B618" s="115">
        <f>'Aanneemsom-E'!$B$8</f>
        <v>0</v>
      </c>
      <c r="E618" s="32"/>
      <c r="F618" s="1"/>
      <c r="H618" s="32" t="s">
        <v>47</v>
      </c>
      <c r="I618" s="118"/>
      <c r="J618" s="113">
        <f>IF(I617+I618=0,0,(I618-I617)/I617)</f>
        <v>0</v>
      </c>
    </row>
    <row r="619" spans="1:17" hidden="1">
      <c r="A619" s="30" t="s">
        <v>89</v>
      </c>
      <c r="B619" s="149"/>
      <c r="J619" s="119" t="str">
        <f>IF(J618=0,"","Controleer kengetallen op inschrijfwaarde. Pas zo nodig de bedragen Loon, Materiaal en Werk-derden aan met het wijzigingspercentage.")</f>
        <v/>
      </c>
    </row>
    <row r="620" spans="1:17" hidden="1">
      <c r="C620" s="74"/>
      <c r="D620" s="75"/>
      <c r="E620" s="75"/>
      <c r="F620" s="77" t="s">
        <v>23</v>
      </c>
      <c r="G620" s="75"/>
      <c r="H620" s="75"/>
      <c r="I620" s="75"/>
      <c r="J620" s="76"/>
    </row>
    <row r="621" spans="1:17" hidden="1">
      <c r="C621" s="20"/>
      <c r="D621" s="21" t="str">
        <f>$D$12</f>
        <v>Preventief en</v>
      </c>
      <c r="E621" s="22"/>
      <c r="F621" s="26"/>
      <c r="G621" s="21" t="str">
        <f>IF($G$12="","",$G$12)</f>
        <v>Geen stelposten</v>
      </c>
      <c r="H621" s="55"/>
      <c r="I621" s="27"/>
      <c r="J621" s="63" t="str">
        <f>$J$12</f>
        <v>Prijspeil</v>
      </c>
    </row>
    <row r="622" spans="1:17" hidden="1">
      <c r="C622" s="23"/>
      <c r="D622" s="24" t="str">
        <f>$D$13</f>
        <v>curatief onderhoud</v>
      </c>
      <c r="E622" s="25"/>
      <c r="F622" s="28"/>
      <c r="G622" s="24"/>
      <c r="H622" s="56"/>
      <c r="I622" s="29"/>
      <c r="J622" s="71">
        <f>$J$13</f>
        <v>45839</v>
      </c>
    </row>
    <row r="623" spans="1:17" ht="22.5" hidden="1">
      <c r="A623" s="17" t="s">
        <v>43</v>
      </c>
      <c r="B623" s="18" t="str">
        <f>$B$43</f>
        <v>Kengetal-E
locatie (€/m²)</v>
      </c>
      <c r="C623" s="5" t="s">
        <v>58</v>
      </c>
      <c r="D623" s="5" t="s">
        <v>59</v>
      </c>
      <c r="E623" s="5" t="s">
        <v>224</v>
      </c>
      <c r="F623" s="5" t="str">
        <f>IF($F$14="","",$F$14)</f>
        <v/>
      </c>
      <c r="G623" s="5" t="str">
        <f>IF($G$14="","",$G$14)</f>
        <v/>
      </c>
      <c r="H623" s="5" t="str">
        <f>IF($H$14="","",$H$14)</f>
        <v/>
      </c>
      <c r="I623" s="5" t="str">
        <f>IF($I$14="","",$I$14)</f>
        <v/>
      </c>
      <c r="J623" s="5" t="s">
        <v>57</v>
      </c>
      <c r="L623" s="1" t="s">
        <v>26</v>
      </c>
    </row>
    <row r="624" spans="1:17" hidden="1">
      <c r="A624" s="57" t="str">
        <f>$A$15</f>
        <v>Stelposten n.v.t.</v>
      </c>
      <c r="B624" s="81"/>
      <c r="C624" s="82"/>
      <c r="D624" s="82"/>
      <c r="E624" s="82"/>
      <c r="F624" s="3"/>
      <c r="G624" s="3"/>
      <c r="H624" s="3"/>
      <c r="I624" s="3"/>
      <c r="J624" s="58">
        <f>(F624*(1+'Aanneemsom-E'!$F$16))+(G624*(1+'Aanneemsom-E'!$F$16))+(H624*(1+'Aanneemsom-E'!$F$16))+(I624*(1+'Aanneemsom-E'!$F$16))</f>
        <v>0</v>
      </c>
      <c r="L624" s="1">
        <f>IF(F623="",1,IF(F624="",0,1))</f>
        <v>1</v>
      </c>
      <c r="M624" s="1">
        <f>IF(G623="",1,IF(G624="",0,1))</f>
        <v>1</v>
      </c>
      <c r="N624" s="1">
        <f>IF(H623="",1,IF(H624="",0,1))</f>
        <v>1</v>
      </c>
      <c r="O624" s="1">
        <f>IF(I623="",1,IF(I624="",0,1))</f>
        <v>1</v>
      </c>
      <c r="P624" s="1">
        <f>SUM(L624:O624)</f>
        <v>4</v>
      </c>
    </row>
    <row r="625" spans="1:16" hidden="1">
      <c r="A625" s="1" t="str">
        <f>$A$16</f>
        <v>61 CEV</v>
      </c>
      <c r="B625" s="111" t="str">
        <f>IF(C625+D625+E625=0,"",J625/$I$615)</f>
        <v/>
      </c>
      <c r="C625" s="3"/>
      <c r="D625" s="3"/>
      <c r="E625" s="3"/>
      <c r="F625" s="59"/>
      <c r="G625" s="59"/>
      <c r="H625" s="59"/>
      <c r="I625" s="59"/>
      <c r="J625" s="11">
        <f>(C625*(1+'Aanneemsom-E'!$C$16))+(D625*(1+'Aanneemsom-E'!$D$16))+(E625*(1+'Aanneemsom-E'!$E$16))</f>
        <v>0</v>
      </c>
      <c r="L625" s="1">
        <f>IF($A$16="61 N.v.t.",1,IF(C625="",0,1))</f>
        <v>0</v>
      </c>
      <c r="M625" s="1">
        <f>IF($A$16="61 N.v.t.",1,IF(D625="",0,1))</f>
        <v>0</v>
      </c>
      <c r="N625" s="1">
        <f>IF($A$16="61 N.v.t.",1,IF(E625="",0,1))</f>
        <v>0</v>
      </c>
      <c r="P625" s="1">
        <f t="shared" ref="P625:P633" si="43">SUM(L625:O625)</f>
        <v>0</v>
      </c>
    </row>
    <row r="626" spans="1:16" hidden="1">
      <c r="A626" s="1" t="str">
        <f>$A$17</f>
        <v>62 Aansluitingen</v>
      </c>
      <c r="B626" s="111" t="str">
        <f t="shared" ref="B626:B633" si="44">IF(C626+D626+E626=0,"",J626/$I$615)</f>
        <v/>
      </c>
      <c r="C626" s="3"/>
      <c r="D626" s="3"/>
      <c r="E626" s="3"/>
      <c r="F626" s="59"/>
      <c r="G626" s="59"/>
      <c r="H626" s="59"/>
      <c r="I626" s="59"/>
      <c r="J626" s="11">
        <f>(C626*(1+'Aanneemsom-E'!$C$16))+(D626*(1+'Aanneemsom-E'!$D$16))+(E626*(1+'Aanneemsom-E'!$E$16))</f>
        <v>0</v>
      </c>
      <c r="L626" s="1">
        <f>IF($A$17="62 N.v.t.",1,IF(C626="",0,1))</f>
        <v>0</v>
      </c>
      <c r="M626" s="1">
        <f>IF($A$17="62 N.v.t.",1,IF(D626="",0,1))</f>
        <v>0</v>
      </c>
      <c r="N626" s="1">
        <f>IF($A$17="62 N.v.t.",1,IF(E626="",0,1))</f>
        <v>0</v>
      </c>
      <c r="P626" s="1">
        <f t="shared" si="43"/>
        <v>0</v>
      </c>
    </row>
    <row r="627" spans="1:16" hidden="1">
      <c r="A627" s="1" t="str">
        <f>$A$18</f>
        <v>63 Verlichting</v>
      </c>
      <c r="B627" s="111" t="str">
        <f t="shared" si="44"/>
        <v/>
      </c>
      <c r="C627" s="3"/>
      <c r="D627" s="3"/>
      <c r="E627" s="3"/>
      <c r="F627" s="59"/>
      <c r="G627" s="59"/>
      <c r="H627" s="59"/>
      <c r="I627" s="59"/>
      <c r="J627" s="11">
        <f>(C627*(1+'Aanneemsom-E'!$C$16))+(D627*(1+'Aanneemsom-E'!$D$16))+(E627*(1+'Aanneemsom-E'!$E$16))</f>
        <v>0</v>
      </c>
      <c r="L627" s="1">
        <f>IF($A$18="63 N.v.t.",1,IF(C627="",0,1))</f>
        <v>0</v>
      </c>
      <c r="M627" s="1">
        <f>IF($A$18="63 N.v.t.",1,IF(D627="",0,1))</f>
        <v>0</v>
      </c>
      <c r="N627" s="1">
        <f>IF($A$18="63 N.v.t.",1,IF(E627="",0,1))</f>
        <v>0</v>
      </c>
      <c r="P627" s="1">
        <f t="shared" si="43"/>
        <v>0</v>
      </c>
    </row>
    <row r="628" spans="1:16" hidden="1">
      <c r="A628" s="1" t="str">
        <f>$A$19</f>
        <v>64 Communicatie</v>
      </c>
      <c r="B628" s="111" t="str">
        <f t="shared" si="44"/>
        <v/>
      </c>
      <c r="C628" s="3"/>
      <c r="D628" s="3"/>
      <c r="E628" s="3"/>
      <c r="F628" s="59"/>
      <c r="G628" s="59"/>
      <c r="H628" s="59"/>
      <c r="I628" s="59"/>
      <c r="J628" s="11">
        <f>(C628*(1+'Aanneemsom-E'!$C$16))+(D628*(1+'Aanneemsom-E'!$D$16))+(E628*(1+'Aanneemsom-E'!$E$16))</f>
        <v>0</v>
      </c>
      <c r="L628" s="1">
        <f>IF($A$19="64 N.v.t.",1,IF(C628="",0,1))</f>
        <v>0</v>
      </c>
      <c r="M628" s="1">
        <f>IF($A$19="64 N.v.t.",1,IF(D628="",0,1))</f>
        <v>0</v>
      </c>
      <c r="N628" s="1">
        <f>IF($A$19="64 N.v.t.",1,IF(E628="",0,1))</f>
        <v>0</v>
      </c>
      <c r="P628" s="1">
        <f t="shared" si="43"/>
        <v>0</v>
      </c>
    </row>
    <row r="629" spans="1:16" hidden="1">
      <c r="A629" s="1" t="str">
        <f>$A$20</f>
        <v>65 Beveiliging</v>
      </c>
      <c r="B629" s="111" t="str">
        <f t="shared" si="44"/>
        <v/>
      </c>
      <c r="C629" s="3"/>
      <c r="D629" s="3"/>
      <c r="E629" s="3"/>
      <c r="F629" s="59"/>
      <c r="G629" s="104" t="str">
        <f>IF(F615="","Ingevulde informatie wordt genegeerd.","")</f>
        <v>Ingevulde informatie wordt genegeerd.</v>
      </c>
      <c r="H629" s="59"/>
      <c r="I629" s="59"/>
      <c r="J629" s="11">
        <f>(C629*(1+'Aanneemsom-E'!$C$16))+(D629*(1+'Aanneemsom-E'!$D$16))+(E629*(1+'Aanneemsom-E'!$E$16))</f>
        <v>0</v>
      </c>
      <c r="L629" s="1">
        <f>IF($A$20="65 N.v.t.",1,IF(C629="",0,1))</f>
        <v>0</v>
      </c>
      <c r="M629" s="1">
        <f>IF($A$20="65 N.v.t.",1,IF(D629="",0,1))</f>
        <v>0</v>
      </c>
      <c r="N629" s="1">
        <f>IF($A$20="65 N.v.t.",1,IF(E629="",0,1))</f>
        <v>0</v>
      </c>
      <c r="P629" s="1">
        <f t="shared" si="43"/>
        <v>0</v>
      </c>
    </row>
    <row r="630" spans="1:16" hidden="1">
      <c r="A630" s="1" t="str">
        <f>$A$21</f>
        <v>66 Transport</v>
      </c>
      <c r="B630" s="111" t="str">
        <f t="shared" si="44"/>
        <v/>
      </c>
      <c r="C630" s="3"/>
      <c r="D630" s="3"/>
      <c r="E630" s="3"/>
      <c r="F630" s="59"/>
      <c r="G630" s="59"/>
      <c r="H630" s="59"/>
      <c r="I630" s="59"/>
      <c r="J630" s="11">
        <f>(C630*(1+'Aanneemsom-E'!$C$16))+(D630*(1+'Aanneemsom-E'!$D$16))+(E630*(1+'Aanneemsom-E'!$E$16))</f>
        <v>0</v>
      </c>
      <c r="L630" s="1">
        <f>IF($A$21="66 N.v.t.",1,IF(C630="",0,1))</f>
        <v>0</v>
      </c>
      <c r="M630" s="1">
        <f>IF($A$21="66 N.v.t.",1,IF(D630="",0,1))</f>
        <v>0</v>
      </c>
      <c r="N630" s="1">
        <f>IF($A$21="66 N.v.t.",1,IF(E630="",0,1))</f>
        <v>0</v>
      </c>
      <c r="P630" s="1">
        <f t="shared" si="43"/>
        <v>0</v>
      </c>
    </row>
    <row r="631" spans="1:16" hidden="1">
      <c r="A631" s="1" t="str">
        <f>$A$22</f>
        <v>73 Vaste keuken vrz</v>
      </c>
      <c r="B631" s="111" t="str">
        <f t="shared" si="44"/>
        <v/>
      </c>
      <c r="C631" s="3"/>
      <c r="D631" s="3"/>
      <c r="E631" s="3"/>
      <c r="F631" s="59"/>
      <c r="G631" s="59"/>
      <c r="H631" s="59"/>
      <c r="I631" s="59"/>
      <c r="J631" s="11">
        <f>(C631*(1+'Aanneemsom-E'!$C$16))+(D631*(1+'Aanneemsom-E'!$D$16))+(E631*(1+'Aanneemsom-E'!$E$16))</f>
        <v>0</v>
      </c>
      <c r="L631" s="1">
        <f>IF($A$22="73 N.v.t.",1,IF(C631="",0,1))</f>
        <v>0</v>
      </c>
      <c r="M631" s="1">
        <f>IF($A$22="73 N.v.t.",1,IF(D631="",0,1))</f>
        <v>0</v>
      </c>
      <c r="N631" s="1">
        <f>IF($A$22="73 N.v.t.",1,IF(E631="",0,1))</f>
        <v>0</v>
      </c>
      <c r="P631" s="1">
        <f t="shared" si="43"/>
        <v>0</v>
      </c>
    </row>
    <row r="632" spans="1:16" hidden="1">
      <c r="A632" s="1" t="str">
        <f>$A$23</f>
        <v>75 Vaste onderh.vrz.</v>
      </c>
      <c r="B632" s="111" t="str">
        <f t="shared" si="44"/>
        <v/>
      </c>
      <c r="C632" s="3"/>
      <c r="D632" s="3"/>
      <c r="E632" s="3"/>
      <c r="F632" s="59"/>
      <c r="G632" s="59"/>
      <c r="H632" s="59"/>
      <c r="I632" s="59"/>
      <c r="J632" s="11">
        <f>(C632*(1+'Aanneemsom-E'!$C$16))+(D632*(1+'Aanneemsom-E'!$D$16))+(E632*(1+'Aanneemsom-E'!$E$16))</f>
        <v>0</v>
      </c>
      <c r="L632" s="1">
        <f>IF($A$23="75 N.v.t.",1,IF(C632="",0,1))</f>
        <v>0</v>
      </c>
      <c r="M632" s="1">
        <f>IF($A$23="75 N.v.t.",1,IF(D632="",0,1))</f>
        <v>0</v>
      </c>
      <c r="N632" s="1">
        <f>IF($A$23="75 N.v.t.",1,IF(E632="",0,1))</f>
        <v>0</v>
      </c>
      <c r="P632" s="1">
        <f t="shared" si="43"/>
        <v>0</v>
      </c>
    </row>
    <row r="633" spans="1:16" ht="12" hidden="1" thickBot="1">
      <c r="A633" s="1" t="str">
        <f>$A$24</f>
        <v>90 Terrein</v>
      </c>
      <c r="B633" s="111" t="str">
        <f t="shared" si="44"/>
        <v/>
      </c>
      <c r="C633" s="3"/>
      <c r="D633" s="3"/>
      <c r="E633" s="3"/>
      <c r="F633" s="59"/>
      <c r="G633" s="59"/>
      <c r="H633" s="59"/>
      <c r="I633" s="59"/>
      <c r="J633" s="11">
        <f>(C633*(1+'Aanneemsom-E'!$C$16))+(D633*(1+'Aanneemsom-E'!$D$16))+(E633*(1+'Aanneemsom-E'!$E$16))</f>
        <v>0</v>
      </c>
      <c r="L633" s="1">
        <f>IF($A$24="90 N.v.t.",1,IF(C633="",0,1))</f>
        <v>0</v>
      </c>
      <c r="M633" s="1">
        <f>IF($A$24="90 N.v.t.",1,IF(D633="",0,1))</f>
        <v>0</v>
      </c>
      <c r="N633" s="1">
        <f>IF($A$24="90 N.v.t.",1,IF(E633="",0,1))</f>
        <v>0</v>
      </c>
      <c r="P633" s="1">
        <f t="shared" si="43"/>
        <v>0</v>
      </c>
    </row>
    <row r="634" spans="1:16" ht="13.5" hidden="1" thickBot="1">
      <c r="B634" s="19" t="s">
        <v>10</v>
      </c>
      <c r="C634" s="13">
        <f>SUM(C625:C633)</f>
        <v>0</v>
      </c>
      <c r="D634" s="13">
        <f>SUM(D625:D633)</f>
        <v>0</v>
      </c>
      <c r="E634" s="13">
        <f>SUM(E625:E633)</f>
        <v>0</v>
      </c>
      <c r="J634" s="12">
        <f>SUM(J624:J633)</f>
        <v>0</v>
      </c>
      <c r="O634" s="30" t="s">
        <v>25</v>
      </c>
      <c r="P634" s="1">
        <f>SUM(P624:P633)+P616</f>
        <v>4</v>
      </c>
    </row>
    <row r="635" spans="1:16" hidden="1">
      <c r="B635" s="19" t="s">
        <v>21</v>
      </c>
      <c r="C635" s="72" t="e">
        <f>C634/SUM(C634:E634)</f>
        <v>#DIV/0!</v>
      </c>
      <c r="D635" s="72" t="e">
        <f>D634/SUM(C634:E634)</f>
        <v>#DIV/0!</v>
      </c>
      <c r="E635" s="72" t="e">
        <f>E634/SUM(C634:E634)</f>
        <v>#DIV/0!</v>
      </c>
    </row>
    <row r="636" spans="1:16" hidden="1">
      <c r="C636" s="83"/>
      <c r="D636" s="83"/>
      <c r="E636" s="83"/>
    </row>
    <row r="637" spans="1:16" hidden="1">
      <c r="A637" s="6" t="str">
        <f>$A$57</f>
        <v>* "Loon", "Materiaal" en "Werk-derden" inclusief toeslagen. Let op: Alle bedragen datum prijspeil.</v>
      </c>
      <c r="C637" s="83"/>
      <c r="D637" s="83"/>
      <c r="E637" s="83"/>
      <c r="J637" s="105" t="str">
        <f>$J$57</f>
        <v>Paraaf Inschrijver:</v>
      </c>
    </row>
    <row r="638" spans="1:16" hidden="1">
      <c r="A638" s="6" t="str">
        <f>$A$58</f>
        <v>Opmerking: Niet gebruikte velden invullen met 0. Negatieve getallen of tekst is niet toegestaan.</v>
      </c>
      <c r="J638" s="86" t="str">
        <f>IF(P634=32,"","Let op: niet alle velden zijn ingevuld!")</f>
        <v>Let op: niet alle velden zijn ingevuld!</v>
      </c>
    </row>
    <row r="639" spans="1:16" ht="15.75" hidden="1">
      <c r="A639" s="4" t="str">
        <f>'Aanneemsom-E'!$A$1</f>
        <v>E-installatie</v>
      </c>
      <c r="B639" s="4" t="str">
        <f>'Aanneemsom-E'!$B$1</f>
        <v>Inschrijfbiljet onderhoud</v>
      </c>
    </row>
    <row r="640" spans="1:16" hidden="1">
      <c r="A640" s="30" t="str">
        <f>'Aanneemsom-E'!$A$2</f>
        <v>Perceel:</v>
      </c>
      <c r="B640" s="31" t="str">
        <f>Leeswijzer!$B$2</f>
        <v>E1</v>
      </c>
      <c r="F640" s="1"/>
      <c r="G640" s="1"/>
      <c r="H640" s="1"/>
      <c r="I640" s="32" t="str">
        <f>'Aanneemsom-E'!$F$2</f>
        <v>Documentnummer:</v>
      </c>
      <c r="J640" s="80" t="str">
        <f>Leeswijzer!$G$2</f>
        <v>xxx-GC1-IBE E1C1</v>
      </c>
    </row>
    <row r="641" spans="1:17" hidden="1">
      <c r="A641" s="30" t="str">
        <f>'Aanneemsom-E'!$A$3</f>
        <v>Opdrachtgever:</v>
      </c>
      <c r="B641" s="110" t="str">
        <f>Leeswijzer!$B$3</f>
        <v>Solido</v>
      </c>
      <c r="F641" s="1"/>
      <c r="G641" s="1"/>
      <c r="H641" s="1"/>
      <c r="I641" s="32" t="str">
        <f>'Aanneemsom-E'!$F$3</f>
        <v>Bestek:</v>
      </c>
      <c r="J641" s="2" t="str">
        <f>Leeswijzer!$G$3</f>
        <v>2506-FB-OHCAEW</v>
      </c>
    </row>
    <row r="642" spans="1:17" hidden="1">
      <c r="A642" s="30" t="str">
        <f>'Aanneemsom-E'!$A$4</f>
        <v>Betreft:</v>
      </c>
      <c r="B642" s="110" t="str">
        <f>Leeswijzer!$B$4</f>
        <v>Onderhoudscontract E-installatie</v>
      </c>
      <c r="F642" s="1"/>
      <c r="G642" s="1"/>
      <c r="H642" s="1"/>
      <c r="I642" s="30" t="s">
        <v>61</v>
      </c>
      <c r="J642" s="148">
        <f>'Aanneemsom-E'!$E$39</f>
        <v>0</v>
      </c>
    </row>
    <row r="643" spans="1:17" hidden="1">
      <c r="A643" s="30" t="str">
        <f>'Aanneemsom-E'!$A$5</f>
        <v>Blad:</v>
      </c>
      <c r="B643" s="1" t="str">
        <f>IF(F644="","Specificatieblad ongeldig; NIET invullen!","Specificatieblad locatie")</f>
        <v>Specificatieblad ongeldig; NIET invullen!</v>
      </c>
      <c r="E643" s="78" t="str">
        <f>$E$5</f>
        <v>C1</v>
      </c>
      <c r="F643" s="33" t="str">
        <f>$F$5</f>
        <v>MER1-2</v>
      </c>
      <c r="J643" s="1"/>
    </row>
    <row r="644" spans="1:17" hidden="1">
      <c r="A644" s="30"/>
      <c r="B644" s="80"/>
      <c r="E644" s="78" t="s">
        <v>4</v>
      </c>
      <c r="F644" s="130"/>
      <c r="H644" s="32" t="s">
        <v>41</v>
      </c>
      <c r="I644" s="80">
        <f>IF(I647=0,I645,I647)</f>
        <v>0</v>
      </c>
      <c r="J644" s="1"/>
      <c r="Q644" s="1">
        <f>IF(F644="",0,1)</f>
        <v>0</v>
      </c>
    </row>
    <row r="645" spans="1:17" hidden="1">
      <c r="A645" s="30"/>
      <c r="B645" s="103"/>
      <c r="E645" s="32" t="s">
        <v>20</v>
      </c>
      <c r="F645" s="117"/>
      <c r="H645" s="32" t="s">
        <v>27</v>
      </c>
      <c r="I645" s="118"/>
      <c r="J645" s="110" t="s">
        <v>45</v>
      </c>
      <c r="P645" s="1">
        <f>IF(I645="",0,1)</f>
        <v>0</v>
      </c>
    </row>
    <row r="646" spans="1:17" hidden="1">
      <c r="A646" s="30"/>
      <c r="B646" s="2"/>
      <c r="E646" s="32"/>
      <c r="F646" s="1"/>
      <c r="H646" s="30" t="s">
        <v>46</v>
      </c>
      <c r="I646" s="118"/>
      <c r="J646" s="1"/>
    </row>
    <row r="647" spans="1:17" hidden="1">
      <c r="A647" s="60" t="s">
        <v>31</v>
      </c>
      <c r="B647" s="115">
        <f>'Aanneemsom-E'!$B$8</f>
        <v>0</v>
      </c>
      <c r="E647" s="32"/>
      <c r="F647" s="1"/>
      <c r="H647" s="32" t="s">
        <v>47</v>
      </c>
      <c r="I647" s="118"/>
      <c r="J647" s="113">
        <f>IF(I646+I647=0,0,(I647-I646)/I646)</f>
        <v>0</v>
      </c>
    </row>
    <row r="648" spans="1:17" hidden="1">
      <c r="A648" s="30" t="s">
        <v>89</v>
      </c>
      <c r="B648" s="149"/>
      <c r="J648" s="119" t="str">
        <f>IF(J647=0,"","Controleer kengetallen op inschrijfwaarde. Pas zo nodig de bedragen Loon, Materiaal en Werk-derden aan met het wijzigingspercentage.")</f>
        <v/>
      </c>
    </row>
    <row r="649" spans="1:17" hidden="1">
      <c r="C649" s="74"/>
      <c r="D649" s="75"/>
      <c r="E649" s="75"/>
      <c r="F649" s="77" t="s">
        <v>23</v>
      </c>
      <c r="G649" s="75"/>
      <c r="H649" s="75"/>
      <c r="I649" s="75"/>
      <c r="J649" s="76"/>
    </row>
    <row r="650" spans="1:17" hidden="1">
      <c r="C650" s="20"/>
      <c r="D650" s="21" t="str">
        <f>$D$12</f>
        <v>Preventief en</v>
      </c>
      <c r="E650" s="22"/>
      <c r="F650" s="26"/>
      <c r="G650" s="21" t="str">
        <f>IF($G$12="","",$G$12)</f>
        <v>Geen stelposten</v>
      </c>
      <c r="H650" s="55"/>
      <c r="I650" s="27"/>
      <c r="J650" s="63" t="str">
        <f>$J$12</f>
        <v>Prijspeil</v>
      </c>
    </row>
    <row r="651" spans="1:17" hidden="1">
      <c r="C651" s="23"/>
      <c r="D651" s="24" t="str">
        <f>$D$13</f>
        <v>curatief onderhoud</v>
      </c>
      <c r="E651" s="25"/>
      <c r="F651" s="28"/>
      <c r="G651" s="24"/>
      <c r="H651" s="56"/>
      <c r="I651" s="29"/>
      <c r="J651" s="71">
        <f>$J$13</f>
        <v>45839</v>
      </c>
    </row>
    <row r="652" spans="1:17" ht="22.5" hidden="1">
      <c r="A652" s="17" t="s">
        <v>43</v>
      </c>
      <c r="B652" s="18" t="str">
        <f>$B$43</f>
        <v>Kengetal-E
locatie (€/m²)</v>
      </c>
      <c r="C652" s="5" t="s">
        <v>58</v>
      </c>
      <c r="D652" s="5" t="s">
        <v>59</v>
      </c>
      <c r="E652" s="5" t="s">
        <v>224</v>
      </c>
      <c r="F652" s="5" t="str">
        <f>IF($F$14="","",$F$14)</f>
        <v/>
      </c>
      <c r="G652" s="5" t="str">
        <f>IF($G$14="","",$G$14)</f>
        <v/>
      </c>
      <c r="H652" s="5" t="str">
        <f>IF($H$14="","",$H$14)</f>
        <v/>
      </c>
      <c r="I652" s="5" t="str">
        <f>IF($I$14="","",$I$14)</f>
        <v/>
      </c>
      <c r="J652" s="5" t="s">
        <v>57</v>
      </c>
      <c r="L652" s="1" t="s">
        <v>26</v>
      </c>
    </row>
    <row r="653" spans="1:17" hidden="1">
      <c r="A653" s="57" t="str">
        <f>$A$15</f>
        <v>Stelposten n.v.t.</v>
      </c>
      <c r="B653" s="81"/>
      <c r="C653" s="82"/>
      <c r="D653" s="82"/>
      <c r="E653" s="82"/>
      <c r="F653" s="3"/>
      <c r="G653" s="3"/>
      <c r="H653" s="3"/>
      <c r="I653" s="3"/>
      <c r="J653" s="58">
        <f>(F653*(1+'Aanneemsom-E'!$F$16))+(G653*(1+'Aanneemsom-E'!$F$16))+(H653*(1+'Aanneemsom-E'!$F$16))+(I653*(1+'Aanneemsom-E'!$F$16))</f>
        <v>0</v>
      </c>
      <c r="L653" s="1">
        <f>IF(F652="",1,IF(F653="",0,1))</f>
        <v>1</v>
      </c>
      <c r="M653" s="1">
        <f>IF(G652="",1,IF(G653="",0,1))</f>
        <v>1</v>
      </c>
      <c r="N653" s="1">
        <f>IF(H652="",1,IF(H653="",0,1))</f>
        <v>1</v>
      </c>
      <c r="O653" s="1">
        <f>IF(I652="",1,IF(I653="",0,1))</f>
        <v>1</v>
      </c>
      <c r="P653" s="1">
        <f>SUM(L653:O653)</f>
        <v>4</v>
      </c>
    </row>
    <row r="654" spans="1:17" hidden="1">
      <c r="A654" s="1" t="str">
        <f>$A$16</f>
        <v>61 CEV</v>
      </c>
      <c r="B654" s="111" t="str">
        <f>IF(C654+D654+E654=0,"",J654/$I$644)</f>
        <v/>
      </c>
      <c r="C654" s="3"/>
      <c r="D654" s="3"/>
      <c r="E654" s="3"/>
      <c r="F654" s="59"/>
      <c r="G654" s="59"/>
      <c r="H654" s="59"/>
      <c r="I654" s="59"/>
      <c r="J654" s="11">
        <f>(C654*(1+'Aanneemsom-E'!$C$16))+(D654*(1+'Aanneemsom-E'!$D$16))+(E654*(1+'Aanneemsom-E'!$E$16))</f>
        <v>0</v>
      </c>
      <c r="L654" s="1">
        <f>IF($A$16="61 N.v.t.",1,IF(C654="",0,1))</f>
        <v>0</v>
      </c>
      <c r="M654" s="1">
        <f>IF($A$16="61 N.v.t.",1,IF(D654="",0,1))</f>
        <v>0</v>
      </c>
      <c r="N654" s="1">
        <f>IF($A$16="61 N.v.t.",1,IF(E654="",0,1))</f>
        <v>0</v>
      </c>
      <c r="P654" s="1">
        <f t="shared" ref="P654:P662" si="45">SUM(L654:O654)</f>
        <v>0</v>
      </c>
    </row>
    <row r="655" spans="1:17" hidden="1">
      <c r="A655" s="1" t="str">
        <f>$A$17</f>
        <v>62 Aansluitingen</v>
      </c>
      <c r="B655" s="111" t="str">
        <f t="shared" ref="B655:B662" si="46">IF(C655+D655+E655=0,"",J655/$I$644)</f>
        <v/>
      </c>
      <c r="C655" s="3"/>
      <c r="D655" s="3"/>
      <c r="E655" s="3"/>
      <c r="F655" s="59"/>
      <c r="G655" s="59"/>
      <c r="H655" s="59"/>
      <c r="I655" s="59"/>
      <c r="J655" s="11">
        <f>(C655*(1+'Aanneemsom-E'!$C$16))+(D655*(1+'Aanneemsom-E'!$D$16))+(E655*(1+'Aanneemsom-E'!$E$16))</f>
        <v>0</v>
      </c>
      <c r="L655" s="1">
        <f>IF($A$17="62 N.v.t.",1,IF(C655="",0,1))</f>
        <v>0</v>
      </c>
      <c r="M655" s="1">
        <f>IF($A$17="62 N.v.t.",1,IF(D655="",0,1))</f>
        <v>0</v>
      </c>
      <c r="N655" s="1">
        <f>IF($A$17="62 N.v.t.",1,IF(E655="",0,1))</f>
        <v>0</v>
      </c>
      <c r="P655" s="1">
        <f t="shared" si="45"/>
        <v>0</v>
      </c>
    </row>
    <row r="656" spans="1:17" hidden="1">
      <c r="A656" s="1" t="str">
        <f>$A$18</f>
        <v>63 Verlichting</v>
      </c>
      <c r="B656" s="111" t="str">
        <f t="shared" si="46"/>
        <v/>
      </c>
      <c r="C656" s="3"/>
      <c r="D656" s="3"/>
      <c r="E656" s="3"/>
      <c r="F656" s="59"/>
      <c r="G656" s="59"/>
      <c r="H656" s="59"/>
      <c r="I656" s="59"/>
      <c r="J656" s="11">
        <f>(C656*(1+'Aanneemsom-E'!$C$16))+(D656*(1+'Aanneemsom-E'!$D$16))+(E656*(1+'Aanneemsom-E'!$E$16))</f>
        <v>0</v>
      </c>
      <c r="L656" s="1">
        <f>IF($A$18="63 N.v.t.",1,IF(C656="",0,1))</f>
        <v>0</v>
      </c>
      <c r="M656" s="1">
        <f>IF($A$18="63 N.v.t.",1,IF(D656="",0,1))</f>
        <v>0</v>
      </c>
      <c r="N656" s="1">
        <f>IF($A$18="63 N.v.t.",1,IF(E656="",0,1))</f>
        <v>0</v>
      </c>
      <c r="P656" s="1">
        <f t="shared" si="45"/>
        <v>0</v>
      </c>
    </row>
    <row r="657" spans="1:16" hidden="1">
      <c r="A657" s="1" t="str">
        <f>$A$19</f>
        <v>64 Communicatie</v>
      </c>
      <c r="B657" s="111" t="str">
        <f t="shared" si="46"/>
        <v/>
      </c>
      <c r="C657" s="3"/>
      <c r="D657" s="3"/>
      <c r="E657" s="3"/>
      <c r="F657" s="59"/>
      <c r="G657" s="59"/>
      <c r="H657" s="59"/>
      <c r="I657" s="59"/>
      <c r="J657" s="11">
        <f>(C657*(1+'Aanneemsom-E'!$C$16))+(D657*(1+'Aanneemsom-E'!$D$16))+(E657*(1+'Aanneemsom-E'!$E$16))</f>
        <v>0</v>
      </c>
      <c r="L657" s="1">
        <f>IF($A$19="64 N.v.t.",1,IF(C657="",0,1))</f>
        <v>0</v>
      </c>
      <c r="M657" s="1">
        <f>IF($A$19="64 N.v.t.",1,IF(D657="",0,1))</f>
        <v>0</v>
      </c>
      <c r="N657" s="1">
        <f>IF($A$19="64 N.v.t.",1,IF(E657="",0,1))</f>
        <v>0</v>
      </c>
      <c r="P657" s="1">
        <f t="shared" si="45"/>
        <v>0</v>
      </c>
    </row>
    <row r="658" spans="1:16" hidden="1">
      <c r="A658" s="1" t="str">
        <f>$A$20</f>
        <v>65 Beveiliging</v>
      </c>
      <c r="B658" s="111" t="str">
        <f t="shared" si="46"/>
        <v/>
      </c>
      <c r="C658" s="3"/>
      <c r="D658" s="3"/>
      <c r="E658" s="3"/>
      <c r="F658" s="59"/>
      <c r="G658" s="104" t="str">
        <f>IF(F644="","Ingevulde informatie wordt genegeerd.","")</f>
        <v>Ingevulde informatie wordt genegeerd.</v>
      </c>
      <c r="H658" s="59"/>
      <c r="I658" s="59"/>
      <c r="J658" s="11">
        <f>(C658*(1+'Aanneemsom-E'!$C$16))+(D658*(1+'Aanneemsom-E'!$D$16))+(E658*(1+'Aanneemsom-E'!$E$16))</f>
        <v>0</v>
      </c>
      <c r="L658" s="1">
        <f>IF($A$20="65 N.v.t.",1,IF(C658="",0,1))</f>
        <v>0</v>
      </c>
      <c r="M658" s="1">
        <f>IF($A$20="65 N.v.t.",1,IF(D658="",0,1))</f>
        <v>0</v>
      </c>
      <c r="N658" s="1">
        <f>IF($A$20="65 N.v.t.",1,IF(E658="",0,1))</f>
        <v>0</v>
      </c>
      <c r="P658" s="1">
        <f t="shared" si="45"/>
        <v>0</v>
      </c>
    </row>
    <row r="659" spans="1:16" hidden="1">
      <c r="A659" s="1" t="str">
        <f>$A$21</f>
        <v>66 Transport</v>
      </c>
      <c r="B659" s="111" t="str">
        <f t="shared" si="46"/>
        <v/>
      </c>
      <c r="C659" s="3"/>
      <c r="D659" s="3"/>
      <c r="E659" s="3"/>
      <c r="F659" s="59"/>
      <c r="G659" s="59"/>
      <c r="H659" s="59"/>
      <c r="I659" s="59"/>
      <c r="J659" s="11">
        <f>(C659*(1+'Aanneemsom-E'!$C$16))+(D659*(1+'Aanneemsom-E'!$D$16))+(E659*(1+'Aanneemsom-E'!$E$16))</f>
        <v>0</v>
      </c>
      <c r="L659" s="1">
        <f>IF($A$21="66 N.v.t.",1,IF(C659="",0,1))</f>
        <v>0</v>
      </c>
      <c r="M659" s="1">
        <f>IF($A$21="66 N.v.t.",1,IF(D659="",0,1))</f>
        <v>0</v>
      </c>
      <c r="N659" s="1">
        <f>IF($A$21="66 N.v.t.",1,IF(E659="",0,1))</f>
        <v>0</v>
      </c>
      <c r="P659" s="1">
        <f t="shared" si="45"/>
        <v>0</v>
      </c>
    </row>
    <row r="660" spans="1:16" hidden="1">
      <c r="A660" s="1" t="str">
        <f>$A$22</f>
        <v>73 Vaste keuken vrz</v>
      </c>
      <c r="B660" s="111" t="str">
        <f t="shared" si="46"/>
        <v/>
      </c>
      <c r="C660" s="3"/>
      <c r="D660" s="3"/>
      <c r="E660" s="3"/>
      <c r="F660" s="59"/>
      <c r="G660" s="59"/>
      <c r="H660" s="59"/>
      <c r="I660" s="59"/>
      <c r="J660" s="11">
        <f>(C660*(1+'Aanneemsom-E'!$C$16))+(D660*(1+'Aanneemsom-E'!$D$16))+(E660*(1+'Aanneemsom-E'!$E$16))</f>
        <v>0</v>
      </c>
      <c r="L660" s="1">
        <f>IF($A$22="73 N.v.t.",1,IF(C660="",0,1))</f>
        <v>0</v>
      </c>
      <c r="M660" s="1">
        <f>IF($A$22="73 N.v.t.",1,IF(D660="",0,1))</f>
        <v>0</v>
      </c>
      <c r="N660" s="1">
        <f>IF($A$22="73 N.v.t.",1,IF(E660="",0,1))</f>
        <v>0</v>
      </c>
      <c r="P660" s="1">
        <f t="shared" si="45"/>
        <v>0</v>
      </c>
    </row>
    <row r="661" spans="1:16" hidden="1">
      <c r="A661" s="1" t="str">
        <f>$A$23</f>
        <v>75 Vaste onderh.vrz.</v>
      </c>
      <c r="B661" s="111" t="str">
        <f t="shared" si="46"/>
        <v/>
      </c>
      <c r="C661" s="3"/>
      <c r="D661" s="3"/>
      <c r="E661" s="3"/>
      <c r="F661" s="59"/>
      <c r="G661" s="59"/>
      <c r="H661" s="59"/>
      <c r="I661" s="59"/>
      <c r="J661" s="11">
        <f>(C661*(1+'Aanneemsom-E'!$C$16))+(D661*(1+'Aanneemsom-E'!$D$16))+(E661*(1+'Aanneemsom-E'!$E$16))</f>
        <v>0</v>
      </c>
      <c r="L661" s="1">
        <f>IF($A$23="75 N.v.t.",1,IF(C661="",0,1))</f>
        <v>0</v>
      </c>
      <c r="M661" s="1">
        <f>IF($A$23="75 N.v.t.",1,IF(D661="",0,1))</f>
        <v>0</v>
      </c>
      <c r="N661" s="1">
        <f>IF($A$23="75 N.v.t.",1,IF(E661="",0,1))</f>
        <v>0</v>
      </c>
      <c r="P661" s="1">
        <f t="shared" si="45"/>
        <v>0</v>
      </c>
    </row>
    <row r="662" spans="1:16" ht="12" hidden="1" thickBot="1">
      <c r="A662" s="1" t="str">
        <f>$A$24</f>
        <v>90 Terrein</v>
      </c>
      <c r="B662" s="111" t="str">
        <f t="shared" si="46"/>
        <v/>
      </c>
      <c r="C662" s="3"/>
      <c r="D662" s="3"/>
      <c r="E662" s="3"/>
      <c r="F662" s="59"/>
      <c r="G662" s="59"/>
      <c r="H662" s="59"/>
      <c r="I662" s="59"/>
      <c r="J662" s="11">
        <f>(C662*(1+'Aanneemsom-E'!$C$16))+(D662*(1+'Aanneemsom-E'!$D$16))+(E662*(1+'Aanneemsom-E'!$E$16))</f>
        <v>0</v>
      </c>
      <c r="L662" s="1">
        <f>IF($A$24="90 N.v.t.",1,IF(C662="",0,1))</f>
        <v>0</v>
      </c>
      <c r="M662" s="1">
        <f>IF($A$24="90 N.v.t.",1,IF(D662="",0,1))</f>
        <v>0</v>
      </c>
      <c r="N662" s="1">
        <f>IF($A$24="90 N.v.t.",1,IF(E662="",0,1))</f>
        <v>0</v>
      </c>
      <c r="P662" s="1">
        <f t="shared" si="45"/>
        <v>0</v>
      </c>
    </row>
    <row r="663" spans="1:16" ht="13.5" hidden="1" thickBot="1">
      <c r="B663" s="19" t="s">
        <v>10</v>
      </c>
      <c r="C663" s="13">
        <f>SUM(C654:C662)</f>
        <v>0</v>
      </c>
      <c r="D663" s="13">
        <f>SUM(D654:D662)</f>
        <v>0</v>
      </c>
      <c r="E663" s="13">
        <f>SUM(E654:E662)</f>
        <v>0</v>
      </c>
      <c r="J663" s="12">
        <f>SUM(J653:J662)</f>
        <v>0</v>
      </c>
      <c r="O663" s="30" t="s">
        <v>25</v>
      </c>
      <c r="P663" s="1">
        <f>SUM(P653:P662)+P645</f>
        <v>4</v>
      </c>
    </row>
    <row r="664" spans="1:16" hidden="1">
      <c r="B664" s="19" t="s">
        <v>21</v>
      </c>
      <c r="C664" s="72" t="e">
        <f>C663/SUM(C663:E663)</f>
        <v>#DIV/0!</v>
      </c>
      <c r="D664" s="72" t="e">
        <f>D663/SUM(C663:E663)</f>
        <v>#DIV/0!</v>
      </c>
      <c r="E664" s="72" t="e">
        <f>E663/SUM(C663:E663)</f>
        <v>#DIV/0!</v>
      </c>
    </row>
    <row r="665" spans="1:16" hidden="1">
      <c r="C665" s="83"/>
      <c r="D665" s="83"/>
      <c r="E665" s="83"/>
    </row>
    <row r="666" spans="1:16" hidden="1">
      <c r="A666" s="6" t="str">
        <f>$A$57</f>
        <v>* "Loon", "Materiaal" en "Werk-derden" inclusief toeslagen. Let op: Alle bedragen datum prijspeil.</v>
      </c>
      <c r="C666" s="83"/>
      <c r="D666" s="83"/>
      <c r="E666" s="83"/>
      <c r="J666" s="105" t="str">
        <f>$J$57</f>
        <v>Paraaf Inschrijver:</v>
      </c>
    </row>
    <row r="667" spans="1:16" hidden="1">
      <c r="A667" s="6" t="str">
        <f>$A$58</f>
        <v>Opmerking: Niet gebruikte velden invullen met 0. Negatieve getallen of tekst is niet toegestaan.</v>
      </c>
      <c r="J667" s="86" t="str">
        <f>IF(P663=32,"","Let op: niet alle velden zijn ingevuld!")</f>
        <v>Let op: niet alle velden zijn ingevuld!</v>
      </c>
    </row>
    <row r="668" spans="1:16" ht="15.75" hidden="1">
      <c r="A668" s="4" t="str">
        <f>'Aanneemsom-E'!$A$1</f>
        <v>E-installatie</v>
      </c>
      <c r="B668" s="4" t="str">
        <f>'Aanneemsom-E'!$B$1</f>
        <v>Inschrijfbiljet onderhoud</v>
      </c>
    </row>
    <row r="669" spans="1:16" hidden="1">
      <c r="A669" s="30" t="str">
        <f>'Aanneemsom-E'!$A$2</f>
        <v>Perceel:</v>
      </c>
      <c r="B669" s="31" t="str">
        <f>Leeswijzer!$B$2</f>
        <v>E1</v>
      </c>
      <c r="F669" s="1"/>
      <c r="G669" s="1"/>
      <c r="H669" s="1"/>
      <c r="I669" s="32" t="str">
        <f>'Aanneemsom-E'!$F$2</f>
        <v>Documentnummer:</v>
      </c>
      <c r="J669" s="80" t="str">
        <f>Leeswijzer!$G$2</f>
        <v>xxx-GC1-IBE E1C1</v>
      </c>
    </row>
    <row r="670" spans="1:16" hidden="1">
      <c r="A670" s="30" t="str">
        <f>'Aanneemsom-E'!$A$3</f>
        <v>Opdrachtgever:</v>
      </c>
      <c r="B670" s="110" t="str">
        <f>Leeswijzer!$B$3</f>
        <v>Solido</v>
      </c>
      <c r="F670" s="1"/>
      <c r="G670" s="1"/>
      <c r="H670" s="1"/>
      <c r="I670" s="32" t="str">
        <f>'Aanneemsom-E'!$F$3</f>
        <v>Bestek:</v>
      </c>
      <c r="J670" s="2" t="str">
        <f>Leeswijzer!$G$3</f>
        <v>2506-FB-OHCAEW</v>
      </c>
    </row>
    <row r="671" spans="1:16" hidden="1">
      <c r="A671" s="30" t="str">
        <f>'Aanneemsom-E'!$A$4</f>
        <v>Betreft:</v>
      </c>
      <c r="B671" s="110" t="str">
        <f>Leeswijzer!$B$4</f>
        <v>Onderhoudscontract E-installatie</v>
      </c>
      <c r="F671" s="1"/>
      <c r="G671" s="1"/>
      <c r="H671" s="1"/>
      <c r="I671" s="30" t="s">
        <v>61</v>
      </c>
      <c r="J671" s="148">
        <f>'Aanneemsom-E'!$E$39</f>
        <v>0</v>
      </c>
    </row>
    <row r="672" spans="1:16" hidden="1">
      <c r="A672" s="30" t="str">
        <f>'Aanneemsom-E'!$A$5</f>
        <v>Blad:</v>
      </c>
      <c r="B672" s="1" t="str">
        <f>IF(F673="","Specificatieblad ongeldig; NIET invullen!","Specificatieblad locatie")</f>
        <v>Specificatieblad ongeldig; NIET invullen!</v>
      </c>
      <c r="E672" s="78" t="str">
        <f>$E$5</f>
        <v>C1</v>
      </c>
      <c r="F672" s="33" t="str">
        <f>$F$5</f>
        <v>MER1-2</v>
      </c>
      <c r="J672" s="1"/>
    </row>
    <row r="673" spans="1:17" hidden="1">
      <c r="A673" s="30"/>
      <c r="B673" s="80"/>
      <c r="E673" s="78" t="s">
        <v>4</v>
      </c>
      <c r="F673" s="130"/>
      <c r="H673" s="32" t="s">
        <v>41</v>
      </c>
      <c r="I673" s="80">
        <f>IF(I676=0,I674,I676)</f>
        <v>0</v>
      </c>
      <c r="J673" s="1"/>
      <c r="Q673" s="1">
        <f>IF(F673="",0,1)</f>
        <v>0</v>
      </c>
    </row>
    <row r="674" spans="1:17" hidden="1">
      <c r="A674" s="30"/>
      <c r="B674" s="103"/>
      <c r="E674" s="32" t="s">
        <v>20</v>
      </c>
      <c r="F674" s="117"/>
      <c r="H674" s="32" t="s">
        <v>27</v>
      </c>
      <c r="I674" s="118"/>
      <c r="J674" s="110" t="s">
        <v>45</v>
      </c>
      <c r="P674" s="1">
        <f>IF(I674="",0,1)</f>
        <v>0</v>
      </c>
    </row>
    <row r="675" spans="1:17" hidden="1">
      <c r="A675" s="30"/>
      <c r="B675" s="2"/>
      <c r="E675" s="32"/>
      <c r="F675" s="1"/>
      <c r="H675" s="30" t="s">
        <v>46</v>
      </c>
      <c r="I675" s="118"/>
      <c r="J675" s="1"/>
    </row>
    <row r="676" spans="1:17" hidden="1">
      <c r="A676" s="60" t="s">
        <v>31</v>
      </c>
      <c r="B676" s="115">
        <f>'Aanneemsom-E'!$B$8</f>
        <v>0</v>
      </c>
      <c r="E676" s="32"/>
      <c r="F676" s="1"/>
      <c r="H676" s="32" t="s">
        <v>47</v>
      </c>
      <c r="I676" s="118"/>
      <c r="J676" s="113">
        <f>IF(I675+I676=0,0,(I676-I675)/I675)</f>
        <v>0</v>
      </c>
    </row>
    <row r="677" spans="1:17" hidden="1">
      <c r="A677" s="30" t="s">
        <v>89</v>
      </c>
      <c r="B677" s="149"/>
      <c r="J677" s="119" t="str">
        <f>IF(J676=0,"","Controleer kengetallen op inschrijfwaarde. Pas zo nodig de bedragen Loon, Materiaal en Werk-derden aan met het wijzigingspercentage.")</f>
        <v/>
      </c>
    </row>
    <row r="678" spans="1:17" hidden="1">
      <c r="C678" s="74"/>
      <c r="D678" s="75"/>
      <c r="E678" s="75"/>
      <c r="F678" s="77" t="s">
        <v>23</v>
      </c>
      <c r="G678" s="75"/>
      <c r="H678" s="75"/>
      <c r="I678" s="75"/>
      <c r="J678" s="76"/>
    </row>
    <row r="679" spans="1:17" hidden="1">
      <c r="C679" s="20"/>
      <c r="D679" s="21" t="str">
        <f>$D$12</f>
        <v>Preventief en</v>
      </c>
      <c r="E679" s="22"/>
      <c r="F679" s="26"/>
      <c r="G679" s="21" t="str">
        <f>IF($G$12="","",$G$12)</f>
        <v>Geen stelposten</v>
      </c>
      <c r="H679" s="55"/>
      <c r="I679" s="27"/>
      <c r="J679" s="63" t="str">
        <f>$J$12</f>
        <v>Prijspeil</v>
      </c>
    </row>
    <row r="680" spans="1:17" hidden="1">
      <c r="C680" s="23"/>
      <c r="D680" s="24" t="str">
        <f>$D$13</f>
        <v>curatief onderhoud</v>
      </c>
      <c r="E680" s="25"/>
      <c r="F680" s="28"/>
      <c r="G680" s="24"/>
      <c r="H680" s="56"/>
      <c r="I680" s="29"/>
      <c r="J680" s="71">
        <f>$J$13</f>
        <v>45839</v>
      </c>
    </row>
    <row r="681" spans="1:17" ht="22.5" hidden="1">
      <c r="A681" s="17" t="s">
        <v>43</v>
      </c>
      <c r="B681" s="18" t="str">
        <f>$B$43</f>
        <v>Kengetal-E
locatie (€/m²)</v>
      </c>
      <c r="C681" s="5" t="s">
        <v>58</v>
      </c>
      <c r="D681" s="5" t="s">
        <v>59</v>
      </c>
      <c r="E681" s="5" t="s">
        <v>224</v>
      </c>
      <c r="F681" s="5" t="str">
        <f>IF($F$14="","",$F$14)</f>
        <v/>
      </c>
      <c r="G681" s="5" t="str">
        <f>IF($G$14="","",$G$14)</f>
        <v/>
      </c>
      <c r="H681" s="5" t="str">
        <f>IF($H$14="","",$H$14)</f>
        <v/>
      </c>
      <c r="I681" s="5" t="str">
        <f>IF($I$14="","",$I$14)</f>
        <v/>
      </c>
      <c r="J681" s="5" t="s">
        <v>57</v>
      </c>
      <c r="L681" s="1" t="s">
        <v>26</v>
      </c>
    </row>
    <row r="682" spans="1:17" hidden="1">
      <c r="A682" s="57" t="str">
        <f>$A$15</f>
        <v>Stelposten n.v.t.</v>
      </c>
      <c r="B682" s="81"/>
      <c r="C682" s="82"/>
      <c r="D682" s="82"/>
      <c r="E682" s="82"/>
      <c r="F682" s="3"/>
      <c r="G682" s="3"/>
      <c r="H682" s="3"/>
      <c r="I682" s="3"/>
      <c r="J682" s="58">
        <f>(F682*(1+'Aanneemsom-E'!$F$16))+(G682*(1+'Aanneemsom-E'!$F$16))+(H682*(1+'Aanneemsom-E'!$F$16))+(I682*(1+'Aanneemsom-E'!$F$16))</f>
        <v>0</v>
      </c>
      <c r="L682" s="1">
        <f>IF(F681="",1,IF(F682="",0,1))</f>
        <v>1</v>
      </c>
      <c r="M682" s="1">
        <f>IF(G681="",1,IF(G682="",0,1))</f>
        <v>1</v>
      </c>
      <c r="N682" s="1">
        <f>IF(H681="",1,IF(H682="",0,1))</f>
        <v>1</v>
      </c>
      <c r="O682" s="1">
        <f>IF(I681="",1,IF(I682="",0,1))</f>
        <v>1</v>
      </c>
      <c r="P682" s="1">
        <f>SUM(L682:O682)</f>
        <v>4</v>
      </c>
    </row>
    <row r="683" spans="1:17" hidden="1">
      <c r="A683" s="1" t="str">
        <f>$A$16</f>
        <v>61 CEV</v>
      </c>
      <c r="B683" s="111" t="str">
        <f>IF(C683+D683+E683=0,"",J683/$I$673)</f>
        <v/>
      </c>
      <c r="C683" s="3"/>
      <c r="D683" s="3"/>
      <c r="E683" s="3"/>
      <c r="F683" s="59"/>
      <c r="G683" s="59"/>
      <c r="H683" s="59"/>
      <c r="I683" s="59"/>
      <c r="J683" s="11">
        <f>(C683*(1+'Aanneemsom-E'!$C$16))+(D683*(1+'Aanneemsom-E'!$D$16))+(E683*(1+'Aanneemsom-E'!$E$16))</f>
        <v>0</v>
      </c>
      <c r="L683" s="1">
        <f>IF($A$16="61 N.v.t.",1,IF(C683="",0,1))</f>
        <v>0</v>
      </c>
      <c r="M683" s="1">
        <f>IF($A$16="61 N.v.t.",1,IF(D683="",0,1))</f>
        <v>0</v>
      </c>
      <c r="N683" s="1">
        <f>IF($A$16="61 N.v.t.",1,IF(E683="",0,1))</f>
        <v>0</v>
      </c>
      <c r="P683" s="1">
        <f t="shared" ref="P683:P691" si="47">SUM(L683:O683)</f>
        <v>0</v>
      </c>
    </row>
    <row r="684" spans="1:17" hidden="1">
      <c r="A684" s="1" t="str">
        <f>$A$17</f>
        <v>62 Aansluitingen</v>
      </c>
      <c r="B684" s="111" t="str">
        <f t="shared" ref="B684:B691" si="48">IF(C684+D684+E684=0,"",J684/$I$673)</f>
        <v/>
      </c>
      <c r="C684" s="3"/>
      <c r="D684" s="3"/>
      <c r="E684" s="3"/>
      <c r="F684" s="59"/>
      <c r="G684" s="59"/>
      <c r="H684" s="59"/>
      <c r="I684" s="59"/>
      <c r="J684" s="11">
        <f>(C684*(1+'Aanneemsom-E'!$C$16))+(D684*(1+'Aanneemsom-E'!$D$16))+(E684*(1+'Aanneemsom-E'!$E$16))</f>
        <v>0</v>
      </c>
      <c r="L684" s="1">
        <f>IF($A$17="62 N.v.t.",1,IF(C684="",0,1))</f>
        <v>0</v>
      </c>
      <c r="M684" s="1">
        <f>IF($A$17="62 N.v.t.",1,IF(D684="",0,1))</f>
        <v>0</v>
      </c>
      <c r="N684" s="1">
        <f>IF($A$17="62 N.v.t.",1,IF(E684="",0,1))</f>
        <v>0</v>
      </c>
      <c r="P684" s="1">
        <f t="shared" si="47"/>
        <v>0</v>
      </c>
    </row>
    <row r="685" spans="1:17" hidden="1">
      <c r="A685" s="1" t="str">
        <f>$A$18</f>
        <v>63 Verlichting</v>
      </c>
      <c r="B685" s="111" t="str">
        <f t="shared" si="48"/>
        <v/>
      </c>
      <c r="C685" s="3"/>
      <c r="D685" s="3"/>
      <c r="E685" s="3"/>
      <c r="F685" s="59"/>
      <c r="G685" s="59"/>
      <c r="H685" s="59"/>
      <c r="I685" s="59"/>
      <c r="J685" s="11">
        <f>(C685*(1+'Aanneemsom-E'!$C$16))+(D685*(1+'Aanneemsom-E'!$D$16))+(E685*(1+'Aanneemsom-E'!$E$16))</f>
        <v>0</v>
      </c>
      <c r="L685" s="1">
        <f>IF($A$18="63 N.v.t.",1,IF(C685="",0,1))</f>
        <v>0</v>
      </c>
      <c r="M685" s="1">
        <f>IF($A$18="63 N.v.t.",1,IF(D685="",0,1))</f>
        <v>0</v>
      </c>
      <c r="N685" s="1">
        <f>IF($A$18="63 N.v.t.",1,IF(E685="",0,1))</f>
        <v>0</v>
      </c>
      <c r="P685" s="1">
        <f t="shared" si="47"/>
        <v>0</v>
      </c>
    </row>
    <row r="686" spans="1:17" hidden="1">
      <c r="A686" s="1" t="str">
        <f>$A$19</f>
        <v>64 Communicatie</v>
      </c>
      <c r="B686" s="111" t="str">
        <f t="shared" si="48"/>
        <v/>
      </c>
      <c r="C686" s="3"/>
      <c r="D686" s="3"/>
      <c r="E686" s="3"/>
      <c r="F686" s="59"/>
      <c r="G686" s="59"/>
      <c r="H686" s="59"/>
      <c r="I686" s="59"/>
      <c r="J686" s="11">
        <f>(C686*(1+'Aanneemsom-E'!$C$16))+(D686*(1+'Aanneemsom-E'!$D$16))+(E686*(1+'Aanneemsom-E'!$E$16))</f>
        <v>0</v>
      </c>
      <c r="L686" s="1">
        <f>IF($A$19="64 N.v.t.",1,IF(C686="",0,1))</f>
        <v>0</v>
      </c>
      <c r="M686" s="1">
        <f>IF($A$19="64 N.v.t.",1,IF(D686="",0,1))</f>
        <v>0</v>
      </c>
      <c r="N686" s="1">
        <f>IF($A$19="64 N.v.t.",1,IF(E686="",0,1))</f>
        <v>0</v>
      </c>
      <c r="P686" s="1">
        <f t="shared" si="47"/>
        <v>0</v>
      </c>
    </row>
    <row r="687" spans="1:17" hidden="1">
      <c r="A687" s="1" t="str">
        <f>$A$20</f>
        <v>65 Beveiliging</v>
      </c>
      <c r="B687" s="111" t="str">
        <f t="shared" si="48"/>
        <v/>
      </c>
      <c r="C687" s="3"/>
      <c r="D687" s="3"/>
      <c r="E687" s="3"/>
      <c r="F687" s="59"/>
      <c r="G687" s="104" t="str">
        <f>IF(F673="","Ingevulde informatie wordt genegeerd.","")</f>
        <v>Ingevulde informatie wordt genegeerd.</v>
      </c>
      <c r="H687" s="59"/>
      <c r="I687" s="59"/>
      <c r="J687" s="11">
        <f>(C687*(1+'Aanneemsom-E'!$C$16))+(D687*(1+'Aanneemsom-E'!$D$16))+(E687*(1+'Aanneemsom-E'!$E$16))</f>
        <v>0</v>
      </c>
      <c r="L687" s="1">
        <f>IF($A$20="65 N.v.t.",1,IF(C687="",0,1))</f>
        <v>0</v>
      </c>
      <c r="M687" s="1">
        <f>IF($A$20="65 N.v.t.",1,IF(D687="",0,1))</f>
        <v>0</v>
      </c>
      <c r="N687" s="1">
        <f>IF($A$20="65 N.v.t.",1,IF(E687="",0,1))</f>
        <v>0</v>
      </c>
      <c r="P687" s="1">
        <f t="shared" si="47"/>
        <v>0</v>
      </c>
    </row>
    <row r="688" spans="1:17" hidden="1">
      <c r="A688" s="1" t="str">
        <f>$A$21</f>
        <v>66 Transport</v>
      </c>
      <c r="B688" s="111" t="str">
        <f t="shared" si="48"/>
        <v/>
      </c>
      <c r="C688" s="3"/>
      <c r="D688" s="3"/>
      <c r="E688" s="3"/>
      <c r="F688" s="59"/>
      <c r="G688" s="59"/>
      <c r="H688" s="59"/>
      <c r="I688" s="59"/>
      <c r="J688" s="11">
        <f>(C688*(1+'Aanneemsom-E'!$C$16))+(D688*(1+'Aanneemsom-E'!$D$16))+(E688*(1+'Aanneemsom-E'!$E$16))</f>
        <v>0</v>
      </c>
      <c r="L688" s="1">
        <f>IF($A$21="66 N.v.t.",1,IF(C688="",0,1))</f>
        <v>0</v>
      </c>
      <c r="M688" s="1">
        <f>IF($A$21="66 N.v.t.",1,IF(D688="",0,1))</f>
        <v>0</v>
      </c>
      <c r="N688" s="1">
        <f>IF($A$21="66 N.v.t.",1,IF(E688="",0,1))</f>
        <v>0</v>
      </c>
      <c r="P688" s="1">
        <f t="shared" si="47"/>
        <v>0</v>
      </c>
    </row>
    <row r="689" spans="1:17" hidden="1">
      <c r="A689" s="1" t="str">
        <f>$A$22</f>
        <v>73 Vaste keuken vrz</v>
      </c>
      <c r="B689" s="111" t="str">
        <f t="shared" si="48"/>
        <v/>
      </c>
      <c r="C689" s="3"/>
      <c r="D689" s="3"/>
      <c r="E689" s="3"/>
      <c r="F689" s="59"/>
      <c r="G689" s="59"/>
      <c r="H689" s="59"/>
      <c r="I689" s="59"/>
      <c r="J689" s="11">
        <f>(C689*(1+'Aanneemsom-E'!$C$16))+(D689*(1+'Aanneemsom-E'!$D$16))+(E689*(1+'Aanneemsom-E'!$E$16))</f>
        <v>0</v>
      </c>
      <c r="L689" s="1">
        <f>IF($A$22="73 N.v.t.",1,IF(C689="",0,1))</f>
        <v>0</v>
      </c>
      <c r="M689" s="1">
        <f>IF($A$22="73 N.v.t.",1,IF(D689="",0,1))</f>
        <v>0</v>
      </c>
      <c r="N689" s="1">
        <f>IF($A$22="73 N.v.t.",1,IF(E689="",0,1))</f>
        <v>0</v>
      </c>
      <c r="P689" s="1">
        <f t="shared" si="47"/>
        <v>0</v>
      </c>
    </row>
    <row r="690" spans="1:17" hidden="1">
      <c r="A690" s="1" t="str">
        <f>$A$23</f>
        <v>75 Vaste onderh.vrz.</v>
      </c>
      <c r="B690" s="111" t="str">
        <f t="shared" si="48"/>
        <v/>
      </c>
      <c r="C690" s="3"/>
      <c r="D690" s="3"/>
      <c r="E690" s="3"/>
      <c r="F690" s="59"/>
      <c r="G690" s="59"/>
      <c r="H690" s="59"/>
      <c r="I690" s="59"/>
      <c r="J690" s="11">
        <f>(C690*(1+'Aanneemsom-E'!$C$16))+(D690*(1+'Aanneemsom-E'!$D$16))+(E690*(1+'Aanneemsom-E'!$E$16))</f>
        <v>0</v>
      </c>
      <c r="L690" s="1">
        <f>IF($A$23="75 N.v.t.",1,IF(C690="",0,1))</f>
        <v>0</v>
      </c>
      <c r="M690" s="1">
        <f>IF($A$23="75 N.v.t.",1,IF(D690="",0,1))</f>
        <v>0</v>
      </c>
      <c r="N690" s="1">
        <f>IF($A$23="75 N.v.t.",1,IF(E690="",0,1))</f>
        <v>0</v>
      </c>
      <c r="P690" s="1">
        <f t="shared" si="47"/>
        <v>0</v>
      </c>
    </row>
    <row r="691" spans="1:17" ht="12" hidden="1" thickBot="1">
      <c r="A691" s="1" t="str">
        <f>$A$24</f>
        <v>90 Terrein</v>
      </c>
      <c r="B691" s="111" t="str">
        <f t="shared" si="48"/>
        <v/>
      </c>
      <c r="C691" s="3"/>
      <c r="D691" s="3"/>
      <c r="E691" s="3"/>
      <c r="F691" s="59"/>
      <c r="G691" s="59"/>
      <c r="H691" s="59"/>
      <c r="I691" s="59"/>
      <c r="J691" s="11">
        <f>(C691*(1+'Aanneemsom-E'!$C$16))+(D691*(1+'Aanneemsom-E'!$D$16))+(E691*(1+'Aanneemsom-E'!$E$16))</f>
        <v>0</v>
      </c>
      <c r="L691" s="1">
        <f>IF($A$24="90 N.v.t.",1,IF(C691="",0,1))</f>
        <v>0</v>
      </c>
      <c r="M691" s="1">
        <f>IF($A$24="90 N.v.t.",1,IF(D691="",0,1))</f>
        <v>0</v>
      </c>
      <c r="N691" s="1">
        <f>IF($A$24="90 N.v.t.",1,IF(E691="",0,1))</f>
        <v>0</v>
      </c>
      <c r="P691" s="1">
        <f t="shared" si="47"/>
        <v>0</v>
      </c>
    </row>
    <row r="692" spans="1:17" ht="13.5" hidden="1" thickBot="1">
      <c r="B692" s="19" t="s">
        <v>10</v>
      </c>
      <c r="C692" s="13">
        <f>SUM(C683:C691)</f>
        <v>0</v>
      </c>
      <c r="D692" s="13">
        <f>SUM(D683:D691)</f>
        <v>0</v>
      </c>
      <c r="E692" s="13">
        <f>SUM(E683:E691)</f>
        <v>0</v>
      </c>
      <c r="J692" s="12">
        <f>SUM(J682:J691)</f>
        <v>0</v>
      </c>
      <c r="O692" s="30" t="s">
        <v>25</v>
      </c>
      <c r="P692" s="1">
        <f>SUM(P682:P691)+P674</f>
        <v>4</v>
      </c>
    </row>
    <row r="693" spans="1:17" hidden="1">
      <c r="B693" s="19" t="s">
        <v>21</v>
      </c>
      <c r="C693" s="72" t="e">
        <f>C692/SUM(C692:E692)</f>
        <v>#DIV/0!</v>
      </c>
      <c r="D693" s="72" t="e">
        <f>D692/SUM(C692:E692)</f>
        <v>#DIV/0!</v>
      </c>
      <c r="E693" s="72" t="e">
        <f>E692/SUM(C692:E692)</f>
        <v>#DIV/0!</v>
      </c>
    </row>
    <row r="694" spans="1:17" hidden="1">
      <c r="C694" s="83"/>
      <c r="D694" s="83"/>
      <c r="E694" s="83"/>
    </row>
    <row r="695" spans="1:17" hidden="1">
      <c r="A695" s="6" t="str">
        <f>$A$57</f>
        <v>* "Loon", "Materiaal" en "Werk-derden" inclusief toeslagen. Let op: Alle bedragen datum prijspeil.</v>
      </c>
      <c r="C695" s="83"/>
      <c r="D695" s="83"/>
      <c r="E695" s="83"/>
      <c r="J695" s="105" t="str">
        <f>$J$57</f>
        <v>Paraaf Inschrijver:</v>
      </c>
    </row>
    <row r="696" spans="1:17" hidden="1">
      <c r="A696" s="6" t="str">
        <f>$A$58</f>
        <v>Opmerking: Niet gebruikte velden invullen met 0. Negatieve getallen of tekst is niet toegestaan.</v>
      </c>
      <c r="J696" s="86" t="str">
        <f>IF(P692=32,"","Let op: niet alle velden zijn ingevuld!")</f>
        <v>Let op: niet alle velden zijn ingevuld!</v>
      </c>
    </row>
    <row r="697" spans="1:17" ht="15.75" hidden="1">
      <c r="A697" s="4" t="str">
        <f>'Aanneemsom-E'!$A$1</f>
        <v>E-installatie</v>
      </c>
      <c r="B697" s="4" t="str">
        <f>'Aanneemsom-E'!$B$1</f>
        <v>Inschrijfbiljet onderhoud</v>
      </c>
    </row>
    <row r="698" spans="1:17" hidden="1">
      <c r="A698" s="30" t="str">
        <f>'Aanneemsom-E'!$A$2</f>
        <v>Perceel:</v>
      </c>
      <c r="B698" s="31" t="str">
        <f>Leeswijzer!$B$2</f>
        <v>E1</v>
      </c>
      <c r="F698" s="1"/>
      <c r="G698" s="1"/>
      <c r="H698" s="1"/>
      <c r="I698" s="32" t="str">
        <f>'Aanneemsom-E'!$F$2</f>
        <v>Documentnummer:</v>
      </c>
      <c r="J698" s="80" t="str">
        <f>Leeswijzer!$G$2</f>
        <v>xxx-GC1-IBE E1C1</v>
      </c>
    </row>
    <row r="699" spans="1:17" hidden="1">
      <c r="A699" s="30" t="str">
        <f>'Aanneemsom-E'!$A$3</f>
        <v>Opdrachtgever:</v>
      </c>
      <c r="B699" s="110" t="str">
        <f>Leeswijzer!$B$3</f>
        <v>Solido</v>
      </c>
      <c r="F699" s="1"/>
      <c r="G699" s="1"/>
      <c r="H699" s="1"/>
      <c r="I699" s="32" t="str">
        <f>'Aanneemsom-E'!$F$3</f>
        <v>Bestek:</v>
      </c>
      <c r="J699" s="2" t="str">
        <f>Leeswijzer!$G$3</f>
        <v>2506-FB-OHCAEW</v>
      </c>
    </row>
    <row r="700" spans="1:17" hidden="1">
      <c r="A700" s="30" t="str">
        <f>'Aanneemsom-E'!$A$4</f>
        <v>Betreft:</v>
      </c>
      <c r="B700" s="110" t="str">
        <f>Leeswijzer!$B$4</f>
        <v>Onderhoudscontract E-installatie</v>
      </c>
      <c r="F700" s="1"/>
      <c r="G700" s="1"/>
      <c r="H700" s="1"/>
      <c r="I700" s="30" t="s">
        <v>61</v>
      </c>
      <c r="J700" s="148">
        <f>'Aanneemsom-E'!$E$39</f>
        <v>0</v>
      </c>
    </row>
    <row r="701" spans="1:17" hidden="1">
      <c r="A701" s="30" t="str">
        <f>'Aanneemsom-E'!$A$5</f>
        <v>Blad:</v>
      </c>
      <c r="B701" s="1" t="str">
        <f>IF(F702="","Specificatieblad ongeldig; NIET invullen!","Specificatieblad locatie")</f>
        <v>Specificatieblad ongeldig; NIET invullen!</v>
      </c>
      <c r="E701" s="78" t="str">
        <f>$E$5</f>
        <v>C1</v>
      </c>
      <c r="F701" s="33" t="str">
        <f>$F$5</f>
        <v>MER1-2</v>
      </c>
      <c r="J701" s="1"/>
    </row>
    <row r="702" spans="1:17" hidden="1">
      <c r="A702" s="30"/>
      <c r="B702" s="80"/>
      <c r="E702" s="78" t="s">
        <v>4</v>
      </c>
      <c r="F702" s="130"/>
      <c r="H702" s="32" t="s">
        <v>41</v>
      </c>
      <c r="I702" s="80">
        <f>IF(I705=0,I703,I705)</f>
        <v>0</v>
      </c>
      <c r="J702" s="1"/>
      <c r="Q702" s="1">
        <f>IF(F702="",0,1)</f>
        <v>0</v>
      </c>
    </row>
    <row r="703" spans="1:17" hidden="1">
      <c r="A703" s="30"/>
      <c r="B703" s="103"/>
      <c r="E703" s="32" t="s">
        <v>20</v>
      </c>
      <c r="F703" s="117"/>
      <c r="H703" s="32" t="s">
        <v>27</v>
      </c>
      <c r="I703" s="118"/>
      <c r="J703" s="110" t="s">
        <v>45</v>
      </c>
      <c r="P703" s="1">
        <f>IF(I703="",0,1)</f>
        <v>0</v>
      </c>
    </row>
    <row r="704" spans="1:17" hidden="1">
      <c r="A704" s="30"/>
      <c r="B704" s="2"/>
      <c r="E704" s="32"/>
      <c r="F704" s="1"/>
      <c r="H704" s="30" t="s">
        <v>46</v>
      </c>
      <c r="I704" s="118"/>
      <c r="J704" s="1"/>
    </row>
    <row r="705" spans="1:16" hidden="1">
      <c r="A705" s="60" t="s">
        <v>31</v>
      </c>
      <c r="B705" s="115">
        <f>'Aanneemsom-E'!$B$8</f>
        <v>0</v>
      </c>
      <c r="E705" s="32"/>
      <c r="F705" s="1"/>
      <c r="H705" s="32" t="s">
        <v>47</v>
      </c>
      <c r="I705" s="118"/>
      <c r="J705" s="113">
        <f>IF(I704+I705=0,0,(I705-I704)/I704)</f>
        <v>0</v>
      </c>
    </row>
    <row r="706" spans="1:16" hidden="1">
      <c r="A706" s="30" t="s">
        <v>89</v>
      </c>
      <c r="B706" s="149"/>
      <c r="J706" s="119" t="str">
        <f>IF(J705=0,"","Controleer kengetallen op inschrijfwaarde. Pas zo nodig de bedragen Loon, Materiaal en Werk-derden aan met het wijzigingspercentage.")</f>
        <v/>
      </c>
    </row>
    <row r="707" spans="1:16" hidden="1">
      <c r="C707" s="74"/>
      <c r="D707" s="75"/>
      <c r="E707" s="75"/>
      <c r="F707" s="77" t="s">
        <v>23</v>
      </c>
      <c r="G707" s="75"/>
      <c r="H707" s="75"/>
      <c r="I707" s="75"/>
      <c r="J707" s="76"/>
    </row>
    <row r="708" spans="1:16" hidden="1">
      <c r="C708" s="20"/>
      <c r="D708" s="21" t="str">
        <f>$D$12</f>
        <v>Preventief en</v>
      </c>
      <c r="E708" s="22"/>
      <c r="F708" s="26"/>
      <c r="G708" s="21" t="str">
        <f>IF($G$12="","",$G$12)</f>
        <v>Geen stelposten</v>
      </c>
      <c r="H708" s="55"/>
      <c r="I708" s="27"/>
      <c r="J708" s="63" t="str">
        <f>$J$12</f>
        <v>Prijspeil</v>
      </c>
    </row>
    <row r="709" spans="1:16" hidden="1">
      <c r="C709" s="23"/>
      <c r="D709" s="24" t="str">
        <f>$D$13</f>
        <v>curatief onderhoud</v>
      </c>
      <c r="E709" s="25"/>
      <c r="F709" s="28"/>
      <c r="G709" s="24"/>
      <c r="H709" s="56"/>
      <c r="I709" s="29"/>
      <c r="J709" s="71">
        <f>$J$13</f>
        <v>45839</v>
      </c>
    </row>
    <row r="710" spans="1:16" ht="22.5" hidden="1">
      <c r="A710" s="17" t="s">
        <v>43</v>
      </c>
      <c r="B710" s="18" t="str">
        <f>$B$43</f>
        <v>Kengetal-E
locatie (€/m²)</v>
      </c>
      <c r="C710" s="5" t="s">
        <v>58</v>
      </c>
      <c r="D710" s="5" t="s">
        <v>59</v>
      </c>
      <c r="E710" s="5" t="s">
        <v>224</v>
      </c>
      <c r="F710" s="5" t="str">
        <f>IF($F$14="","",$F$14)</f>
        <v/>
      </c>
      <c r="G710" s="5" t="str">
        <f>IF($G$14="","",$G$14)</f>
        <v/>
      </c>
      <c r="H710" s="5" t="str">
        <f>IF($H$14="","",$H$14)</f>
        <v/>
      </c>
      <c r="I710" s="5" t="str">
        <f>IF($I$14="","",$I$14)</f>
        <v/>
      </c>
      <c r="J710" s="5" t="s">
        <v>57</v>
      </c>
      <c r="L710" s="1" t="s">
        <v>26</v>
      </c>
    </row>
    <row r="711" spans="1:16" hidden="1">
      <c r="A711" s="57" t="str">
        <f>$A$15</f>
        <v>Stelposten n.v.t.</v>
      </c>
      <c r="B711" s="81"/>
      <c r="C711" s="82"/>
      <c r="D711" s="82"/>
      <c r="E711" s="82"/>
      <c r="F711" s="3"/>
      <c r="G711" s="3"/>
      <c r="H711" s="3"/>
      <c r="I711" s="3"/>
      <c r="J711" s="58">
        <f>(F711*(1+'Aanneemsom-E'!$F$16))+(G711*(1+'Aanneemsom-E'!$F$16))+(H711*(1+'Aanneemsom-E'!$F$16))+(I711*(1+'Aanneemsom-E'!$F$16))</f>
        <v>0</v>
      </c>
      <c r="L711" s="1">
        <f>IF(F710="",1,IF(F711="",0,1))</f>
        <v>1</v>
      </c>
      <c r="M711" s="1">
        <f>IF(G710="",1,IF(G711="",0,1))</f>
        <v>1</v>
      </c>
      <c r="N711" s="1">
        <f>IF(H710="",1,IF(H711="",0,1))</f>
        <v>1</v>
      </c>
      <c r="O711" s="1">
        <f>IF(I710="",1,IF(I711="",0,1))</f>
        <v>1</v>
      </c>
      <c r="P711" s="1">
        <f>SUM(L711:O711)</f>
        <v>4</v>
      </c>
    </row>
    <row r="712" spans="1:16" hidden="1">
      <c r="A712" s="1" t="str">
        <f>$A$16</f>
        <v>61 CEV</v>
      </c>
      <c r="B712" s="111" t="str">
        <f>IF(C712+D712+E712=0,"",J712/$I$702)</f>
        <v/>
      </c>
      <c r="C712" s="3"/>
      <c r="D712" s="3"/>
      <c r="E712" s="3"/>
      <c r="F712" s="59"/>
      <c r="G712" s="59"/>
      <c r="H712" s="59"/>
      <c r="I712" s="59"/>
      <c r="J712" s="11">
        <f>(C712*(1+'Aanneemsom-E'!$C$16))+(D712*(1+'Aanneemsom-E'!$D$16))+(E712*(1+'Aanneemsom-E'!$E$16))</f>
        <v>0</v>
      </c>
      <c r="L712" s="1">
        <f>IF($A$16="61 N.v.t.",1,IF(C712="",0,1))</f>
        <v>0</v>
      </c>
      <c r="M712" s="1">
        <f>IF($A$16="61 N.v.t.",1,IF(D712="",0,1))</f>
        <v>0</v>
      </c>
      <c r="N712" s="1">
        <f>IF($A$16="61 N.v.t.",1,IF(E712="",0,1))</f>
        <v>0</v>
      </c>
      <c r="P712" s="1">
        <f t="shared" ref="P712:P720" si="49">SUM(L712:O712)</f>
        <v>0</v>
      </c>
    </row>
    <row r="713" spans="1:16" hidden="1">
      <c r="A713" s="1" t="str">
        <f>$A$17</f>
        <v>62 Aansluitingen</v>
      </c>
      <c r="B713" s="111" t="str">
        <f t="shared" ref="B713:B720" si="50">IF(C713+D713+E713=0,"",J713/$I$702)</f>
        <v/>
      </c>
      <c r="C713" s="3"/>
      <c r="D713" s="3"/>
      <c r="E713" s="3"/>
      <c r="F713" s="59"/>
      <c r="G713" s="59"/>
      <c r="H713" s="59"/>
      <c r="I713" s="59"/>
      <c r="J713" s="11">
        <f>(C713*(1+'Aanneemsom-E'!$C$16))+(D713*(1+'Aanneemsom-E'!$D$16))+(E713*(1+'Aanneemsom-E'!$E$16))</f>
        <v>0</v>
      </c>
      <c r="L713" s="1">
        <f>IF($A$17="62 N.v.t.",1,IF(C713="",0,1))</f>
        <v>0</v>
      </c>
      <c r="M713" s="1">
        <f>IF($A$17="62 N.v.t.",1,IF(D713="",0,1))</f>
        <v>0</v>
      </c>
      <c r="N713" s="1">
        <f>IF($A$17="62 N.v.t.",1,IF(E713="",0,1))</f>
        <v>0</v>
      </c>
      <c r="P713" s="1">
        <f t="shared" si="49"/>
        <v>0</v>
      </c>
    </row>
    <row r="714" spans="1:16" hidden="1">
      <c r="A714" s="1" t="str">
        <f>$A$18</f>
        <v>63 Verlichting</v>
      </c>
      <c r="B714" s="111" t="str">
        <f t="shared" si="50"/>
        <v/>
      </c>
      <c r="C714" s="3"/>
      <c r="D714" s="3"/>
      <c r="E714" s="3"/>
      <c r="F714" s="59"/>
      <c r="G714" s="59"/>
      <c r="H714" s="59"/>
      <c r="I714" s="59"/>
      <c r="J714" s="11">
        <f>(C714*(1+'Aanneemsom-E'!$C$16))+(D714*(1+'Aanneemsom-E'!$D$16))+(E714*(1+'Aanneemsom-E'!$E$16))</f>
        <v>0</v>
      </c>
      <c r="L714" s="1">
        <f>IF($A$18="63 N.v.t.",1,IF(C714="",0,1))</f>
        <v>0</v>
      </c>
      <c r="M714" s="1">
        <f>IF($A$18="63 N.v.t.",1,IF(D714="",0,1))</f>
        <v>0</v>
      </c>
      <c r="N714" s="1">
        <f>IF($A$18="63 N.v.t.",1,IF(E714="",0,1))</f>
        <v>0</v>
      </c>
      <c r="P714" s="1">
        <f t="shared" si="49"/>
        <v>0</v>
      </c>
    </row>
    <row r="715" spans="1:16" hidden="1">
      <c r="A715" s="1" t="str">
        <f>$A$19</f>
        <v>64 Communicatie</v>
      </c>
      <c r="B715" s="111" t="str">
        <f t="shared" si="50"/>
        <v/>
      </c>
      <c r="C715" s="3"/>
      <c r="D715" s="3"/>
      <c r="E715" s="3"/>
      <c r="F715" s="59"/>
      <c r="G715" s="59"/>
      <c r="H715" s="59"/>
      <c r="I715" s="59"/>
      <c r="J715" s="11">
        <f>(C715*(1+'Aanneemsom-E'!$C$16))+(D715*(1+'Aanneemsom-E'!$D$16))+(E715*(1+'Aanneemsom-E'!$E$16))</f>
        <v>0</v>
      </c>
      <c r="L715" s="1">
        <f>IF($A$19="64 N.v.t.",1,IF(C715="",0,1))</f>
        <v>0</v>
      </c>
      <c r="M715" s="1">
        <f>IF($A$19="64 N.v.t.",1,IF(D715="",0,1))</f>
        <v>0</v>
      </c>
      <c r="N715" s="1">
        <f>IF($A$19="64 N.v.t.",1,IF(E715="",0,1))</f>
        <v>0</v>
      </c>
      <c r="P715" s="1">
        <f t="shared" si="49"/>
        <v>0</v>
      </c>
    </row>
    <row r="716" spans="1:16" hidden="1">
      <c r="A716" s="1" t="str">
        <f>$A$20</f>
        <v>65 Beveiliging</v>
      </c>
      <c r="B716" s="111" t="str">
        <f t="shared" si="50"/>
        <v/>
      </c>
      <c r="C716" s="3"/>
      <c r="D716" s="3"/>
      <c r="E716" s="3"/>
      <c r="F716" s="59"/>
      <c r="G716" s="104" t="str">
        <f>IF(F702="","Ingevulde informatie wordt genegeerd.","")</f>
        <v>Ingevulde informatie wordt genegeerd.</v>
      </c>
      <c r="H716" s="59"/>
      <c r="I716" s="59"/>
      <c r="J716" s="11">
        <f>(C716*(1+'Aanneemsom-E'!$C$16))+(D716*(1+'Aanneemsom-E'!$D$16))+(E716*(1+'Aanneemsom-E'!$E$16))</f>
        <v>0</v>
      </c>
      <c r="L716" s="1">
        <f>IF($A$20="65 N.v.t.",1,IF(C716="",0,1))</f>
        <v>0</v>
      </c>
      <c r="M716" s="1">
        <f>IF($A$20="65 N.v.t.",1,IF(D716="",0,1))</f>
        <v>0</v>
      </c>
      <c r="N716" s="1">
        <f>IF($A$20="65 N.v.t.",1,IF(E716="",0,1))</f>
        <v>0</v>
      </c>
      <c r="P716" s="1">
        <f t="shared" si="49"/>
        <v>0</v>
      </c>
    </row>
    <row r="717" spans="1:16" hidden="1">
      <c r="A717" s="1" t="str">
        <f>$A$21</f>
        <v>66 Transport</v>
      </c>
      <c r="B717" s="111" t="str">
        <f t="shared" si="50"/>
        <v/>
      </c>
      <c r="C717" s="3"/>
      <c r="D717" s="3"/>
      <c r="E717" s="3"/>
      <c r="F717" s="59"/>
      <c r="G717" s="59"/>
      <c r="H717" s="59"/>
      <c r="I717" s="59"/>
      <c r="J717" s="11">
        <f>(C717*(1+'Aanneemsom-E'!$C$16))+(D717*(1+'Aanneemsom-E'!$D$16))+(E717*(1+'Aanneemsom-E'!$E$16))</f>
        <v>0</v>
      </c>
      <c r="L717" s="1">
        <f>IF($A$21="66 N.v.t.",1,IF(C717="",0,1))</f>
        <v>0</v>
      </c>
      <c r="M717" s="1">
        <f>IF($A$21="66 N.v.t.",1,IF(D717="",0,1))</f>
        <v>0</v>
      </c>
      <c r="N717" s="1">
        <f>IF($A$21="66 N.v.t.",1,IF(E717="",0,1))</f>
        <v>0</v>
      </c>
      <c r="P717" s="1">
        <f t="shared" si="49"/>
        <v>0</v>
      </c>
    </row>
    <row r="718" spans="1:16" hidden="1">
      <c r="A718" s="1" t="str">
        <f>$A$22</f>
        <v>73 Vaste keuken vrz</v>
      </c>
      <c r="B718" s="111" t="str">
        <f t="shared" si="50"/>
        <v/>
      </c>
      <c r="C718" s="3"/>
      <c r="D718" s="3"/>
      <c r="E718" s="3"/>
      <c r="F718" s="59"/>
      <c r="G718" s="59"/>
      <c r="H718" s="59"/>
      <c r="I718" s="59"/>
      <c r="J718" s="11">
        <f>(C718*(1+'Aanneemsom-E'!$C$16))+(D718*(1+'Aanneemsom-E'!$D$16))+(E718*(1+'Aanneemsom-E'!$E$16))</f>
        <v>0</v>
      </c>
      <c r="L718" s="1">
        <f>IF($A$22="73 N.v.t.",1,IF(C718="",0,1))</f>
        <v>0</v>
      </c>
      <c r="M718" s="1">
        <f>IF($A$22="73 N.v.t.",1,IF(D718="",0,1))</f>
        <v>0</v>
      </c>
      <c r="N718" s="1">
        <f>IF($A$22="73 N.v.t.",1,IF(E718="",0,1))</f>
        <v>0</v>
      </c>
      <c r="P718" s="1">
        <f t="shared" si="49"/>
        <v>0</v>
      </c>
    </row>
    <row r="719" spans="1:16" hidden="1">
      <c r="A719" s="1" t="str">
        <f>$A$23</f>
        <v>75 Vaste onderh.vrz.</v>
      </c>
      <c r="B719" s="111" t="str">
        <f t="shared" si="50"/>
        <v/>
      </c>
      <c r="C719" s="3"/>
      <c r="D719" s="3"/>
      <c r="E719" s="3"/>
      <c r="F719" s="59"/>
      <c r="G719" s="59"/>
      <c r="H719" s="59"/>
      <c r="I719" s="59"/>
      <c r="J719" s="11">
        <f>(C719*(1+'Aanneemsom-E'!$C$16))+(D719*(1+'Aanneemsom-E'!$D$16))+(E719*(1+'Aanneemsom-E'!$E$16))</f>
        <v>0</v>
      </c>
      <c r="L719" s="1">
        <f>IF($A$23="75 N.v.t.",1,IF(C719="",0,1))</f>
        <v>0</v>
      </c>
      <c r="M719" s="1">
        <f>IF($A$23="75 N.v.t.",1,IF(D719="",0,1))</f>
        <v>0</v>
      </c>
      <c r="N719" s="1">
        <f>IF($A$23="75 N.v.t.",1,IF(E719="",0,1))</f>
        <v>0</v>
      </c>
      <c r="P719" s="1">
        <f t="shared" si="49"/>
        <v>0</v>
      </c>
    </row>
    <row r="720" spans="1:16" ht="12" hidden="1" thickBot="1">
      <c r="A720" s="1" t="str">
        <f>$A$24</f>
        <v>90 Terrein</v>
      </c>
      <c r="B720" s="111" t="str">
        <f t="shared" si="50"/>
        <v/>
      </c>
      <c r="C720" s="3"/>
      <c r="D720" s="3"/>
      <c r="E720" s="3"/>
      <c r="F720" s="59"/>
      <c r="G720" s="59"/>
      <c r="H720" s="59"/>
      <c r="I720" s="59"/>
      <c r="J720" s="11">
        <f>(C720*(1+'Aanneemsom-E'!$C$16))+(D720*(1+'Aanneemsom-E'!$D$16))+(E720*(1+'Aanneemsom-E'!$E$16))</f>
        <v>0</v>
      </c>
      <c r="L720" s="1">
        <f>IF($A$24="90 N.v.t.",1,IF(C720="",0,1))</f>
        <v>0</v>
      </c>
      <c r="M720" s="1">
        <f>IF($A$24="90 N.v.t.",1,IF(D720="",0,1))</f>
        <v>0</v>
      </c>
      <c r="N720" s="1">
        <f>IF($A$24="90 N.v.t.",1,IF(E720="",0,1))</f>
        <v>0</v>
      </c>
      <c r="P720" s="1">
        <f t="shared" si="49"/>
        <v>0</v>
      </c>
    </row>
    <row r="721" spans="1:17" ht="13.5" hidden="1" thickBot="1">
      <c r="B721" s="19" t="s">
        <v>10</v>
      </c>
      <c r="C721" s="13">
        <f>SUM(C712:C720)</f>
        <v>0</v>
      </c>
      <c r="D721" s="13">
        <f>SUM(D712:D720)</f>
        <v>0</v>
      </c>
      <c r="E721" s="13">
        <f>SUM(E712:E720)</f>
        <v>0</v>
      </c>
      <c r="J721" s="12">
        <f>SUM(J711:J720)</f>
        <v>0</v>
      </c>
      <c r="O721" s="30" t="s">
        <v>25</v>
      </c>
      <c r="P721" s="1">
        <f>SUM(P711:P720)+P703</f>
        <v>4</v>
      </c>
    </row>
    <row r="722" spans="1:17" hidden="1">
      <c r="B722" s="19" t="s">
        <v>21</v>
      </c>
      <c r="C722" s="72" t="e">
        <f>C721/SUM(C721:E721)</f>
        <v>#DIV/0!</v>
      </c>
      <c r="D722" s="72" t="e">
        <f>D721/SUM(C721:E721)</f>
        <v>#DIV/0!</v>
      </c>
      <c r="E722" s="72" t="e">
        <f>E721/SUM(C721:E721)</f>
        <v>#DIV/0!</v>
      </c>
    </row>
    <row r="723" spans="1:17" hidden="1">
      <c r="C723" s="83"/>
      <c r="D723" s="83"/>
      <c r="E723" s="83"/>
    </row>
    <row r="724" spans="1:17" hidden="1">
      <c r="A724" s="6" t="str">
        <f>$A$57</f>
        <v>* "Loon", "Materiaal" en "Werk-derden" inclusief toeslagen. Let op: Alle bedragen datum prijspeil.</v>
      </c>
      <c r="C724" s="83"/>
      <c r="D724" s="83"/>
      <c r="E724" s="83"/>
      <c r="J724" s="105" t="str">
        <f>$J$57</f>
        <v>Paraaf Inschrijver:</v>
      </c>
    </row>
    <row r="725" spans="1:17" hidden="1">
      <c r="A725" s="6" t="str">
        <f>$A$58</f>
        <v>Opmerking: Niet gebruikte velden invullen met 0. Negatieve getallen of tekst is niet toegestaan.</v>
      </c>
      <c r="J725" s="86" t="str">
        <f>IF(P721=32,"","Let op: niet alle velden zijn ingevuld!")</f>
        <v>Let op: niet alle velden zijn ingevuld!</v>
      </c>
    </row>
    <row r="726" spans="1:17" ht="15.75" hidden="1">
      <c r="A726" s="4" t="str">
        <f>'Aanneemsom-E'!$A$1</f>
        <v>E-installatie</v>
      </c>
      <c r="B726" s="4" t="str">
        <f>'Aanneemsom-E'!$B$1</f>
        <v>Inschrijfbiljet onderhoud</v>
      </c>
    </row>
    <row r="727" spans="1:17" hidden="1">
      <c r="A727" s="30" t="str">
        <f>'Aanneemsom-E'!$A$2</f>
        <v>Perceel:</v>
      </c>
      <c r="B727" s="31" t="str">
        <f>Leeswijzer!$B$2</f>
        <v>E1</v>
      </c>
      <c r="F727" s="1"/>
      <c r="G727" s="1"/>
      <c r="H727" s="1"/>
      <c r="I727" s="32" t="str">
        <f>'Aanneemsom-E'!$F$2</f>
        <v>Documentnummer:</v>
      </c>
      <c r="J727" s="80" t="str">
        <f>Leeswijzer!$G$2</f>
        <v>xxx-GC1-IBE E1C1</v>
      </c>
    </row>
    <row r="728" spans="1:17" hidden="1">
      <c r="A728" s="30" t="str">
        <f>'Aanneemsom-E'!$A$3</f>
        <v>Opdrachtgever:</v>
      </c>
      <c r="B728" s="110" t="str">
        <f>Leeswijzer!$B$3</f>
        <v>Solido</v>
      </c>
      <c r="F728" s="1"/>
      <c r="G728" s="1"/>
      <c r="H728" s="1"/>
      <c r="I728" s="32" t="str">
        <f>'Aanneemsom-E'!$F$3</f>
        <v>Bestek:</v>
      </c>
      <c r="J728" s="2" t="str">
        <f>Leeswijzer!$G$3</f>
        <v>2506-FB-OHCAEW</v>
      </c>
    </row>
    <row r="729" spans="1:17" hidden="1">
      <c r="A729" s="30" t="str">
        <f>'Aanneemsom-E'!$A$4</f>
        <v>Betreft:</v>
      </c>
      <c r="B729" s="110" t="str">
        <f>Leeswijzer!$B$4</f>
        <v>Onderhoudscontract E-installatie</v>
      </c>
      <c r="F729" s="1"/>
      <c r="G729" s="1"/>
      <c r="H729" s="1"/>
      <c r="I729" s="30" t="s">
        <v>61</v>
      </c>
      <c r="J729" s="148">
        <f>'Aanneemsom-E'!$E$39</f>
        <v>0</v>
      </c>
    </row>
    <row r="730" spans="1:17" hidden="1">
      <c r="A730" s="30" t="str">
        <f>'Aanneemsom-E'!$A$5</f>
        <v>Blad:</v>
      </c>
      <c r="B730" s="1" t="str">
        <f>IF(F731="","Specificatieblad ongeldig; NIET invullen!","Specificatieblad locatie")</f>
        <v>Specificatieblad ongeldig; NIET invullen!</v>
      </c>
      <c r="E730" s="78" t="str">
        <f>$E$5</f>
        <v>C1</v>
      </c>
      <c r="F730" s="33" t="str">
        <f>$F$5</f>
        <v>MER1-2</v>
      </c>
      <c r="J730" s="1"/>
    </row>
    <row r="731" spans="1:17" hidden="1">
      <c r="A731" s="30"/>
      <c r="B731" s="80"/>
      <c r="E731" s="78" t="s">
        <v>4</v>
      </c>
      <c r="F731" s="130"/>
      <c r="H731" s="32" t="s">
        <v>41</v>
      </c>
      <c r="I731" s="80">
        <f>IF(I734=0,I732,I734)</f>
        <v>0</v>
      </c>
      <c r="J731" s="1"/>
      <c r="Q731" s="1">
        <f>IF(F731="",0,1)</f>
        <v>0</v>
      </c>
    </row>
    <row r="732" spans="1:17" hidden="1">
      <c r="A732" s="30"/>
      <c r="B732" s="103"/>
      <c r="E732" s="32" t="s">
        <v>20</v>
      </c>
      <c r="F732" s="117"/>
      <c r="H732" s="32" t="s">
        <v>27</v>
      </c>
      <c r="I732" s="118"/>
      <c r="J732" s="110" t="s">
        <v>45</v>
      </c>
      <c r="P732" s="1">
        <f>IF(I732="",0,1)</f>
        <v>0</v>
      </c>
    </row>
    <row r="733" spans="1:17" hidden="1">
      <c r="A733" s="30"/>
      <c r="B733" s="2"/>
      <c r="E733" s="32"/>
      <c r="F733" s="1"/>
      <c r="H733" s="30" t="s">
        <v>46</v>
      </c>
      <c r="I733" s="118"/>
      <c r="J733" s="1"/>
    </row>
    <row r="734" spans="1:17" hidden="1">
      <c r="A734" s="60" t="s">
        <v>31</v>
      </c>
      <c r="B734" s="115">
        <f>'Aanneemsom-E'!$B$8</f>
        <v>0</v>
      </c>
      <c r="E734" s="32"/>
      <c r="F734" s="1"/>
      <c r="H734" s="32" t="s">
        <v>47</v>
      </c>
      <c r="I734" s="118"/>
      <c r="J734" s="113">
        <f>IF(I733+I734=0,0,(I734-I733)/I733)</f>
        <v>0</v>
      </c>
    </row>
    <row r="735" spans="1:17" hidden="1">
      <c r="A735" s="30" t="s">
        <v>89</v>
      </c>
      <c r="B735" s="149"/>
      <c r="J735" s="119" t="str">
        <f>IF(J734=0,"","Controleer kengetallen op inschrijfwaarde. Pas zo nodig de bedragen Loon, Materiaal en Werk-derden aan met het wijzigingspercentage.")</f>
        <v/>
      </c>
    </row>
    <row r="736" spans="1:17" hidden="1">
      <c r="C736" s="74"/>
      <c r="D736" s="75"/>
      <c r="E736" s="75"/>
      <c r="F736" s="77" t="s">
        <v>23</v>
      </c>
      <c r="G736" s="75"/>
      <c r="H736" s="75"/>
      <c r="I736" s="75"/>
      <c r="J736" s="76"/>
    </row>
    <row r="737" spans="1:16" hidden="1">
      <c r="C737" s="20"/>
      <c r="D737" s="21" t="str">
        <f>$D$12</f>
        <v>Preventief en</v>
      </c>
      <c r="E737" s="22"/>
      <c r="F737" s="26"/>
      <c r="G737" s="21" t="str">
        <f>IF($G$12="","",$G$12)</f>
        <v>Geen stelposten</v>
      </c>
      <c r="H737" s="55"/>
      <c r="I737" s="27"/>
      <c r="J737" s="63" t="str">
        <f>$J$12</f>
        <v>Prijspeil</v>
      </c>
    </row>
    <row r="738" spans="1:16" hidden="1">
      <c r="C738" s="23"/>
      <c r="D738" s="24" t="str">
        <f>$D$13</f>
        <v>curatief onderhoud</v>
      </c>
      <c r="E738" s="25"/>
      <c r="F738" s="28"/>
      <c r="G738" s="24"/>
      <c r="H738" s="56"/>
      <c r="I738" s="29"/>
      <c r="J738" s="71">
        <f>$J$13</f>
        <v>45839</v>
      </c>
    </row>
    <row r="739" spans="1:16" ht="22.5" hidden="1">
      <c r="A739" s="17" t="s">
        <v>43</v>
      </c>
      <c r="B739" s="18" t="str">
        <f>$B$43</f>
        <v>Kengetal-E
locatie (€/m²)</v>
      </c>
      <c r="C739" s="5" t="s">
        <v>58</v>
      </c>
      <c r="D739" s="5" t="s">
        <v>59</v>
      </c>
      <c r="E739" s="5" t="s">
        <v>224</v>
      </c>
      <c r="F739" s="5" t="str">
        <f>IF($F$14="","",$F$14)</f>
        <v/>
      </c>
      <c r="G739" s="5" t="str">
        <f>IF($G$14="","",$G$14)</f>
        <v/>
      </c>
      <c r="H739" s="5" t="str">
        <f>IF($H$14="","",$H$14)</f>
        <v/>
      </c>
      <c r="I739" s="5" t="str">
        <f>IF($I$14="","",$I$14)</f>
        <v/>
      </c>
      <c r="J739" s="5" t="s">
        <v>57</v>
      </c>
      <c r="L739" s="1" t="s">
        <v>26</v>
      </c>
    </row>
    <row r="740" spans="1:16" hidden="1">
      <c r="A740" s="57" t="str">
        <f>$A$15</f>
        <v>Stelposten n.v.t.</v>
      </c>
      <c r="B740" s="81"/>
      <c r="C740" s="82"/>
      <c r="D740" s="82"/>
      <c r="E740" s="82"/>
      <c r="F740" s="3"/>
      <c r="G740" s="3"/>
      <c r="H740" s="3"/>
      <c r="I740" s="3"/>
      <c r="J740" s="58">
        <f>(F740*(1+'Aanneemsom-E'!$F$16))+(G740*(1+'Aanneemsom-E'!$F$16))+(H740*(1+'Aanneemsom-E'!$F$16))+(I740*(1+'Aanneemsom-E'!$F$16))</f>
        <v>0</v>
      </c>
      <c r="L740" s="1">
        <f>IF(F739="",1,IF(F740="",0,1))</f>
        <v>1</v>
      </c>
      <c r="M740" s="1">
        <f>IF(G739="",1,IF(G740="",0,1))</f>
        <v>1</v>
      </c>
      <c r="N740" s="1">
        <f>IF(H739="",1,IF(H740="",0,1))</f>
        <v>1</v>
      </c>
      <c r="O740" s="1">
        <f>IF(I739="",1,IF(I740="",0,1))</f>
        <v>1</v>
      </c>
      <c r="P740" s="1">
        <f>SUM(L740:O740)</f>
        <v>4</v>
      </c>
    </row>
    <row r="741" spans="1:16" hidden="1">
      <c r="A741" s="1" t="str">
        <f>$A$16</f>
        <v>61 CEV</v>
      </c>
      <c r="B741" s="111" t="str">
        <f>IF(C741+D741+E741=0,"",J741/$I$731)</f>
        <v/>
      </c>
      <c r="C741" s="3"/>
      <c r="D741" s="3"/>
      <c r="E741" s="3"/>
      <c r="F741" s="59"/>
      <c r="G741" s="59"/>
      <c r="H741" s="59"/>
      <c r="I741" s="59"/>
      <c r="J741" s="11">
        <f>(C741*(1+'Aanneemsom-E'!$C$16))+(D741*(1+'Aanneemsom-E'!$D$16))+(E741*(1+'Aanneemsom-E'!$E$16))</f>
        <v>0</v>
      </c>
      <c r="L741" s="1">
        <f>IF($A$16="61 N.v.t.",1,IF(C741="",0,1))</f>
        <v>0</v>
      </c>
      <c r="M741" s="1">
        <f>IF($A$16="61 N.v.t.",1,IF(D741="",0,1))</f>
        <v>0</v>
      </c>
      <c r="N741" s="1">
        <f>IF($A$16="61 N.v.t.",1,IF(E741="",0,1))</f>
        <v>0</v>
      </c>
      <c r="P741" s="1">
        <f t="shared" ref="P741:P749" si="51">SUM(L741:O741)</f>
        <v>0</v>
      </c>
    </row>
    <row r="742" spans="1:16" hidden="1">
      <c r="A742" s="1" t="str">
        <f>$A$17</f>
        <v>62 Aansluitingen</v>
      </c>
      <c r="B742" s="111" t="str">
        <f t="shared" ref="B742:B749" si="52">IF(C742+D742+E742=0,"",J742/$I$731)</f>
        <v/>
      </c>
      <c r="C742" s="3"/>
      <c r="D742" s="3"/>
      <c r="E742" s="3"/>
      <c r="F742" s="59"/>
      <c r="G742" s="59"/>
      <c r="H742" s="59"/>
      <c r="I742" s="59"/>
      <c r="J742" s="11">
        <f>(C742*(1+'Aanneemsom-E'!$C$16))+(D742*(1+'Aanneemsom-E'!$D$16))+(E742*(1+'Aanneemsom-E'!$E$16))</f>
        <v>0</v>
      </c>
      <c r="L742" s="1">
        <f>IF($A$17="62 N.v.t.",1,IF(C742="",0,1))</f>
        <v>0</v>
      </c>
      <c r="M742" s="1">
        <f>IF($A$17="62 N.v.t.",1,IF(D742="",0,1))</f>
        <v>0</v>
      </c>
      <c r="N742" s="1">
        <f>IF($A$17="62 N.v.t.",1,IF(E742="",0,1))</f>
        <v>0</v>
      </c>
      <c r="P742" s="1">
        <f t="shared" si="51"/>
        <v>0</v>
      </c>
    </row>
    <row r="743" spans="1:16" hidden="1">
      <c r="A743" s="1" t="str">
        <f>$A$18</f>
        <v>63 Verlichting</v>
      </c>
      <c r="B743" s="111" t="str">
        <f t="shared" si="52"/>
        <v/>
      </c>
      <c r="C743" s="3"/>
      <c r="D743" s="3"/>
      <c r="E743" s="3"/>
      <c r="F743" s="59"/>
      <c r="G743" s="59"/>
      <c r="H743" s="59"/>
      <c r="I743" s="59"/>
      <c r="J743" s="11">
        <f>(C743*(1+'Aanneemsom-E'!$C$16))+(D743*(1+'Aanneemsom-E'!$D$16))+(E743*(1+'Aanneemsom-E'!$E$16))</f>
        <v>0</v>
      </c>
      <c r="L743" s="1">
        <f>IF($A$18="63 N.v.t.",1,IF(C743="",0,1))</f>
        <v>0</v>
      </c>
      <c r="M743" s="1">
        <f>IF($A$18="63 N.v.t.",1,IF(D743="",0,1))</f>
        <v>0</v>
      </c>
      <c r="N743" s="1">
        <f>IF($A$18="63 N.v.t.",1,IF(E743="",0,1))</f>
        <v>0</v>
      </c>
      <c r="P743" s="1">
        <f t="shared" si="51"/>
        <v>0</v>
      </c>
    </row>
    <row r="744" spans="1:16" hidden="1">
      <c r="A744" s="1" t="str">
        <f>$A$19</f>
        <v>64 Communicatie</v>
      </c>
      <c r="B744" s="111" t="str">
        <f t="shared" si="52"/>
        <v/>
      </c>
      <c r="C744" s="3"/>
      <c r="D744" s="3"/>
      <c r="E744" s="3"/>
      <c r="F744" s="59"/>
      <c r="G744" s="59"/>
      <c r="H744" s="59"/>
      <c r="I744" s="59"/>
      <c r="J744" s="11">
        <f>(C744*(1+'Aanneemsom-E'!$C$16))+(D744*(1+'Aanneemsom-E'!$D$16))+(E744*(1+'Aanneemsom-E'!$E$16))</f>
        <v>0</v>
      </c>
      <c r="L744" s="1">
        <f>IF($A$19="64 N.v.t.",1,IF(C744="",0,1))</f>
        <v>0</v>
      </c>
      <c r="M744" s="1">
        <f>IF($A$19="64 N.v.t.",1,IF(D744="",0,1))</f>
        <v>0</v>
      </c>
      <c r="N744" s="1">
        <f>IF($A$19="64 N.v.t.",1,IF(E744="",0,1))</f>
        <v>0</v>
      </c>
      <c r="P744" s="1">
        <f t="shared" si="51"/>
        <v>0</v>
      </c>
    </row>
    <row r="745" spans="1:16" hidden="1">
      <c r="A745" s="1" t="str">
        <f>$A$20</f>
        <v>65 Beveiliging</v>
      </c>
      <c r="B745" s="111" t="str">
        <f t="shared" si="52"/>
        <v/>
      </c>
      <c r="C745" s="3"/>
      <c r="D745" s="3"/>
      <c r="E745" s="3"/>
      <c r="F745" s="59"/>
      <c r="G745" s="104" t="str">
        <f>IF(F731="","Ingevulde informatie wordt genegeerd.","")</f>
        <v>Ingevulde informatie wordt genegeerd.</v>
      </c>
      <c r="H745" s="59"/>
      <c r="I745" s="59"/>
      <c r="J745" s="11">
        <f>(C745*(1+'Aanneemsom-E'!$C$16))+(D745*(1+'Aanneemsom-E'!$D$16))+(E745*(1+'Aanneemsom-E'!$E$16))</f>
        <v>0</v>
      </c>
      <c r="L745" s="1">
        <f>IF($A$20="65 N.v.t.",1,IF(C745="",0,1))</f>
        <v>0</v>
      </c>
      <c r="M745" s="1">
        <f>IF($A$20="65 N.v.t.",1,IF(D745="",0,1))</f>
        <v>0</v>
      </c>
      <c r="N745" s="1">
        <f>IF($A$20="65 N.v.t.",1,IF(E745="",0,1))</f>
        <v>0</v>
      </c>
      <c r="P745" s="1">
        <f t="shared" si="51"/>
        <v>0</v>
      </c>
    </row>
    <row r="746" spans="1:16" hidden="1">
      <c r="A746" s="1" t="str">
        <f>$A$21</f>
        <v>66 Transport</v>
      </c>
      <c r="B746" s="111" t="str">
        <f t="shared" si="52"/>
        <v/>
      </c>
      <c r="C746" s="3"/>
      <c r="D746" s="3"/>
      <c r="E746" s="3"/>
      <c r="F746" s="59"/>
      <c r="G746" s="59"/>
      <c r="H746" s="59"/>
      <c r="I746" s="59"/>
      <c r="J746" s="11">
        <f>(C746*(1+'Aanneemsom-E'!$C$16))+(D746*(1+'Aanneemsom-E'!$D$16))+(E746*(1+'Aanneemsom-E'!$E$16))</f>
        <v>0</v>
      </c>
      <c r="L746" s="1">
        <f>IF($A$21="66 N.v.t.",1,IF(C746="",0,1))</f>
        <v>0</v>
      </c>
      <c r="M746" s="1">
        <f>IF($A$21="66 N.v.t.",1,IF(D746="",0,1))</f>
        <v>0</v>
      </c>
      <c r="N746" s="1">
        <f>IF($A$21="66 N.v.t.",1,IF(E746="",0,1))</f>
        <v>0</v>
      </c>
      <c r="P746" s="1">
        <f t="shared" si="51"/>
        <v>0</v>
      </c>
    </row>
    <row r="747" spans="1:16" hidden="1">
      <c r="A747" s="1" t="str">
        <f>$A$22</f>
        <v>73 Vaste keuken vrz</v>
      </c>
      <c r="B747" s="111" t="str">
        <f t="shared" si="52"/>
        <v/>
      </c>
      <c r="C747" s="3"/>
      <c r="D747" s="3"/>
      <c r="E747" s="3"/>
      <c r="F747" s="59"/>
      <c r="G747" s="59"/>
      <c r="H747" s="59"/>
      <c r="I747" s="59"/>
      <c r="J747" s="11">
        <f>(C747*(1+'Aanneemsom-E'!$C$16))+(D747*(1+'Aanneemsom-E'!$D$16))+(E747*(1+'Aanneemsom-E'!$E$16))</f>
        <v>0</v>
      </c>
      <c r="L747" s="1">
        <f>IF($A$22="73 N.v.t.",1,IF(C747="",0,1))</f>
        <v>0</v>
      </c>
      <c r="M747" s="1">
        <f>IF($A$22="73 N.v.t.",1,IF(D747="",0,1))</f>
        <v>0</v>
      </c>
      <c r="N747" s="1">
        <f>IF($A$22="73 N.v.t.",1,IF(E747="",0,1))</f>
        <v>0</v>
      </c>
      <c r="P747" s="1">
        <f t="shared" si="51"/>
        <v>0</v>
      </c>
    </row>
    <row r="748" spans="1:16" hidden="1">
      <c r="A748" s="1" t="str">
        <f>$A$23</f>
        <v>75 Vaste onderh.vrz.</v>
      </c>
      <c r="B748" s="111" t="str">
        <f t="shared" si="52"/>
        <v/>
      </c>
      <c r="C748" s="3"/>
      <c r="D748" s="3"/>
      <c r="E748" s="3"/>
      <c r="F748" s="59"/>
      <c r="G748" s="59"/>
      <c r="H748" s="59"/>
      <c r="I748" s="59"/>
      <c r="J748" s="11">
        <f>(C748*(1+'Aanneemsom-E'!$C$16))+(D748*(1+'Aanneemsom-E'!$D$16))+(E748*(1+'Aanneemsom-E'!$E$16))</f>
        <v>0</v>
      </c>
      <c r="L748" s="1">
        <f>IF($A$23="75 N.v.t.",1,IF(C748="",0,1))</f>
        <v>0</v>
      </c>
      <c r="M748" s="1">
        <f>IF($A$23="75 N.v.t.",1,IF(D748="",0,1))</f>
        <v>0</v>
      </c>
      <c r="N748" s="1">
        <f>IF($A$23="75 N.v.t.",1,IF(E748="",0,1))</f>
        <v>0</v>
      </c>
      <c r="P748" s="1">
        <f t="shared" si="51"/>
        <v>0</v>
      </c>
    </row>
    <row r="749" spans="1:16" ht="12" hidden="1" thickBot="1">
      <c r="A749" s="1" t="str">
        <f>$A$24</f>
        <v>90 Terrein</v>
      </c>
      <c r="B749" s="111" t="str">
        <f t="shared" si="52"/>
        <v/>
      </c>
      <c r="C749" s="3"/>
      <c r="D749" s="3"/>
      <c r="E749" s="3"/>
      <c r="F749" s="59"/>
      <c r="G749" s="59"/>
      <c r="H749" s="59"/>
      <c r="I749" s="59"/>
      <c r="J749" s="11">
        <f>(C749*(1+'Aanneemsom-E'!$C$16))+(D749*(1+'Aanneemsom-E'!$D$16))+(E749*(1+'Aanneemsom-E'!$E$16))</f>
        <v>0</v>
      </c>
      <c r="L749" s="1">
        <f>IF($A$24="90 N.v.t.",1,IF(C749="",0,1))</f>
        <v>0</v>
      </c>
      <c r="M749" s="1">
        <f>IF($A$24="90 N.v.t.",1,IF(D749="",0,1))</f>
        <v>0</v>
      </c>
      <c r="N749" s="1">
        <f>IF($A$24="90 N.v.t.",1,IF(E749="",0,1))</f>
        <v>0</v>
      </c>
      <c r="P749" s="1">
        <f t="shared" si="51"/>
        <v>0</v>
      </c>
    </row>
    <row r="750" spans="1:16" ht="13.5" hidden="1" thickBot="1">
      <c r="B750" s="19" t="s">
        <v>10</v>
      </c>
      <c r="C750" s="13">
        <f>SUM(C741:C749)</f>
        <v>0</v>
      </c>
      <c r="D750" s="13">
        <f>SUM(D741:D749)</f>
        <v>0</v>
      </c>
      <c r="E750" s="13">
        <f>SUM(E741:E749)</f>
        <v>0</v>
      </c>
      <c r="J750" s="12">
        <f>SUM(J740:J749)</f>
        <v>0</v>
      </c>
      <c r="O750" s="30" t="s">
        <v>25</v>
      </c>
      <c r="P750" s="1">
        <f>SUM(P740:P749)+P732</f>
        <v>4</v>
      </c>
    </row>
    <row r="751" spans="1:16" hidden="1">
      <c r="B751" s="19" t="s">
        <v>21</v>
      </c>
      <c r="C751" s="72" t="e">
        <f>C750/SUM(C750:E750)</f>
        <v>#DIV/0!</v>
      </c>
      <c r="D751" s="72" t="e">
        <f>D750/SUM(C750:E750)</f>
        <v>#DIV/0!</v>
      </c>
      <c r="E751" s="72" t="e">
        <f>E750/SUM(C750:E750)</f>
        <v>#DIV/0!</v>
      </c>
    </row>
    <row r="752" spans="1:16" hidden="1">
      <c r="C752" s="83"/>
      <c r="D752" s="83"/>
      <c r="E752" s="83"/>
    </row>
    <row r="753" spans="1:17" hidden="1">
      <c r="A753" s="6" t="str">
        <f>$A$57</f>
        <v>* "Loon", "Materiaal" en "Werk-derden" inclusief toeslagen. Let op: Alle bedragen datum prijspeil.</v>
      </c>
      <c r="C753" s="83"/>
      <c r="D753" s="83"/>
      <c r="E753" s="83"/>
      <c r="J753" s="105" t="str">
        <f>$J$57</f>
        <v>Paraaf Inschrijver:</v>
      </c>
    </row>
    <row r="754" spans="1:17" hidden="1">
      <c r="A754" s="6" t="str">
        <f>$A$58</f>
        <v>Opmerking: Niet gebruikte velden invullen met 0. Negatieve getallen of tekst is niet toegestaan.</v>
      </c>
      <c r="J754" s="86" t="str">
        <f>IF(P750=32,"","Let op: niet alle velden zijn ingevuld!")</f>
        <v>Let op: niet alle velden zijn ingevuld!</v>
      </c>
    </row>
    <row r="755" spans="1:17" ht="15.75" hidden="1">
      <c r="A755" s="4" t="str">
        <f>'Aanneemsom-E'!$A$1</f>
        <v>E-installatie</v>
      </c>
      <c r="B755" s="4" t="str">
        <f>'Aanneemsom-E'!$B$1</f>
        <v>Inschrijfbiljet onderhoud</v>
      </c>
    </row>
    <row r="756" spans="1:17" hidden="1">
      <c r="A756" s="30" t="str">
        <f>'Aanneemsom-E'!$A$2</f>
        <v>Perceel:</v>
      </c>
      <c r="B756" s="31" t="str">
        <f>Leeswijzer!$B$2</f>
        <v>E1</v>
      </c>
      <c r="F756" s="1"/>
      <c r="G756" s="1"/>
      <c r="H756" s="1"/>
      <c r="I756" s="32" t="str">
        <f>'Aanneemsom-E'!$F$2</f>
        <v>Documentnummer:</v>
      </c>
      <c r="J756" s="80" t="str">
        <f>Leeswijzer!$G$2</f>
        <v>xxx-GC1-IBE E1C1</v>
      </c>
    </row>
    <row r="757" spans="1:17" hidden="1">
      <c r="A757" s="30" t="str">
        <f>'Aanneemsom-E'!$A$3</f>
        <v>Opdrachtgever:</v>
      </c>
      <c r="B757" s="110" t="str">
        <f>Leeswijzer!$B$3</f>
        <v>Solido</v>
      </c>
      <c r="F757" s="1"/>
      <c r="G757" s="1"/>
      <c r="H757" s="1"/>
      <c r="I757" s="32" t="str">
        <f>'Aanneemsom-E'!$F$3</f>
        <v>Bestek:</v>
      </c>
      <c r="J757" s="2" t="str">
        <f>Leeswijzer!$G$3</f>
        <v>2506-FB-OHCAEW</v>
      </c>
    </row>
    <row r="758" spans="1:17" hidden="1">
      <c r="A758" s="30" t="str">
        <f>'Aanneemsom-E'!$A$4</f>
        <v>Betreft:</v>
      </c>
      <c r="B758" s="110" t="str">
        <f>Leeswijzer!$B$4</f>
        <v>Onderhoudscontract E-installatie</v>
      </c>
      <c r="F758" s="1"/>
      <c r="G758" s="1"/>
      <c r="H758" s="1"/>
      <c r="I758" s="30" t="s">
        <v>61</v>
      </c>
      <c r="J758" s="148">
        <f>'Aanneemsom-E'!$E$39</f>
        <v>0</v>
      </c>
    </row>
    <row r="759" spans="1:17" hidden="1">
      <c r="A759" s="30" t="str">
        <f>'Aanneemsom-E'!$A$5</f>
        <v>Blad:</v>
      </c>
      <c r="B759" s="1" t="str">
        <f>IF(F760="","Specificatieblad ongeldig; NIET invullen!","Specificatieblad locatie")</f>
        <v>Specificatieblad ongeldig; NIET invullen!</v>
      </c>
      <c r="E759" s="78" t="str">
        <f>$E$5</f>
        <v>C1</v>
      </c>
      <c r="F759" s="33" t="str">
        <f>$F$5</f>
        <v>MER1-2</v>
      </c>
      <c r="J759" s="1"/>
    </row>
    <row r="760" spans="1:17" hidden="1">
      <c r="A760" s="30"/>
      <c r="B760" s="80"/>
      <c r="E760" s="78" t="s">
        <v>4</v>
      </c>
      <c r="F760" s="130"/>
      <c r="H760" s="32" t="s">
        <v>41</v>
      </c>
      <c r="I760" s="80">
        <f>IF(I763=0,I761,I763)</f>
        <v>0</v>
      </c>
      <c r="J760" s="1"/>
      <c r="Q760" s="1">
        <f>IF(F760="",0,1)</f>
        <v>0</v>
      </c>
    </row>
    <row r="761" spans="1:17" hidden="1">
      <c r="A761" s="30"/>
      <c r="B761" s="103"/>
      <c r="E761" s="32" t="s">
        <v>20</v>
      </c>
      <c r="F761" s="117"/>
      <c r="H761" s="32" t="s">
        <v>27</v>
      </c>
      <c r="I761" s="118"/>
      <c r="J761" s="110" t="s">
        <v>45</v>
      </c>
      <c r="P761" s="1">
        <f>IF(I761="",0,1)</f>
        <v>0</v>
      </c>
    </row>
    <row r="762" spans="1:17" hidden="1">
      <c r="A762" s="30"/>
      <c r="B762" s="2"/>
      <c r="E762" s="32"/>
      <c r="F762" s="1"/>
      <c r="H762" s="30" t="s">
        <v>46</v>
      </c>
      <c r="I762" s="118"/>
      <c r="J762" s="1"/>
    </row>
    <row r="763" spans="1:17" hidden="1">
      <c r="A763" s="60" t="s">
        <v>31</v>
      </c>
      <c r="B763" s="115">
        <f>'Aanneemsom-E'!$B$8</f>
        <v>0</v>
      </c>
      <c r="E763" s="32"/>
      <c r="F763" s="1"/>
      <c r="H763" s="32" t="s">
        <v>47</v>
      </c>
      <c r="I763" s="118"/>
      <c r="J763" s="113">
        <f>IF(I762+I763=0,0,(I763-I762)/I762)</f>
        <v>0</v>
      </c>
    </row>
    <row r="764" spans="1:17" hidden="1">
      <c r="A764" s="30" t="s">
        <v>89</v>
      </c>
      <c r="B764" s="149"/>
      <c r="J764" s="119" t="str">
        <f>IF(J763=0,"","Controleer kengetallen op inschrijfwaarde. Pas zo nodig de bedragen Loon, Materiaal en Werk-derden aan met het wijzigingspercentage.")</f>
        <v/>
      </c>
    </row>
    <row r="765" spans="1:17" hidden="1">
      <c r="C765" s="74"/>
      <c r="D765" s="75"/>
      <c r="E765" s="75"/>
      <c r="F765" s="77" t="s">
        <v>23</v>
      </c>
      <c r="G765" s="75"/>
      <c r="H765" s="75"/>
      <c r="I765" s="75"/>
      <c r="J765" s="76"/>
    </row>
    <row r="766" spans="1:17" hidden="1">
      <c r="C766" s="20"/>
      <c r="D766" s="21" t="str">
        <f>$D$12</f>
        <v>Preventief en</v>
      </c>
      <c r="E766" s="22"/>
      <c r="F766" s="26"/>
      <c r="G766" s="21" t="str">
        <f>IF($G$12="","",$G$12)</f>
        <v>Geen stelposten</v>
      </c>
      <c r="H766" s="55"/>
      <c r="I766" s="27"/>
      <c r="J766" s="63" t="str">
        <f>$J$12</f>
        <v>Prijspeil</v>
      </c>
    </row>
    <row r="767" spans="1:17" hidden="1">
      <c r="C767" s="23"/>
      <c r="D767" s="24" t="str">
        <f>$D$13</f>
        <v>curatief onderhoud</v>
      </c>
      <c r="E767" s="25"/>
      <c r="F767" s="28"/>
      <c r="G767" s="24"/>
      <c r="H767" s="56"/>
      <c r="I767" s="29"/>
      <c r="J767" s="71">
        <f>$J$13</f>
        <v>45839</v>
      </c>
    </row>
    <row r="768" spans="1:17" ht="22.5" hidden="1">
      <c r="A768" s="17" t="s">
        <v>43</v>
      </c>
      <c r="B768" s="18" t="str">
        <f>$B$43</f>
        <v>Kengetal-E
locatie (€/m²)</v>
      </c>
      <c r="C768" s="5" t="s">
        <v>58</v>
      </c>
      <c r="D768" s="5" t="s">
        <v>59</v>
      </c>
      <c r="E768" s="5" t="s">
        <v>224</v>
      </c>
      <c r="F768" s="5" t="str">
        <f>IF($F$14="","",$F$14)</f>
        <v/>
      </c>
      <c r="G768" s="5" t="str">
        <f>IF($G$14="","",$G$14)</f>
        <v/>
      </c>
      <c r="H768" s="5" t="str">
        <f>IF($H$14="","",$H$14)</f>
        <v/>
      </c>
      <c r="I768" s="5" t="str">
        <f>IF($I$14="","",$I$14)</f>
        <v/>
      </c>
      <c r="J768" s="5" t="s">
        <v>57</v>
      </c>
      <c r="L768" s="1" t="s">
        <v>26</v>
      </c>
    </row>
    <row r="769" spans="1:16" hidden="1">
      <c r="A769" s="57" t="str">
        <f>$A$15</f>
        <v>Stelposten n.v.t.</v>
      </c>
      <c r="B769" s="81"/>
      <c r="C769" s="82"/>
      <c r="D769" s="82"/>
      <c r="E769" s="82"/>
      <c r="F769" s="3"/>
      <c r="G769" s="3"/>
      <c r="H769" s="3"/>
      <c r="I769" s="3"/>
      <c r="J769" s="58">
        <f>(F769*(1+'Aanneemsom-E'!$F$16))+(G769*(1+'Aanneemsom-E'!$F$16))+(H769*(1+'Aanneemsom-E'!$F$16))+(I769*(1+'Aanneemsom-E'!$F$16))</f>
        <v>0</v>
      </c>
      <c r="L769" s="1">
        <f>IF(F768="",1,IF(F769="",0,1))</f>
        <v>1</v>
      </c>
      <c r="M769" s="1">
        <f>IF(G768="",1,IF(G769="",0,1))</f>
        <v>1</v>
      </c>
      <c r="N769" s="1">
        <f>IF(H768="",1,IF(H769="",0,1))</f>
        <v>1</v>
      </c>
      <c r="O769" s="1">
        <f>IF(I768="",1,IF(I769="",0,1))</f>
        <v>1</v>
      </c>
      <c r="P769" s="1">
        <f>SUM(L769:O769)</f>
        <v>4</v>
      </c>
    </row>
    <row r="770" spans="1:16" hidden="1">
      <c r="A770" s="1" t="str">
        <f>$A$16</f>
        <v>61 CEV</v>
      </c>
      <c r="B770" s="111" t="str">
        <f>IF(C770+D770+E770=0,"",J770/$I$760)</f>
        <v/>
      </c>
      <c r="C770" s="3"/>
      <c r="D770" s="3"/>
      <c r="E770" s="3"/>
      <c r="F770" s="59"/>
      <c r="G770" s="59"/>
      <c r="H770" s="59"/>
      <c r="I770" s="59"/>
      <c r="J770" s="11">
        <f>(C770*(1+'Aanneemsom-E'!$C$16))+(D770*(1+'Aanneemsom-E'!$D$16))+(E770*(1+'Aanneemsom-E'!$E$16))</f>
        <v>0</v>
      </c>
      <c r="L770" s="1">
        <f>IF($A$16="61 N.v.t.",1,IF(C770="",0,1))</f>
        <v>0</v>
      </c>
      <c r="M770" s="1">
        <f>IF($A$16="61 N.v.t.",1,IF(D770="",0,1))</f>
        <v>0</v>
      </c>
      <c r="N770" s="1">
        <f>IF($A$16="61 N.v.t.",1,IF(E770="",0,1))</f>
        <v>0</v>
      </c>
      <c r="P770" s="1">
        <f t="shared" ref="P770:P778" si="53">SUM(L770:O770)</f>
        <v>0</v>
      </c>
    </row>
    <row r="771" spans="1:16" hidden="1">
      <c r="A771" s="1" t="str">
        <f>$A$17</f>
        <v>62 Aansluitingen</v>
      </c>
      <c r="B771" s="111" t="str">
        <f t="shared" ref="B771:B778" si="54">IF(C771+D771+E771=0,"",J771/$I$760)</f>
        <v/>
      </c>
      <c r="C771" s="3"/>
      <c r="D771" s="3"/>
      <c r="E771" s="3"/>
      <c r="F771" s="59"/>
      <c r="G771" s="59"/>
      <c r="H771" s="59"/>
      <c r="I771" s="59"/>
      <c r="J771" s="11">
        <f>(C771*(1+'Aanneemsom-E'!$C$16))+(D771*(1+'Aanneemsom-E'!$D$16))+(E771*(1+'Aanneemsom-E'!$E$16))</f>
        <v>0</v>
      </c>
      <c r="L771" s="1">
        <f>IF($A$17="62 N.v.t.",1,IF(C771="",0,1))</f>
        <v>0</v>
      </c>
      <c r="M771" s="1">
        <f>IF($A$17="62 N.v.t.",1,IF(D771="",0,1))</f>
        <v>0</v>
      </c>
      <c r="N771" s="1">
        <f>IF($A$17="62 N.v.t.",1,IF(E771="",0,1))</f>
        <v>0</v>
      </c>
      <c r="P771" s="1">
        <f t="shared" si="53"/>
        <v>0</v>
      </c>
    </row>
    <row r="772" spans="1:16" hidden="1">
      <c r="A772" s="1" t="str">
        <f>$A$18</f>
        <v>63 Verlichting</v>
      </c>
      <c r="B772" s="111" t="str">
        <f t="shared" si="54"/>
        <v/>
      </c>
      <c r="C772" s="3"/>
      <c r="D772" s="3"/>
      <c r="E772" s="3"/>
      <c r="F772" s="59"/>
      <c r="G772" s="59"/>
      <c r="H772" s="59"/>
      <c r="I772" s="59"/>
      <c r="J772" s="11">
        <f>(C772*(1+'Aanneemsom-E'!$C$16))+(D772*(1+'Aanneemsom-E'!$D$16))+(E772*(1+'Aanneemsom-E'!$E$16))</f>
        <v>0</v>
      </c>
      <c r="L772" s="1">
        <f>IF($A$18="63 N.v.t.",1,IF(C772="",0,1))</f>
        <v>0</v>
      </c>
      <c r="M772" s="1">
        <f>IF($A$18="63 N.v.t.",1,IF(D772="",0,1))</f>
        <v>0</v>
      </c>
      <c r="N772" s="1">
        <f>IF($A$18="63 N.v.t.",1,IF(E772="",0,1))</f>
        <v>0</v>
      </c>
      <c r="P772" s="1">
        <f t="shared" si="53"/>
        <v>0</v>
      </c>
    </row>
    <row r="773" spans="1:16" hidden="1">
      <c r="A773" s="1" t="str">
        <f>$A$19</f>
        <v>64 Communicatie</v>
      </c>
      <c r="B773" s="111" t="str">
        <f t="shared" si="54"/>
        <v/>
      </c>
      <c r="C773" s="3"/>
      <c r="D773" s="3"/>
      <c r="E773" s="3"/>
      <c r="F773" s="59"/>
      <c r="G773" s="59"/>
      <c r="H773" s="59"/>
      <c r="I773" s="59"/>
      <c r="J773" s="11">
        <f>(C773*(1+'Aanneemsom-E'!$C$16))+(D773*(1+'Aanneemsom-E'!$D$16))+(E773*(1+'Aanneemsom-E'!$E$16))</f>
        <v>0</v>
      </c>
      <c r="L773" s="1">
        <f>IF($A$19="64 N.v.t.",1,IF(C773="",0,1))</f>
        <v>0</v>
      </c>
      <c r="M773" s="1">
        <f>IF($A$19="64 N.v.t.",1,IF(D773="",0,1))</f>
        <v>0</v>
      </c>
      <c r="N773" s="1">
        <f>IF($A$19="64 N.v.t.",1,IF(E773="",0,1))</f>
        <v>0</v>
      </c>
      <c r="P773" s="1">
        <f t="shared" si="53"/>
        <v>0</v>
      </c>
    </row>
    <row r="774" spans="1:16" hidden="1">
      <c r="A774" s="1" t="str">
        <f>$A$20</f>
        <v>65 Beveiliging</v>
      </c>
      <c r="B774" s="111" t="str">
        <f t="shared" si="54"/>
        <v/>
      </c>
      <c r="C774" s="3"/>
      <c r="D774" s="3"/>
      <c r="E774" s="3"/>
      <c r="F774" s="59"/>
      <c r="G774" s="104" t="str">
        <f>IF(F760="","Ingevulde informatie wordt genegeerd.","")</f>
        <v>Ingevulde informatie wordt genegeerd.</v>
      </c>
      <c r="H774" s="59"/>
      <c r="I774" s="59"/>
      <c r="J774" s="11">
        <f>(C774*(1+'Aanneemsom-E'!$C$16))+(D774*(1+'Aanneemsom-E'!$D$16))+(E774*(1+'Aanneemsom-E'!$E$16))</f>
        <v>0</v>
      </c>
      <c r="L774" s="1">
        <f>IF($A$20="65 N.v.t.",1,IF(C774="",0,1))</f>
        <v>0</v>
      </c>
      <c r="M774" s="1">
        <f>IF($A$20="65 N.v.t.",1,IF(D774="",0,1))</f>
        <v>0</v>
      </c>
      <c r="N774" s="1">
        <f>IF($A$20="65 N.v.t.",1,IF(E774="",0,1))</f>
        <v>0</v>
      </c>
      <c r="P774" s="1">
        <f t="shared" si="53"/>
        <v>0</v>
      </c>
    </row>
    <row r="775" spans="1:16" hidden="1">
      <c r="A775" s="1" t="str">
        <f>$A$21</f>
        <v>66 Transport</v>
      </c>
      <c r="B775" s="111" t="str">
        <f t="shared" si="54"/>
        <v/>
      </c>
      <c r="C775" s="3"/>
      <c r="D775" s="3"/>
      <c r="E775" s="3"/>
      <c r="F775" s="59"/>
      <c r="G775" s="59"/>
      <c r="H775" s="59"/>
      <c r="I775" s="59"/>
      <c r="J775" s="11">
        <f>(C775*(1+'Aanneemsom-E'!$C$16))+(D775*(1+'Aanneemsom-E'!$D$16))+(E775*(1+'Aanneemsom-E'!$E$16))</f>
        <v>0</v>
      </c>
      <c r="L775" s="1">
        <f>IF($A$21="66 N.v.t.",1,IF(C775="",0,1))</f>
        <v>0</v>
      </c>
      <c r="M775" s="1">
        <f>IF($A$21="66 N.v.t.",1,IF(D775="",0,1))</f>
        <v>0</v>
      </c>
      <c r="N775" s="1">
        <f>IF($A$21="66 N.v.t.",1,IF(E775="",0,1))</f>
        <v>0</v>
      </c>
      <c r="P775" s="1">
        <f t="shared" si="53"/>
        <v>0</v>
      </c>
    </row>
    <row r="776" spans="1:16" hidden="1">
      <c r="A776" s="1" t="str">
        <f>$A$22</f>
        <v>73 Vaste keuken vrz</v>
      </c>
      <c r="B776" s="111" t="str">
        <f t="shared" si="54"/>
        <v/>
      </c>
      <c r="C776" s="3"/>
      <c r="D776" s="3"/>
      <c r="E776" s="3"/>
      <c r="F776" s="59"/>
      <c r="G776" s="59"/>
      <c r="H776" s="59"/>
      <c r="I776" s="59"/>
      <c r="J776" s="11">
        <f>(C776*(1+'Aanneemsom-E'!$C$16))+(D776*(1+'Aanneemsom-E'!$D$16))+(E776*(1+'Aanneemsom-E'!$E$16))</f>
        <v>0</v>
      </c>
      <c r="L776" s="1">
        <f>IF($A$22="73 N.v.t.",1,IF(C776="",0,1))</f>
        <v>0</v>
      </c>
      <c r="M776" s="1">
        <f>IF($A$22="73 N.v.t.",1,IF(D776="",0,1))</f>
        <v>0</v>
      </c>
      <c r="N776" s="1">
        <f>IF($A$22="73 N.v.t.",1,IF(E776="",0,1))</f>
        <v>0</v>
      </c>
      <c r="P776" s="1">
        <f t="shared" si="53"/>
        <v>0</v>
      </c>
    </row>
    <row r="777" spans="1:16" hidden="1">
      <c r="A777" s="1" t="str">
        <f>$A$23</f>
        <v>75 Vaste onderh.vrz.</v>
      </c>
      <c r="B777" s="111" t="str">
        <f t="shared" si="54"/>
        <v/>
      </c>
      <c r="C777" s="3"/>
      <c r="D777" s="3"/>
      <c r="E777" s="3"/>
      <c r="F777" s="59"/>
      <c r="G777" s="59"/>
      <c r="H777" s="59"/>
      <c r="I777" s="59"/>
      <c r="J777" s="11">
        <f>(C777*(1+'Aanneemsom-E'!$C$16))+(D777*(1+'Aanneemsom-E'!$D$16))+(E777*(1+'Aanneemsom-E'!$E$16))</f>
        <v>0</v>
      </c>
      <c r="L777" s="1">
        <f>IF($A$23="75 N.v.t.",1,IF(C777="",0,1))</f>
        <v>0</v>
      </c>
      <c r="M777" s="1">
        <f>IF($A$23="75 N.v.t.",1,IF(D777="",0,1))</f>
        <v>0</v>
      </c>
      <c r="N777" s="1">
        <f>IF($A$23="75 N.v.t.",1,IF(E777="",0,1))</f>
        <v>0</v>
      </c>
      <c r="P777" s="1">
        <f t="shared" si="53"/>
        <v>0</v>
      </c>
    </row>
    <row r="778" spans="1:16" ht="12" hidden="1" thickBot="1">
      <c r="A778" s="1" t="str">
        <f>$A$24</f>
        <v>90 Terrein</v>
      </c>
      <c r="B778" s="111" t="str">
        <f t="shared" si="54"/>
        <v/>
      </c>
      <c r="C778" s="3"/>
      <c r="D778" s="3"/>
      <c r="E778" s="3"/>
      <c r="F778" s="59"/>
      <c r="G778" s="59"/>
      <c r="H778" s="59"/>
      <c r="I778" s="59"/>
      <c r="J778" s="11">
        <f>(C778*(1+'Aanneemsom-E'!$C$16))+(D778*(1+'Aanneemsom-E'!$D$16))+(E778*(1+'Aanneemsom-E'!$E$16))</f>
        <v>0</v>
      </c>
      <c r="L778" s="1">
        <f>IF($A$24="90 N.v.t.",1,IF(C778="",0,1))</f>
        <v>0</v>
      </c>
      <c r="M778" s="1">
        <f>IF($A$24="90 N.v.t.",1,IF(D778="",0,1))</f>
        <v>0</v>
      </c>
      <c r="N778" s="1">
        <f>IF($A$24="90 N.v.t.",1,IF(E778="",0,1))</f>
        <v>0</v>
      </c>
      <c r="P778" s="1">
        <f t="shared" si="53"/>
        <v>0</v>
      </c>
    </row>
    <row r="779" spans="1:16" ht="13.5" hidden="1" thickBot="1">
      <c r="B779" s="19" t="s">
        <v>10</v>
      </c>
      <c r="C779" s="13">
        <f>SUM(C770:C778)</f>
        <v>0</v>
      </c>
      <c r="D779" s="13">
        <f>SUM(D770:D778)</f>
        <v>0</v>
      </c>
      <c r="E779" s="13">
        <f>SUM(E770:E778)</f>
        <v>0</v>
      </c>
      <c r="J779" s="12">
        <f>SUM(J769:J778)</f>
        <v>0</v>
      </c>
      <c r="O779" s="30" t="s">
        <v>25</v>
      </c>
      <c r="P779" s="1">
        <f>SUM(P769:P778)+P761</f>
        <v>4</v>
      </c>
    </row>
    <row r="780" spans="1:16" hidden="1">
      <c r="B780" s="19" t="s">
        <v>21</v>
      </c>
      <c r="C780" s="72" t="e">
        <f>C779/SUM(C779:E779)</f>
        <v>#DIV/0!</v>
      </c>
      <c r="D780" s="72" t="e">
        <f>D779/SUM(C779:E779)</f>
        <v>#DIV/0!</v>
      </c>
      <c r="E780" s="72" t="e">
        <f>E779/SUM(C779:E779)</f>
        <v>#DIV/0!</v>
      </c>
    </row>
    <row r="781" spans="1:16" hidden="1">
      <c r="C781" s="83"/>
      <c r="D781" s="83"/>
      <c r="E781" s="83"/>
    </row>
    <row r="782" spans="1:16" hidden="1">
      <c r="A782" s="6" t="str">
        <f>$A$57</f>
        <v>* "Loon", "Materiaal" en "Werk-derden" inclusief toeslagen. Let op: Alle bedragen datum prijspeil.</v>
      </c>
      <c r="C782" s="83"/>
      <c r="D782" s="83"/>
      <c r="E782" s="83"/>
      <c r="J782" s="105" t="str">
        <f>$J$57</f>
        <v>Paraaf Inschrijver:</v>
      </c>
    </row>
    <row r="783" spans="1:16" hidden="1">
      <c r="A783" s="6" t="str">
        <f>$A$58</f>
        <v>Opmerking: Niet gebruikte velden invullen met 0. Negatieve getallen of tekst is niet toegestaan.</v>
      </c>
      <c r="J783" s="86" t="str">
        <f>IF(P779=32,"","Let op: niet alle velden zijn ingevuld!")</f>
        <v>Let op: niet alle velden zijn ingevuld!</v>
      </c>
    </row>
    <row r="784" spans="1:16" ht="15.75" hidden="1">
      <c r="A784" s="4" t="str">
        <f>'Aanneemsom-E'!$A$1</f>
        <v>E-installatie</v>
      </c>
      <c r="B784" s="4" t="str">
        <f>'Aanneemsom-E'!$B$1</f>
        <v>Inschrijfbiljet onderhoud</v>
      </c>
    </row>
    <row r="785" spans="1:17" hidden="1">
      <c r="A785" s="30" t="str">
        <f>'Aanneemsom-E'!$A$2</f>
        <v>Perceel:</v>
      </c>
      <c r="B785" s="31" t="str">
        <f>Leeswijzer!$B$2</f>
        <v>E1</v>
      </c>
      <c r="F785" s="1"/>
      <c r="G785" s="1"/>
      <c r="H785" s="1"/>
      <c r="I785" s="32" t="str">
        <f>'Aanneemsom-E'!$F$2</f>
        <v>Documentnummer:</v>
      </c>
      <c r="J785" s="80" t="str">
        <f>Leeswijzer!$G$2</f>
        <v>xxx-GC1-IBE E1C1</v>
      </c>
    </row>
    <row r="786" spans="1:17" hidden="1">
      <c r="A786" s="30" t="str">
        <f>'Aanneemsom-E'!$A$3</f>
        <v>Opdrachtgever:</v>
      </c>
      <c r="B786" s="110" t="str">
        <f>Leeswijzer!$B$3</f>
        <v>Solido</v>
      </c>
      <c r="F786" s="1"/>
      <c r="G786" s="1"/>
      <c r="H786" s="1"/>
      <c r="I786" s="32" t="str">
        <f>'Aanneemsom-E'!$F$3</f>
        <v>Bestek:</v>
      </c>
      <c r="J786" s="2" t="str">
        <f>Leeswijzer!$G$3</f>
        <v>2506-FB-OHCAEW</v>
      </c>
    </row>
    <row r="787" spans="1:17" hidden="1">
      <c r="A787" s="30" t="str">
        <f>'Aanneemsom-E'!$A$4</f>
        <v>Betreft:</v>
      </c>
      <c r="B787" s="110" t="str">
        <f>Leeswijzer!$B$4</f>
        <v>Onderhoudscontract E-installatie</v>
      </c>
      <c r="F787" s="1"/>
      <c r="G787" s="1"/>
      <c r="H787" s="1"/>
      <c r="I787" s="30" t="s">
        <v>61</v>
      </c>
      <c r="J787" s="148">
        <f>'Aanneemsom-E'!$E$39</f>
        <v>0</v>
      </c>
    </row>
    <row r="788" spans="1:17" hidden="1">
      <c r="A788" s="30" t="str">
        <f>'Aanneemsom-E'!$A$5</f>
        <v>Blad:</v>
      </c>
      <c r="B788" s="1" t="str">
        <f>IF(F789="","Specificatieblad ongeldig; NIET invullen!","Specificatieblad locatie")</f>
        <v>Specificatieblad ongeldig; NIET invullen!</v>
      </c>
      <c r="E788" s="78" t="str">
        <f>$E$5</f>
        <v>C1</v>
      </c>
      <c r="F788" s="33" t="str">
        <f>$F$5</f>
        <v>MER1-2</v>
      </c>
      <c r="J788" s="1"/>
    </row>
    <row r="789" spans="1:17" hidden="1">
      <c r="A789" s="30"/>
      <c r="B789" s="80"/>
      <c r="E789" s="78" t="s">
        <v>4</v>
      </c>
      <c r="F789" s="130"/>
      <c r="H789" s="32" t="s">
        <v>41</v>
      </c>
      <c r="I789" s="80">
        <f>IF(I792=0,I790,I792)</f>
        <v>0</v>
      </c>
      <c r="J789" s="1"/>
      <c r="Q789" s="1">
        <f>IF(F789="",0,1)</f>
        <v>0</v>
      </c>
    </row>
    <row r="790" spans="1:17" hidden="1">
      <c r="A790" s="30"/>
      <c r="B790" s="103"/>
      <c r="E790" s="32" t="s">
        <v>20</v>
      </c>
      <c r="F790" s="117"/>
      <c r="H790" s="32" t="s">
        <v>27</v>
      </c>
      <c r="I790" s="118"/>
      <c r="J790" s="110" t="s">
        <v>45</v>
      </c>
      <c r="P790" s="1">
        <f>IF(I790="",0,1)</f>
        <v>0</v>
      </c>
    </row>
    <row r="791" spans="1:17" hidden="1">
      <c r="A791" s="30"/>
      <c r="B791" s="2"/>
      <c r="E791" s="32"/>
      <c r="F791" s="1"/>
      <c r="H791" s="30" t="s">
        <v>46</v>
      </c>
      <c r="I791" s="118"/>
      <c r="J791" s="1"/>
    </row>
    <row r="792" spans="1:17" hidden="1">
      <c r="A792" s="60" t="s">
        <v>31</v>
      </c>
      <c r="B792" s="115">
        <f>'Aanneemsom-E'!$B$8</f>
        <v>0</v>
      </c>
      <c r="E792" s="32"/>
      <c r="F792" s="1"/>
      <c r="H792" s="32" t="s">
        <v>47</v>
      </c>
      <c r="I792" s="118"/>
      <c r="J792" s="113">
        <f>IF(I791+I792=0,0,(I792-I791)/I791)</f>
        <v>0</v>
      </c>
    </row>
    <row r="793" spans="1:17" hidden="1">
      <c r="A793" s="30" t="s">
        <v>89</v>
      </c>
      <c r="B793" s="149"/>
      <c r="J793" s="119" t="str">
        <f>IF(J792=0,"","Controleer kengetallen op inschrijfwaarde. Pas zo nodig de bedragen Loon, Materiaal en Werk-derden aan met het wijzigingspercentage.")</f>
        <v/>
      </c>
    </row>
    <row r="794" spans="1:17" hidden="1">
      <c r="C794" s="74"/>
      <c r="D794" s="75"/>
      <c r="E794" s="75"/>
      <c r="F794" s="77" t="s">
        <v>23</v>
      </c>
      <c r="G794" s="75"/>
      <c r="H794" s="75"/>
      <c r="I794" s="75"/>
      <c r="J794" s="76"/>
    </row>
    <row r="795" spans="1:17" hidden="1">
      <c r="C795" s="20"/>
      <c r="D795" s="21" t="str">
        <f>$D$12</f>
        <v>Preventief en</v>
      </c>
      <c r="E795" s="22"/>
      <c r="F795" s="26"/>
      <c r="G795" s="21" t="str">
        <f>IF($G$12="","",$G$12)</f>
        <v>Geen stelposten</v>
      </c>
      <c r="H795" s="55"/>
      <c r="I795" s="27"/>
      <c r="J795" s="63" t="str">
        <f>$J$12</f>
        <v>Prijspeil</v>
      </c>
    </row>
    <row r="796" spans="1:17" hidden="1">
      <c r="C796" s="23"/>
      <c r="D796" s="24" t="str">
        <f>$D$13</f>
        <v>curatief onderhoud</v>
      </c>
      <c r="E796" s="25"/>
      <c r="F796" s="28"/>
      <c r="G796" s="24"/>
      <c r="H796" s="56"/>
      <c r="I796" s="29"/>
      <c r="J796" s="71">
        <f>$J$13</f>
        <v>45839</v>
      </c>
    </row>
    <row r="797" spans="1:17" ht="22.5" hidden="1">
      <c r="A797" s="17" t="s">
        <v>43</v>
      </c>
      <c r="B797" s="18" t="str">
        <f>$B$43</f>
        <v>Kengetal-E
locatie (€/m²)</v>
      </c>
      <c r="C797" s="5" t="s">
        <v>58</v>
      </c>
      <c r="D797" s="5" t="s">
        <v>59</v>
      </c>
      <c r="E797" s="5" t="s">
        <v>224</v>
      </c>
      <c r="F797" s="5" t="str">
        <f>IF($F$14="","",$F$14)</f>
        <v/>
      </c>
      <c r="G797" s="5" t="str">
        <f>IF($G$14="","",$G$14)</f>
        <v/>
      </c>
      <c r="H797" s="5" t="str">
        <f>IF($H$14="","",$H$14)</f>
        <v/>
      </c>
      <c r="I797" s="5" t="str">
        <f>IF($I$14="","",$I$14)</f>
        <v/>
      </c>
      <c r="J797" s="5" t="s">
        <v>57</v>
      </c>
      <c r="L797" s="1" t="s">
        <v>26</v>
      </c>
    </row>
    <row r="798" spans="1:17" hidden="1">
      <c r="A798" s="57" t="str">
        <f>$A$15</f>
        <v>Stelposten n.v.t.</v>
      </c>
      <c r="B798" s="81"/>
      <c r="C798" s="82"/>
      <c r="D798" s="82"/>
      <c r="E798" s="82"/>
      <c r="F798" s="3"/>
      <c r="G798" s="3"/>
      <c r="H798" s="3"/>
      <c r="I798" s="3"/>
      <c r="J798" s="58">
        <f>(F798*(1+'Aanneemsom-E'!$F$16))+(G798*(1+'Aanneemsom-E'!$F$16))+(H798*(1+'Aanneemsom-E'!$F$16))+(I798*(1+'Aanneemsom-E'!$F$16))</f>
        <v>0</v>
      </c>
      <c r="L798" s="1">
        <f>IF(F797="",1,IF(F798="",0,1))</f>
        <v>1</v>
      </c>
      <c r="M798" s="1">
        <f>IF(G797="",1,IF(G798="",0,1))</f>
        <v>1</v>
      </c>
      <c r="N798" s="1">
        <f>IF(H797="",1,IF(H798="",0,1))</f>
        <v>1</v>
      </c>
      <c r="O798" s="1">
        <f>IF(I797="",1,IF(I798="",0,1))</f>
        <v>1</v>
      </c>
      <c r="P798" s="1">
        <f>SUM(L798:O798)</f>
        <v>4</v>
      </c>
    </row>
    <row r="799" spans="1:17" hidden="1">
      <c r="A799" s="1" t="str">
        <f>$A$16</f>
        <v>61 CEV</v>
      </c>
      <c r="B799" s="111" t="str">
        <f>IF(C799+D799+E799=0,"",J799/$I$789)</f>
        <v/>
      </c>
      <c r="C799" s="3"/>
      <c r="D799" s="3"/>
      <c r="E799" s="3"/>
      <c r="F799" s="59"/>
      <c r="G799" s="59"/>
      <c r="H799" s="59"/>
      <c r="I799" s="59"/>
      <c r="J799" s="11">
        <f>(C799*(1+'Aanneemsom-E'!$C$16))+(D799*(1+'Aanneemsom-E'!$D$16))+(E799*(1+'Aanneemsom-E'!$E$16))</f>
        <v>0</v>
      </c>
      <c r="L799" s="1">
        <f>IF($A$16="61 N.v.t.",1,IF(C799="",0,1))</f>
        <v>0</v>
      </c>
      <c r="M799" s="1">
        <f>IF($A$16="61 N.v.t.",1,IF(D799="",0,1))</f>
        <v>0</v>
      </c>
      <c r="N799" s="1">
        <f>IF($A$16="61 N.v.t.",1,IF(E799="",0,1))</f>
        <v>0</v>
      </c>
      <c r="P799" s="1">
        <f t="shared" ref="P799:P807" si="55">SUM(L799:O799)</f>
        <v>0</v>
      </c>
    </row>
    <row r="800" spans="1:17" hidden="1">
      <c r="A800" s="1" t="str">
        <f>$A$17</f>
        <v>62 Aansluitingen</v>
      </c>
      <c r="B800" s="111" t="str">
        <f t="shared" ref="B800:B807" si="56">IF(C800+D800+E800=0,"",J800/$I$789)</f>
        <v/>
      </c>
      <c r="C800" s="3"/>
      <c r="D800" s="3"/>
      <c r="E800" s="3"/>
      <c r="F800" s="59"/>
      <c r="G800" s="59"/>
      <c r="H800" s="59"/>
      <c r="I800" s="59"/>
      <c r="J800" s="11">
        <f>(C800*(1+'Aanneemsom-E'!$C$16))+(D800*(1+'Aanneemsom-E'!$D$16))+(E800*(1+'Aanneemsom-E'!$E$16))</f>
        <v>0</v>
      </c>
      <c r="L800" s="1">
        <f>IF($A$17="62 N.v.t.",1,IF(C800="",0,1))</f>
        <v>0</v>
      </c>
      <c r="M800" s="1">
        <f>IF($A$17="62 N.v.t.",1,IF(D800="",0,1))</f>
        <v>0</v>
      </c>
      <c r="N800" s="1">
        <f>IF($A$17="62 N.v.t.",1,IF(E800="",0,1))</f>
        <v>0</v>
      </c>
      <c r="P800" s="1">
        <f t="shared" si="55"/>
        <v>0</v>
      </c>
    </row>
    <row r="801" spans="1:16" hidden="1">
      <c r="A801" s="1" t="str">
        <f>$A$18</f>
        <v>63 Verlichting</v>
      </c>
      <c r="B801" s="111" t="str">
        <f t="shared" si="56"/>
        <v/>
      </c>
      <c r="C801" s="3"/>
      <c r="D801" s="3"/>
      <c r="E801" s="3"/>
      <c r="F801" s="59"/>
      <c r="G801" s="59"/>
      <c r="H801" s="59"/>
      <c r="I801" s="59"/>
      <c r="J801" s="11">
        <f>(C801*(1+'Aanneemsom-E'!$C$16))+(D801*(1+'Aanneemsom-E'!$D$16))+(E801*(1+'Aanneemsom-E'!$E$16))</f>
        <v>0</v>
      </c>
      <c r="L801" s="1">
        <f>IF($A$18="63 N.v.t.",1,IF(C801="",0,1))</f>
        <v>0</v>
      </c>
      <c r="M801" s="1">
        <f>IF($A$18="63 N.v.t.",1,IF(D801="",0,1))</f>
        <v>0</v>
      </c>
      <c r="N801" s="1">
        <f>IF($A$18="63 N.v.t.",1,IF(E801="",0,1))</f>
        <v>0</v>
      </c>
      <c r="P801" s="1">
        <f t="shared" si="55"/>
        <v>0</v>
      </c>
    </row>
    <row r="802" spans="1:16" hidden="1">
      <c r="A802" s="1" t="str">
        <f>$A$19</f>
        <v>64 Communicatie</v>
      </c>
      <c r="B802" s="111" t="str">
        <f t="shared" si="56"/>
        <v/>
      </c>
      <c r="C802" s="3"/>
      <c r="D802" s="3"/>
      <c r="E802" s="3"/>
      <c r="F802" s="59"/>
      <c r="G802" s="59"/>
      <c r="H802" s="59"/>
      <c r="I802" s="59"/>
      <c r="J802" s="11">
        <f>(C802*(1+'Aanneemsom-E'!$C$16))+(D802*(1+'Aanneemsom-E'!$D$16))+(E802*(1+'Aanneemsom-E'!$E$16))</f>
        <v>0</v>
      </c>
      <c r="L802" s="1">
        <f>IF($A$19="64 N.v.t.",1,IF(C802="",0,1))</f>
        <v>0</v>
      </c>
      <c r="M802" s="1">
        <f>IF($A$19="64 N.v.t.",1,IF(D802="",0,1))</f>
        <v>0</v>
      </c>
      <c r="N802" s="1">
        <f>IF($A$19="64 N.v.t.",1,IF(E802="",0,1))</f>
        <v>0</v>
      </c>
      <c r="P802" s="1">
        <f t="shared" si="55"/>
        <v>0</v>
      </c>
    </row>
    <row r="803" spans="1:16" hidden="1">
      <c r="A803" s="1" t="str">
        <f>$A$20</f>
        <v>65 Beveiliging</v>
      </c>
      <c r="B803" s="111" t="str">
        <f t="shared" si="56"/>
        <v/>
      </c>
      <c r="C803" s="3"/>
      <c r="D803" s="3"/>
      <c r="E803" s="3"/>
      <c r="F803" s="59"/>
      <c r="G803" s="104" t="str">
        <f>IF(F789="","Ingevulde informatie wordt genegeerd.","")</f>
        <v>Ingevulde informatie wordt genegeerd.</v>
      </c>
      <c r="H803" s="59"/>
      <c r="I803" s="59"/>
      <c r="J803" s="11">
        <f>(C803*(1+'Aanneemsom-E'!$C$16))+(D803*(1+'Aanneemsom-E'!$D$16))+(E803*(1+'Aanneemsom-E'!$E$16))</f>
        <v>0</v>
      </c>
      <c r="L803" s="1">
        <f>IF($A$20="65 N.v.t.",1,IF(C803="",0,1))</f>
        <v>0</v>
      </c>
      <c r="M803" s="1">
        <f>IF($A$20="65 N.v.t.",1,IF(D803="",0,1))</f>
        <v>0</v>
      </c>
      <c r="N803" s="1">
        <f>IF($A$20="65 N.v.t.",1,IF(E803="",0,1))</f>
        <v>0</v>
      </c>
      <c r="P803" s="1">
        <f t="shared" si="55"/>
        <v>0</v>
      </c>
    </row>
    <row r="804" spans="1:16" hidden="1">
      <c r="A804" s="1" t="str">
        <f>$A$21</f>
        <v>66 Transport</v>
      </c>
      <c r="B804" s="111" t="str">
        <f t="shared" si="56"/>
        <v/>
      </c>
      <c r="C804" s="3"/>
      <c r="D804" s="3"/>
      <c r="E804" s="3"/>
      <c r="F804" s="59"/>
      <c r="G804" s="59"/>
      <c r="H804" s="59"/>
      <c r="I804" s="59"/>
      <c r="J804" s="11">
        <f>(C804*(1+'Aanneemsom-E'!$C$16))+(D804*(1+'Aanneemsom-E'!$D$16))+(E804*(1+'Aanneemsom-E'!$E$16))</f>
        <v>0</v>
      </c>
      <c r="L804" s="1">
        <f>IF($A$21="66 N.v.t.",1,IF(C804="",0,1))</f>
        <v>0</v>
      </c>
      <c r="M804" s="1">
        <f>IF($A$21="66 N.v.t.",1,IF(D804="",0,1))</f>
        <v>0</v>
      </c>
      <c r="N804" s="1">
        <f>IF($A$21="66 N.v.t.",1,IF(E804="",0,1))</f>
        <v>0</v>
      </c>
      <c r="P804" s="1">
        <f t="shared" si="55"/>
        <v>0</v>
      </c>
    </row>
    <row r="805" spans="1:16" hidden="1">
      <c r="A805" s="1" t="str">
        <f>$A$22</f>
        <v>73 Vaste keuken vrz</v>
      </c>
      <c r="B805" s="111" t="str">
        <f t="shared" si="56"/>
        <v/>
      </c>
      <c r="C805" s="3"/>
      <c r="D805" s="3"/>
      <c r="E805" s="3"/>
      <c r="F805" s="59"/>
      <c r="G805" s="59"/>
      <c r="H805" s="59"/>
      <c r="I805" s="59"/>
      <c r="J805" s="11">
        <f>(C805*(1+'Aanneemsom-E'!$C$16))+(D805*(1+'Aanneemsom-E'!$D$16))+(E805*(1+'Aanneemsom-E'!$E$16))</f>
        <v>0</v>
      </c>
      <c r="L805" s="1">
        <f>IF($A$22="73 N.v.t.",1,IF(C805="",0,1))</f>
        <v>0</v>
      </c>
      <c r="M805" s="1">
        <f>IF($A$22="73 N.v.t.",1,IF(D805="",0,1))</f>
        <v>0</v>
      </c>
      <c r="N805" s="1">
        <f>IF($A$22="73 N.v.t.",1,IF(E805="",0,1))</f>
        <v>0</v>
      </c>
      <c r="P805" s="1">
        <f t="shared" si="55"/>
        <v>0</v>
      </c>
    </row>
    <row r="806" spans="1:16" hidden="1">
      <c r="A806" s="1" t="str">
        <f>$A$23</f>
        <v>75 Vaste onderh.vrz.</v>
      </c>
      <c r="B806" s="111" t="str">
        <f t="shared" si="56"/>
        <v/>
      </c>
      <c r="C806" s="3"/>
      <c r="D806" s="3"/>
      <c r="E806" s="3"/>
      <c r="F806" s="59"/>
      <c r="G806" s="59"/>
      <c r="H806" s="59"/>
      <c r="I806" s="59"/>
      <c r="J806" s="11">
        <f>(C806*(1+'Aanneemsom-E'!$C$16))+(D806*(1+'Aanneemsom-E'!$D$16))+(E806*(1+'Aanneemsom-E'!$E$16))</f>
        <v>0</v>
      </c>
      <c r="L806" s="1">
        <f>IF($A$23="75 N.v.t.",1,IF(C806="",0,1))</f>
        <v>0</v>
      </c>
      <c r="M806" s="1">
        <f>IF($A$23="75 N.v.t.",1,IF(D806="",0,1))</f>
        <v>0</v>
      </c>
      <c r="N806" s="1">
        <f>IF($A$23="75 N.v.t.",1,IF(E806="",0,1))</f>
        <v>0</v>
      </c>
      <c r="P806" s="1">
        <f t="shared" si="55"/>
        <v>0</v>
      </c>
    </row>
    <row r="807" spans="1:16" ht="12" hidden="1" thickBot="1">
      <c r="A807" s="1" t="str">
        <f>$A$24</f>
        <v>90 Terrein</v>
      </c>
      <c r="B807" s="111" t="str">
        <f t="shared" si="56"/>
        <v/>
      </c>
      <c r="C807" s="3"/>
      <c r="D807" s="3"/>
      <c r="E807" s="3"/>
      <c r="F807" s="59"/>
      <c r="G807" s="59"/>
      <c r="H807" s="59"/>
      <c r="I807" s="59"/>
      <c r="J807" s="11">
        <f>(C807*(1+'Aanneemsom-E'!$C$16))+(D807*(1+'Aanneemsom-E'!$D$16))+(E807*(1+'Aanneemsom-E'!$E$16))</f>
        <v>0</v>
      </c>
      <c r="L807" s="1">
        <f>IF($A$24="90 N.v.t.",1,IF(C807="",0,1))</f>
        <v>0</v>
      </c>
      <c r="M807" s="1">
        <f>IF($A$24="90 N.v.t.",1,IF(D807="",0,1))</f>
        <v>0</v>
      </c>
      <c r="N807" s="1">
        <f>IF($A$24="90 N.v.t.",1,IF(E807="",0,1))</f>
        <v>0</v>
      </c>
      <c r="P807" s="1">
        <f t="shared" si="55"/>
        <v>0</v>
      </c>
    </row>
    <row r="808" spans="1:16" ht="13.5" hidden="1" thickBot="1">
      <c r="B808" s="19" t="s">
        <v>10</v>
      </c>
      <c r="C808" s="13">
        <f>SUM(C799:C807)</f>
        <v>0</v>
      </c>
      <c r="D808" s="13">
        <f>SUM(D799:D807)</f>
        <v>0</v>
      </c>
      <c r="E808" s="13">
        <f>SUM(E799:E807)</f>
        <v>0</v>
      </c>
      <c r="J808" s="12">
        <f>SUM(J798:J807)</f>
        <v>0</v>
      </c>
      <c r="O808" s="30" t="s">
        <v>25</v>
      </c>
      <c r="P808" s="1">
        <f>SUM(P798:P807)+P790</f>
        <v>4</v>
      </c>
    </row>
    <row r="809" spans="1:16" hidden="1">
      <c r="B809" s="19" t="s">
        <v>21</v>
      </c>
      <c r="C809" s="72" t="e">
        <f>C808/SUM(C808:E808)</f>
        <v>#DIV/0!</v>
      </c>
      <c r="D809" s="72" t="e">
        <f>D808/SUM(C808:E808)</f>
        <v>#DIV/0!</v>
      </c>
      <c r="E809" s="72" t="e">
        <f>E808/SUM(C808:E808)</f>
        <v>#DIV/0!</v>
      </c>
    </row>
    <row r="810" spans="1:16" hidden="1">
      <c r="C810" s="83"/>
      <c r="D810" s="83"/>
      <c r="E810" s="83"/>
    </row>
    <row r="811" spans="1:16" hidden="1">
      <c r="A811" s="6" t="str">
        <f>$A$57</f>
        <v>* "Loon", "Materiaal" en "Werk-derden" inclusief toeslagen. Let op: Alle bedragen datum prijspeil.</v>
      </c>
      <c r="C811" s="83"/>
      <c r="D811" s="83"/>
      <c r="E811" s="83"/>
      <c r="J811" s="105" t="str">
        <f>$J$57</f>
        <v>Paraaf Inschrijver:</v>
      </c>
    </row>
    <row r="812" spans="1:16" hidden="1">
      <c r="A812" s="6" t="str">
        <f>$A$58</f>
        <v>Opmerking: Niet gebruikte velden invullen met 0. Negatieve getallen of tekst is niet toegestaan.</v>
      </c>
      <c r="J812" s="86" t="str">
        <f>IF(P808=32,"","Let op: niet alle velden zijn ingevuld!")</f>
        <v>Let op: niet alle velden zijn ingevuld!</v>
      </c>
    </row>
    <row r="813" spans="1:16" ht="15.75" hidden="1">
      <c r="A813" s="4" t="str">
        <f>'Aanneemsom-E'!$A$1</f>
        <v>E-installatie</v>
      </c>
      <c r="B813" s="4" t="str">
        <f>'Aanneemsom-E'!$B$1</f>
        <v>Inschrijfbiljet onderhoud</v>
      </c>
    </row>
    <row r="814" spans="1:16" hidden="1">
      <c r="A814" s="30" t="str">
        <f>'Aanneemsom-E'!$A$2</f>
        <v>Perceel:</v>
      </c>
      <c r="B814" s="31" t="str">
        <f>Leeswijzer!$B$2</f>
        <v>E1</v>
      </c>
      <c r="F814" s="1"/>
      <c r="G814" s="1"/>
      <c r="H814" s="1"/>
      <c r="I814" s="32" t="str">
        <f>'Aanneemsom-E'!$F$2</f>
        <v>Documentnummer:</v>
      </c>
      <c r="J814" s="80" t="str">
        <f>Leeswijzer!$G$2</f>
        <v>xxx-GC1-IBE E1C1</v>
      </c>
    </row>
    <row r="815" spans="1:16" hidden="1">
      <c r="A815" s="30" t="str">
        <f>'Aanneemsom-E'!$A$3</f>
        <v>Opdrachtgever:</v>
      </c>
      <c r="B815" s="110" t="str">
        <f>Leeswijzer!$B$3</f>
        <v>Solido</v>
      </c>
      <c r="F815" s="1"/>
      <c r="G815" s="1"/>
      <c r="H815" s="1"/>
      <c r="I815" s="32" t="str">
        <f>'Aanneemsom-E'!$F$3</f>
        <v>Bestek:</v>
      </c>
      <c r="J815" s="2" t="str">
        <f>Leeswijzer!$G$3</f>
        <v>2506-FB-OHCAEW</v>
      </c>
    </row>
    <row r="816" spans="1:16" hidden="1">
      <c r="A816" s="30" t="str">
        <f>'Aanneemsom-E'!$A$4</f>
        <v>Betreft:</v>
      </c>
      <c r="B816" s="110" t="str">
        <f>Leeswijzer!$B$4</f>
        <v>Onderhoudscontract E-installatie</v>
      </c>
      <c r="F816" s="1"/>
      <c r="G816" s="1"/>
      <c r="H816" s="1"/>
      <c r="I816" s="30" t="s">
        <v>61</v>
      </c>
      <c r="J816" s="148">
        <f>'Aanneemsom-E'!$E$39</f>
        <v>0</v>
      </c>
    </row>
    <row r="817" spans="1:17" hidden="1">
      <c r="A817" s="30" t="str">
        <f>'Aanneemsom-E'!$A$5</f>
        <v>Blad:</v>
      </c>
      <c r="B817" s="1" t="str">
        <f>IF(F818="","Specificatieblad ongeldig; NIET invullen!","Specificatieblad locatie")</f>
        <v>Specificatieblad ongeldig; NIET invullen!</v>
      </c>
      <c r="E817" s="78" t="str">
        <f>$E$5</f>
        <v>C1</v>
      </c>
      <c r="F817" s="33" t="str">
        <f>$F$5</f>
        <v>MER1-2</v>
      </c>
      <c r="J817" s="1"/>
    </row>
    <row r="818" spans="1:17" hidden="1">
      <c r="A818" s="30"/>
      <c r="B818" s="80"/>
      <c r="E818" s="78" t="s">
        <v>4</v>
      </c>
      <c r="F818" s="130"/>
      <c r="H818" s="32" t="s">
        <v>41</v>
      </c>
      <c r="I818" s="80">
        <f>IF(I821=0,I819,I821)</f>
        <v>0</v>
      </c>
      <c r="J818" s="1"/>
      <c r="Q818" s="1">
        <f>IF(F818="",0,1)</f>
        <v>0</v>
      </c>
    </row>
    <row r="819" spans="1:17" hidden="1">
      <c r="A819" s="30"/>
      <c r="B819" s="103"/>
      <c r="E819" s="32" t="s">
        <v>20</v>
      </c>
      <c r="F819" s="117"/>
      <c r="H819" s="32" t="s">
        <v>27</v>
      </c>
      <c r="I819" s="118"/>
      <c r="J819" s="110" t="s">
        <v>45</v>
      </c>
      <c r="P819" s="1">
        <f>IF(I819="",0,1)</f>
        <v>0</v>
      </c>
    </row>
    <row r="820" spans="1:17" hidden="1">
      <c r="A820" s="30"/>
      <c r="B820" s="2"/>
      <c r="E820" s="32"/>
      <c r="F820" s="1"/>
      <c r="H820" s="30" t="s">
        <v>46</v>
      </c>
      <c r="I820" s="118"/>
      <c r="J820" s="1"/>
    </row>
    <row r="821" spans="1:17" hidden="1">
      <c r="A821" s="60" t="s">
        <v>31</v>
      </c>
      <c r="B821" s="115">
        <f>'Aanneemsom-E'!$B$8</f>
        <v>0</v>
      </c>
      <c r="E821" s="32"/>
      <c r="F821" s="1"/>
      <c r="H821" s="32" t="s">
        <v>47</v>
      </c>
      <c r="I821" s="118"/>
      <c r="J821" s="113">
        <f>IF(I820+I821=0,0,(I821-I820)/I820)</f>
        <v>0</v>
      </c>
    </row>
    <row r="822" spans="1:17" hidden="1">
      <c r="A822" s="30" t="s">
        <v>89</v>
      </c>
      <c r="B822" s="149"/>
      <c r="J822" s="119" t="str">
        <f>IF(J821=0,"","Controleer kengetallen op inschrijfwaarde. Pas zo nodig de bedragen Loon, Materiaal en Werk-derden aan met het wijzigingspercentage.")</f>
        <v/>
      </c>
    </row>
    <row r="823" spans="1:17" hidden="1">
      <c r="C823" s="74"/>
      <c r="D823" s="75"/>
      <c r="E823" s="75"/>
      <c r="F823" s="77" t="s">
        <v>23</v>
      </c>
      <c r="G823" s="75"/>
      <c r="H823" s="75"/>
      <c r="I823" s="75"/>
      <c r="J823" s="76"/>
    </row>
    <row r="824" spans="1:17" hidden="1">
      <c r="C824" s="20"/>
      <c r="D824" s="21" t="str">
        <f>$D$12</f>
        <v>Preventief en</v>
      </c>
      <c r="E824" s="22"/>
      <c r="F824" s="26"/>
      <c r="G824" s="21" t="str">
        <f>IF($G$12="","",$G$12)</f>
        <v>Geen stelposten</v>
      </c>
      <c r="H824" s="55"/>
      <c r="I824" s="27"/>
      <c r="J824" s="63" t="str">
        <f>$J$12</f>
        <v>Prijspeil</v>
      </c>
    </row>
    <row r="825" spans="1:17" hidden="1">
      <c r="C825" s="23"/>
      <c r="D825" s="24" t="str">
        <f>$D$13</f>
        <v>curatief onderhoud</v>
      </c>
      <c r="E825" s="25"/>
      <c r="F825" s="28"/>
      <c r="G825" s="24"/>
      <c r="H825" s="56"/>
      <c r="I825" s="29"/>
      <c r="J825" s="71">
        <f>$J$13</f>
        <v>45839</v>
      </c>
    </row>
    <row r="826" spans="1:17" ht="22.5" hidden="1">
      <c r="A826" s="17" t="s">
        <v>43</v>
      </c>
      <c r="B826" s="18" t="str">
        <f>$B$43</f>
        <v>Kengetal-E
locatie (€/m²)</v>
      </c>
      <c r="C826" s="5" t="s">
        <v>58</v>
      </c>
      <c r="D826" s="5" t="s">
        <v>59</v>
      </c>
      <c r="E826" s="5" t="s">
        <v>224</v>
      </c>
      <c r="F826" s="5" t="str">
        <f>IF($F$14="","",$F$14)</f>
        <v/>
      </c>
      <c r="G826" s="5" t="str">
        <f>IF($G$14="","",$G$14)</f>
        <v/>
      </c>
      <c r="H826" s="5" t="str">
        <f>IF($H$14="","",$H$14)</f>
        <v/>
      </c>
      <c r="I826" s="5" t="str">
        <f>IF($I$14="","",$I$14)</f>
        <v/>
      </c>
      <c r="J826" s="5" t="s">
        <v>57</v>
      </c>
      <c r="L826" s="1" t="s">
        <v>26</v>
      </c>
    </row>
    <row r="827" spans="1:17" hidden="1">
      <c r="A827" s="57" t="str">
        <f>$A$15</f>
        <v>Stelposten n.v.t.</v>
      </c>
      <c r="B827" s="81"/>
      <c r="C827" s="82"/>
      <c r="D827" s="82"/>
      <c r="E827" s="82"/>
      <c r="F827" s="3"/>
      <c r="G827" s="3"/>
      <c r="H827" s="3"/>
      <c r="I827" s="3"/>
      <c r="J827" s="58">
        <f>(F827*(1+'Aanneemsom-E'!$F$16))+(G827*(1+'Aanneemsom-E'!$F$16))+(H827*(1+'Aanneemsom-E'!$F$16))+(I827*(1+'Aanneemsom-E'!$F$16))</f>
        <v>0</v>
      </c>
      <c r="L827" s="1">
        <f>IF(F826="",1,IF(F827="",0,1))</f>
        <v>1</v>
      </c>
      <c r="M827" s="1">
        <f>IF(G826="",1,IF(G827="",0,1))</f>
        <v>1</v>
      </c>
      <c r="N827" s="1">
        <f>IF(H826="",1,IF(H827="",0,1))</f>
        <v>1</v>
      </c>
      <c r="O827" s="1">
        <f>IF(I826="",1,IF(I827="",0,1))</f>
        <v>1</v>
      </c>
      <c r="P827" s="1">
        <f>SUM(L827:O827)</f>
        <v>4</v>
      </c>
    </row>
    <row r="828" spans="1:17" hidden="1">
      <c r="A828" s="1" t="str">
        <f>$A$16</f>
        <v>61 CEV</v>
      </c>
      <c r="B828" s="111" t="str">
        <f>IF(C828+D828+E828=0,"",J828/$I$818)</f>
        <v/>
      </c>
      <c r="C828" s="3"/>
      <c r="D828" s="3"/>
      <c r="E828" s="3"/>
      <c r="F828" s="59"/>
      <c r="G828" s="59"/>
      <c r="H828" s="59"/>
      <c r="I828" s="59"/>
      <c r="J828" s="11">
        <f>(C828*(1+'Aanneemsom-E'!$C$16))+(D828*(1+'Aanneemsom-E'!$D$16))+(E828*(1+'Aanneemsom-E'!$E$16))</f>
        <v>0</v>
      </c>
      <c r="L828" s="1">
        <f>IF($A$16="61 N.v.t.",1,IF(C828="",0,1))</f>
        <v>0</v>
      </c>
      <c r="M828" s="1">
        <f>IF($A$16="61 N.v.t.",1,IF(D828="",0,1))</f>
        <v>0</v>
      </c>
      <c r="N828" s="1">
        <f>IF($A$16="61 N.v.t.",1,IF(E828="",0,1))</f>
        <v>0</v>
      </c>
      <c r="P828" s="1">
        <f t="shared" ref="P828:P836" si="57">SUM(L828:O828)</f>
        <v>0</v>
      </c>
    </row>
    <row r="829" spans="1:17" hidden="1">
      <c r="A829" s="1" t="str">
        <f>$A$17</f>
        <v>62 Aansluitingen</v>
      </c>
      <c r="B829" s="111" t="str">
        <f t="shared" ref="B829:B836" si="58">IF(C829+D829+E829=0,"",J829/$I$818)</f>
        <v/>
      </c>
      <c r="C829" s="3"/>
      <c r="D829" s="3"/>
      <c r="E829" s="3"/>
      <c r="F829" s="59"/>
      <c r="G829" s="59"/>
      <c r="H829" s="59"/>
      <c r="I829" s="59"/>
      <c r="J829" s="11">
        <f>(C829*(1+'Aanneemsom-E'!$C$16))+(D829*(1+'Aanneemsom-E'!$D$16))+(E829*(1+'Aanneemsom-E'!$E$16))</f>
        <v>0</v>
      </c>
      <c r="L829" s="1">
        <f>IF($A$17="62 N.v.t.",1,IF(C829="",0,1))</f>
        <v>0</v>
      </c>
      <c r="M829" s="1">
        <f>IF($A$17="62 N.v.t.",1,IF(D829="",0,1))</f>
        <v>0</v>
      </c>
      <c r="N829" s="1">
        <f>IF($A$17="62 N.v.t.",1,IF(E829="",0,1))</f>
        <v>0</v>
      </c>
      <c r="P829" s="1">
        <f t="shared" si="57"/>
        <v>0</v>
      </c>
    </row>
    <row r="830" spans="1:17" hidden="1">
      <c r="A830" s="1" t="str">
        <f>$A$18</f>
        <v>63 Verlichting</v>
      </c>
      <c r="B830" s="111" t="str">
        <f t="shared" si="58"/>
        <v/>
      </c>
      <c r="C830" s="3"/>
      <c r="D830" s="3"/>
      <c r="E830" s="3"/>
      <c r="F830" s="59"/>
      <c r="G830" s="59"/>
      <c r="H830" s="59"/>
      <c r="I830" s="59"/>
      <c r="J830" s="11">
        <f>(C830*(1+'Aanneemsom-E'!$C$16))+(D830*(1+'Aanneemsom-E'!$D$16))+(E830*(1+'Aanneemsom-E'!$E$16))</f>
        <v>0</v>
      </c>
      <c r="L830" s="1">
        <f>IF($A$18="63 N.v.t.",1,IF(C830="",0,1))</f>
        <v>0</v>
      </c>
      <c r="M830" s="1">
        <f>IF($A$18="63 N.v.t.",1,IF(D830="",0,1))</f>
        <v>0</v>
      </c>
      <c r="N830" s="1">
        <f>IF($A$18="63 N.v.t.",1,IF(E830="",0,1))</f>
        <v>0</v>
      </c>
      <c r="P830" s="1">
        <f t="shared" si="57"/>
        <v>0</v>
      </c>
    </row>
    <row r="831" spans="1:17" hidden="1">
      <c r="A831" s="1" t="str">
        <f>$A$19</f>
        <v>64 Communicatie</v>
      </c>
      <c r="B831" s="111" t="str">
        <f t="shared" si="58"/>
        <v/>
      </c>
      <c r="C831" s="3"/>
      <c r="D831" s="3"/>
      <c r="E831" s="3"/>
      <c r="F831" s="59"/>
      <c r="G831" s="59"/>
      <c r="H831" s="59"/>
      <c r="I831" s="59"/>
      <c r="J831" s="11">
        <f>(C831*(1+'Aanneemsom-E'!$C$16))+(D831*(1+'Aanneemsom-E'!$D$16))+(E831*(1+'Aanneemsom-E'!$E$16))</f>
        <v>0</v>
      </c>
      <c r="L831" s="1">
        <f>IF($A$19="64 N.v.t.",1,IF(C831="",0,1))</f>
        <v>0</v>
      </c>
      <c r="M831" s="1">
        <f>IF($A$19="64 N.v.t.",1,IF(D831="",0,1))</f>
        <v>0</v>
      </c>
      <c r="N831" s="1">
        <f>IF($A$19="64 N.v.t.",1,IF(E831="",0,1))</f>
        <v>0</v>
      </c>
      <c r="P831" s="1">
        <f t="shared" si="57"/>
        <v>0</v>
      </c>
    </row>
    <row r="832" spans="1:17" hidden="1">
      <c r="A832" s="1" t="str">
        <f>$A$20</f>
        <v>65 Beveiliging</v>
      </c>
      <c r="B832" s="111" t="str">
        <f t="shared" si="58"/>
        <v/>
      </c>
      <c r="C832" s="3"/>
      <c r="D832" s="3"/>
      <c r="E832" s="3"/>
      <c r="F832" s="59"/>
      <c r="G832" s="104" t="str">
        <f>IF(F818="","Ingevulde informatie wordt genegeerd.","")</f>
        <v>Ingevulde informatie wordt genegeerd.</v>
      </c>
      <c r="H832" s="59"/>
      <c r="I832" s="59"/>
      <c r="J832" s="11">
        <f>(C832*(1+'Aanneemsom-E'!$C$16))+(D832*(1+'Aanneemsom-E'!$D$16))+(E832*(1+'Aanneemsom-E'!$E$16))</f>
        <v>0</v>
      </c>
      <c r="L832" s="1">
        <f>IF($A$20="65 N.v.t.",1,IF(C832="",0,1))</f>
        <v>0</v>
      </c>
      <c r="M832" s="1">
        <f>IF($A$20="65 N.v.t.",1,IF(D832="",0,1))</f>
        <v>0</v>
      </c>
      <c r="N832" s="1">
        <f>IF($A$20="65 N.v.t.",1,IF(E832="",0,1))</f>
        <v>0</v>
      </c>
      <c r="P832" s="1">
        <f t="shared" si="57"/>
        <v>0</v>
      </c>
    </row>
    <row r="833" spans="1:17" hidden="1">
      <c r="A833" s="1" t="str">
        <f>$A$21</f>
        <v>66 Transport</v>
      </c>
      <c r="B833" s="111" t="str">
        <f t="shared" si="58"/>
        <v/>
      </c>
      <c r="C833" s="3"/>
      <c r="D833" s="3"/>
      <c r="E833" s="3"/>
      <c r="F833" s="59"/>
      <c r="G833" s="59"/>
      <c r="H833" s="59"/>
      <c r="I833" s="59"/>
      <c r="J833" s="11">
        <f>(C833*(1+'Aanneemsom-E'!$C$16))+(D833*(1+'Aanneemsom-E'!$D$16))+(E833*(1+'Aanneemsom-E'!$E$16))</f>
        <v>0</v>
      </c>
      <c r="L833" s="1">
        <f>IF($A$21="66 N.v.t.",1,IF(C833="",0,1))</f>
        <v>0</v>
      </c>
      <c r="M833" s="1">
        <f>IF($A$21="66 N.v.t.",1,IF(D833="",0,1))</f>
        <v>0</v>
      </c>
      <c r="N833" s="1">
        <f>IF($A$21="66 N.v.t.",1,IF(E833="",0,1))</f>
        <v>0</v>
      </c>
      <c r="P833" s="1">
        <f t="shared" si="57"/>
        <v>0</v>
      </c>
    </row>
    <row r="834" spans="1:17" hidden="1">
      <c r="A834" s="1" t="str">
        <f>$A$22</f>
        <v>73 Vaste keuken vrz</v>
      </c>
      <c r="B834" s="111" t="str">
        <f t="shared" si="58"/>
        <v/>
      </c>
      <c r="C834" s="3"/>
      <c r="D834" s="3"/>
      <c r="E834" s="3"/>
      <c r="F834" s="59"/>
      <c r="G834" s="59"/>
      <c r="H834" s="59"/>
      <c r="I834" s="59"/>
      <c r="J834" s="11">
        <f>(C834*(1+'Aanneemsom-E'!$C$16))+(D834*(1+'Aanneemsom-E'!$D$16))+(E834*(1+'Aanneemsom-E'!$E$16))</f>
        <v>0</v>
      </c>
      <c r="L834" s="1">
        <f>IF($A$22="73 N.v.t.",1,IF(C834="",0,1))</f>
        <v>0</v>
      </c>
      <c r="M834" s="1">
        <f>IF($A$22="73 N.v.t.",1,IF(D834="",0,1))</f>
        <v>0</v>
      </c>
      <c r="N834" s="1">
        <f>IF($A$22="73 N.v.t.",1,IF(E834="",0,1))</f>
        <v>0</v>
      </c>
      <c r="P834" s="1">
        <f t="shared" si="57"/>
        <v>0</v>
      </c>
    </row>
    <row r="835" spans="1:17" hidden="1">
      <c r="A835" s="1" t="str">
        <f>$A$23</f>
        <v>75 Vaste onderh.vrz.</v>
      </c>
      <c r="B835" s="111" t="str">
        <f t="shared" si="58"/>
        <v/>
      </c>
      <c r="C835" s="3"/>
      <c r="D835" s="3"/>
      <c r="E835" s="3"/>
      <c r="F835" s="59"/>
      <c r="G835" s="59"/>
      <c r="H835" s="59"/>
      <c r="I835" s="59"/>
      <c r="J835" s="11">
        <f>(C835*(1+'Aanneemsom-E'!$C$16))+(D835*(1+'Aanneemsom-E'!$D$16))+(E835*(1+'Aanneemsom-E'!$E$16))</f>
        <v>0</v>
      </c>
      <c r="L835" s="1">
        <f>IF($A$23="75 N.v.t.",1,IF(C835="",0,1))</f>
        <v>0</v>
      </c>
      <c r="M835" s="1">
        <f>IF($A$23="75 N.v.t.",1,IF(D835="",0,1))</f>
        <v>0</v>
      </c>
      <c r="N835" s="1">
        <f>IF($A$23="75 N.v.t.",1,IF(E835="",0,1))</f>
        <v>0</v>
      </c>
      <c r="P835" s="1">
        <f t="shared" si="57"/>
        <v>0</v>
      </c>
    </row>
    <row r="836" spans="1:17" ht="12" hidden="1" thickBot="1">
      <c r="A836" s="1" t="str">
        <f>$A$24</f>
        <v>90 Terrein</v>
      </c>
      <c r="B836" s="111" t="str">
        <f t="shared" si="58"/>
        <v/>
      </c>
      <c r="C836" s="3"/>
      <c r="D836" s="3"/>
      <c r="E836" s="3"/>
      <c r="F836" s="59"/>
      <c r="G836" s="59"/>
      <c r="H836" s="59"/>
      <c r="I836" s="59"/>
      <c r="J836" s="11">
        <f>(C836*(1+'Aanneemsom-E'!$C$16))+(D836*(1+'Aanneemsom-E'!$D$16))+(E836*(1+'Aanneemsom-E'!$E$16))</f>
        <v>0</v>
      </c>
      <c r="L836" s="1">
        <f>IF($A$24="90 N.v.t.",1,IF(C836="",0,1))</f>
        <v>0</v>
      </c>
      <c r="M836" s="1">
        <f>IF($A$24="90 N.v.t.",1,IF(D836="",0,1))</f>
        <v>0</v>
      </c>
      <c r="N836" s="1">
        <f>IF($A$24="90 N.v.t.",1,IF(E836="",0,1))</f>
        <v>0</v>
      </c>
      <c r="P836" s="1">
        <f t="shared" si="57"/>
        <v>0</v>
      </c>
    </row>
    <row r="837" spans="1:17" ht="13.5" hidden="1" thickBot="1">
      <c r="B837" s="19" t="s">
        <v>10</v>
      </c>
      <c r="C837" s="13">
        <f>SUM(C828:C836)</f>
        <v>0</v>
      </c>
      <c r="D837" s="13">
        <f>SUM(D828:D836)</f>
        <v>0</v>
      </c>
      <c r="E837" s="13">
        <f>SUM(E828:E836)</f>
        <v>0</v>
      </c>
      <c r="J837" s="12">
        <f>SUM(J827:J836)</f>
        <v>0</v>
      </c>
      <c r="O837" s="30" t="s">
        <v>25</v>
      </c>
      <c r="P837" s="1">
        <f>SUM(P827:P836)+P819</f>
        <v>4</v>
      </c>
    </row>
    <row r="838" spans="1:17" hidden="1">
      <c r="B838" s="19" t="s">
        <v>21</v>
      </c>
      <c r="C838" s="72" t="e">
        <f>C837/SUM(C837:E837)</f>
        <v>#DIV/0!</v>
      </c>
      <c r="D838" s="72" t="e">
        <f>D837/SUM(C837:E837)</f>
        <v>#DIV/0!</v>
      </c>
      <c r="E838" s="72" t="e">
        <f>E837/SUM(C837:E837)</f>
        <v>#DIV/0!</v>
      </c>
    </row>
    <row r="839" spans="1:17" hidden="1">
      <c r="C839" s="83"/>
      <c r="D839" s="83"/>
      <c r="E839" s="83"/>
    </row>
    <row r="840" spans="1:17" hidden="1">
      <c r="A840" s="6" t="str">
        <f>$A$57</f>
        <v>* "Loon", "Materiaal" en "Werk-derden" inclusief toeslagen. Let op: Alle bedragen datum prijspeil.</v>
      </c>
      <c r="C840" s="83"/>
      <c r="D840" s="83"/>
      <c r="E840" s="83"/>
      <c r="J840" s="105" t="str">
        <f>$J$57</f>
        <v>Paraaf Inschrijver:</v>
      </c>
    </row>
    <row r="841" spans="1:17" hidden="1">
      <c r="A841" s="6" t="str">
        <f>$A$58</f>
        <v>Opmerking: Niet gebruikte velden invullen met 0. Negatieve getallen of tekst is niet toegestaan.</v>
      </c>
      <c r="J841" s="86" t="str">
        <f>IF(P837=32,"","Let op: niet alle velden zijn ingevuld!")</f>
        <v>Let op: niet alle velden zijn ingevuld!</v>
      </c>
    </row>
    <row r="842" spans="1:17" ht="15.75" hidden="1">
      <c r="A842" s="4" t="str">
        <f>'Aanneemsom-E'!$A$1</f>
        <v>E-installatie</v>
      </c>
      <c r="B842" s="4" t="str">
        <f>'Aanneemsom-E'!$B$1</f>
        <v>Inschrijfbiljet onderhoud</v>
      </c>
    </row>
    <row r="843" spans="1:17" hidden="1">
      <c r="A843" s="30" t="str">
        <f>'Aanneemsom-E'!$A$2</f>
        <v>Perceel:</v>
      </c>
      <c r="B843" s="31" t="str">
        <f>Leeswijzer!$B$2</f>
        <v>E1</v>
      </c>
      <c r="F843" s="1"/>
      <c r="G843" s="1"/>
      <c r="H843" s="1"/>
      <c r="I843" s="32" t="str">
        <f>'Aanneemsom-E'!$F$2</f>
        <v>Documentnummer:</v>
      </c>
      <c r="J843" s="80" t="str">
        <f>Leeswijzer!$G$2</f>
        <v>xxx-GC1-IBE E1C1</v>
      </c>
    </row>
    <row r="844" spans="1:17" hidden="1">
      <c r="A844" s="30" t="str">
        <f>'Aanneemsom-E'!$A$3</f>
        <v>Opdrachtgever:</v>
      </c>
      <c r="B844" s="110" t="str">
        <f>Leeswijzer!$B$3</f>
        <v>Solido</v>
      </c>
      <c r="F844" s="1"/>
      <c r="G844" s="1"/>
      <c r="H844" s="1"/>
      <c r="I844" s="32" t="str">
        <f>'Aanneemsom-E'!$F$3</f>
        <v>Bestek:</v>
      </c>
      <c r="J844" s="2" t="str">
        <f>Leeswijzer!$G$3</f>
        <v>2506-FB-OHCAEW</v>
      </c>
    </row>
    <row r="845" spans="1:17" hidden="1">
      <c r="A845" s="30" t="str">
        <f>'Aanneemsom-E'!$A$4</f>
        <v>Betreft:</v>
      </c>
      <c r="B845" s="110" t="str">
        <f>Leeswijzer!$B$4</f>
        <v>Onderhoudscontract E-installatie</v>
      </c>
      <c r="F845" s="1"/>
      <c r="G845" s="1"/>
      <c r="H845" s="1"/>
      <c r="I845" s="30" t="s">
        <v>61</v>
      </c>
      <c r="J845" s="148">
        <f>'Aanneemsom-E'!$E$39</f>
        <v>0</v>
      </c>
    </row>
    <row r="846" spans="1:17" hidden="1">
      <c r="A846" s="30" t="str">
        <f>'Aanneemsom-E'!$A$5</f>
        <v>Blad:</v>
      </c>
      <c r="B846" s="1" t="str">
        <f>IF(F847="","Specificatieblad ongeldig; NIET invullen!","Specificatieblad locatie")</f>
        <v>Specificatieblad ongeldig; NIET invullen!</v>
      </c>
      <c r="E846" s="78" t="str">
        <f>$E$5</f>
        <v>C1</v>
      </c>
      <c r="F846" s="33" t="str">
        <f>$F$5</f>
        <v>MER1-2</v>
      </c>
      <c r="J846" s="1"/>
    </row>
    <row r="847" spans="1:17" hidden="1">
      <c r="A847" s="30"/>
      <c r="B847" s="109"/>
      <c r="E847" s="78" t="s">
        <v>4</v>
      </c>
      <c r="F847" s="130"/>
      <c r="H847" s="32" t="s">
        <v>41</v>
      </c>
      <c r="I847" s="80">
        <f>IF(I850=0,I848,I850)</f>
        <v>0</v>
      </c>
      <c r="J847" s="1"/>
      <c r="Q847" s="1">
        <f>IF(F847="",0,1)</f>
        <v>0</v>
      </c>
    </row>
    <row r="848" spans="1:17" hidden="1">
      <c r="A848" s="30"/>
      <c r="B848" s="103"/>
      <c r="E848" s="32" t="s">
        <v>20</v>
      </c>
      <c r="F848" s="117"/>
      <c r="H848" s="32" t="s">
        <v>27</v>
      </c>
      <c r="I848" s="118"/>
      <c r="J848" s="110" t="s">
        <v>45</v>
      </c>
      <c r="P848" s="1">
        <f>IF(I848="",0,1)</f>
        <v>0</v>
      </c>
    </row>
    <row r="849" spans="1:16" hidden="1">
      <c r="A849" s="30"/>
      <c r="B849" s="2"/>
      <c r="E849" s="32"/>
      <c r="F849" s="1"/>
      <c r="H849" s="30" t="s">
        <v>46</v>
      </c>
      <c r="I849" s="118"/>
      <c r="J849" s="1"/>
    </row>
    <row r="850" spans="1:16" hidden="1">
      <c r="A850" s="60" t="s">
        <v>31</v>
      </c>
      <c r="B850" s="115">
        <f>'Aanneemsom-E'!$B$8</f>
        <v>0</v>
      </c>
      <c r="E850" s="32"/>
      <c r="F850" s="1"/>
      <c r="H850" s="32" t="s">
        <v>47</v>
      </c>
      <c r="I850" s="118"/>
      <c r="J850" s="113">
        <f>IF(I849+I850=0,0,(I850-I849)/I849)</f>
        <v>0</v>
      </c>
    </row>
    <row r="851" spans="1:16" hidden="1">
      <c r="A851" s="30" t="s">
        <v>89</v>
      </c>
      <c r="B851" s="149"/>
      <c r="J851" s="119" t="str">
        <f>IF(J850=0,"","Controleer kengetallen op inschrijfwaarde. Pas zo nodig de bedragen Loon, Materiaal en Werk-derden aan met het wijzigingspercentage.")</f>
        <v/>
      </c>
    </row>
    <row r="852" spans="1:16" hidden="1">
      <c r="C852" s="74"/>
      <c r="D852" s="75"/>
      <c r="E852" s="75"/>
      <c r="F852" s="77" t="s">
        <v>23</v>
      </c>
      <c r="G852" s="75"/>
      <c r="H852" s="75"/>
      <c r="I852" s="75"/>
      <c r="J852" s="76"/>
    </row>
    <row r="853" spans="1:16" hidden="1">
      <c r="C853" s="20"/>
      <c r="D853" s="21" t="str">
        <f>$D$12</f>
        <v>Preventief en</v>
      </c>
      <c r="E853" s="22"/>
      <c r="F853" s="26"/>
      <c r="G853" s="21" t="str">
        <f>IF($G$12="","",$G$12)</f>
        <v>Geen stelposten</v>
      </c>
      <c r="H853" s="55"/>
      <c r="I853" s="27"/>
      <c r="J853" s="63" t="str">
        <f>$J$12</f>
        <v>Prijspeil</v>
      </c>
    </row>
    <row r="854" spans="1:16" hidden="1">
      <c r="C854" s="23"/>
      <c r="D854" s="24" t="str">
        <f>$D$13</f>
        <v>curatief onderhoud</v>
      </c>
      <c r="E854" s="25"/>
      <c r="F854" s="28"/>
      <c r="G854" s="24"/>
      <c r="H854" s="56"/>
      <c r="I854" s="29"/>
      <c r="J854" s="71">
        <f>$J$13</f>
        <v>45839</v>
      </c>
    </row>
    <row r="855" spans="1:16" ht="22.5" hidden="1">
      <c r="A855" s="17" t="s">
        <v>43</v>
      </c>
      <c r="B855" s="18" t="str">
        <f>$B$43</f>
        <v>Kengetal-E
locatie (€/m²)</v>
      </c>
      <c r="C855" s="5" t="s">
        <v>58</v>
      </c>
      <c r="D855" s="5" t="s">
        <v>59</v>
      </c>
      <c r="E855" s="5" t="s">
        <v>224</v>
      </c>
      <c r="F855" s="5" t="str">
        <f>IF($F$14="","",$F$14)</f>
        <v/>
      </c>
      <c r="G855" s="5" t="str">
        <f>IF($G$14="","",$G$14)</f>
        <v/>
      </c>
      <c r="H855" s="5" t="str">
        <f>IF($H$14="","",$H$14)</f>
        <v/>
      </c>
      <c r="I855" s="5" t="str">
        <f>IF($I$14="","",$I$14)</f>
        <v/>
      </c>
      <c r="J855" s="5" t="s">
        <v>57</v>
      </c>
      <c r="L855" s="1" t="s">
        <v>26</v>
      </c>
    </row>
    <row r="856" spans="1:16" hidden="1">
      <c r="A856" s="57" t="str">
        <f>$A$15</f>
        <v>Stelposten n.v.t.</v>
      </c>
      <c r="B856" s="81"/>
      <c r="C856" s="82"/>
      <c r="D856" s="82"/>
      <c r="E856" s="82"/>
      <c r="F856" s="3"/>
      <c r="G856" s="3"/>
      <c r="H856" s="3"/>
      <c r="I856" s="3"/>
      <c r="J856" s="58">
        <f>(F856*(1+'Aanneemsom-E'!$F$16))+(G856*(1+'Aanneemsom-E'!$F$16))+(H856*(1+'Aanneemsom-E'!$F$16))+(I856*(1+'Aanneemsom-E'!$F$16))</f>
        <v>0</v>
      </c>
      <c r="L856" s="1">
        <f>IF(F855="",1,IF(F856="",0,1))</f>
        <v>1</v>
      </c>
      <c r="M856" s="1">
        <f>IF(G855="",1,IF(G856="",0,1))</f>
        <v>1</v>
      </c>
      <c r="N856" s="1">
        <f>IF(H855="",1,IF(H856="",0,1))</f>
        <v>1</v>
      </c>
      <c r="O856" s="1">
        <f>IF(I855="",1,IF(I856="",0,1))</f>
        <v>1</v>
      </c>
      <c r="P856" s="1">
        <f>SUM(L856:O856)</f>
        <v>4</v>
      </c>
    </row>
    <row r="857" spans="1:16" hidden="1">
      <c r="A857" s="1" t="str">
        <f>$A$16</f>
        <v>61 CEV</v>
      </c>
      <c r="B857" s="111" t="str">
        <f>IF(C857+D857+E857=0,"",J857/$I$847)</f>
        <v/>
      </c>
      <c r="C857" s="3"/>
      <c r="D857" s="3"/>
      <c r="E857" s="3"/>
      <c r="F857" s="59"/>
      <c r="G857" s="59"/>
      <c r="H857" s="59"/>
      <c r="I857" s="59"/>
      <c r="J857" s="11">
        <f>(C857*(1+'Aanneemsom-E'!$C$16))+(D857*(1+'Aanneemsom-E'!$D$16))+(E857*(1+'Aanneemsom-E'!$E$16))</f>
        <v>0</v>
      </c>
      <c r="L857" s="1">
        <f>IF($A$16="61 N.v.t.",1,IF(C857="",0,1))</f>
        <v>0</v>
      </c>
      <c r="M857" s="1">
        <f>IF($A$16="61 N.v.t.",1,IF(D857="",0,1))</f>
        <v>0</v>
      </c>
      <c r="N857" s="1">
        <f>IF($A$16="61 N.v.t.",1,IF(E857="",0,1))</f>
        <v>0</v>
      </c>
      <c r="P857" s="1">
        <f t="shared" ref="P857:P865" si="59">SUM(L857:O857)</f>
        <v>0</v>
      </c>
    </row>
    <row r="858" spans="1:16" hidden="1">
      <c r="A858" s="1" t="str">
        <f>$A$17</f>
        <v>62 Aansluitingen</v>
      </c>
      <c r="B858" s="111" t="str">
        <f t="shared" ref="B858:B865" si="60">IF(C858+D858+E858=0,"",J858/$I$847)</f>
        <v/>
      </c>
      <c r="C858" s="3"/>
      <c r="D858" s="3"/>
      <c r="E858" s="3"/>
      <c r="F858" s="59"/>
      <c r="G858" s="59"/>
      <c r="H858" s="59"/>
      <c r="I858" s="59"/>
      <c r="J858" s="11">
        <f>(C858*(1+'Aanneemsom-E'!$C$16))+(D858*(1+'Aanneemsom-E'!$D$16))+(E858*(1+'Aanneemsom-E'!$E$16))</f>
        <v>0</v>
      </c>
      <c r="L858" s="1">
        <f>IF($A$17="62 N.v.t.",1,IF(C858="",0,1))</f>
        <v>0</v>
      </c>
      <c r="M858" s="1">
        <f>IF($A$17="62 N.v.t.",1,IF(D858="",0,1))</f>
        <v>0</v>
      </c>
      <c r="N858" s="1">
        <f>IF($A$17="62 N.v.t.",1,IF(E858="",0,1))</f>
        <v>0</v>
      </c>
      <c r="P858" s="1">
        <f t="shared" si="59"/>
        <v>0</v>
      </c>
    </row>
    <row r="859" spans="1:16" hidden="1">
      <c r="A859" s="1" t="str">
        <f>$A$18</f>
        <v>63 Verlichting</v>
      </c>
      <c r="B859" s="111" t="str">
        <f t="shared" si="60"/>
        <v/>
      </c>
      <c r="C859" s="3"/>
      <c r="D859" s="3"/>
      <c r="E859" s="3"/>
      <c r="F859" s="59"/>
      <c r="G859" s="59"/>
      <c r="H859" s="59"/>
      <c r="I859" s="59"/>
      <c r="J859" s="11">
        <f>(C859*(1+'Aanneemsom-E'!$C$16))+(D859*(1+'Aanneemsom-E'!$D$16))+(E859*(1+'Aanneemsom-E'!$E$16))</f>
        <v>0</v>
      </c>
      <c r="L859" s="1">
        <f>IF($A$18="63 N.v.t.",1,IF(C859="",0,1))</f>
        <v>0</v>
      </c>
      <c r="M859" s="1">
        <f>IF($A$18="63 N.v.t.",1,IF(D859="",0,1))</f>
        <v>0</v>
      </c>
      <c r="N859" s="1">
        <f>IF($A$18="63 N.v.t.",1,IF(E859="",0,1))</f>
        <v>0</v>
      </c>
      <c r="P859" s="1">
        <f t="shared" si="59"/>
        <v>0</v>
      </c>
    </row>
    <row r="860" spans="1:16" hidden="1">
      <c r="A860" s="1" t="str">
        <f>$A$19</f>
        <v>64 Communicatie</v>
      </c>
      <c r="B860" s="111" t="str">
        <f t="shared" si="60"/>
        <v/>
      </c>
      <c r="C860" s="3"/>
      <c r="D860" s="3"/>
      <c r="E860" s="3"/>
      <c r="F860" s="59"/>
      <c r="G860" s="59"/>
      <c r="H860" s="59"/>
      <c r="I860" s="59"/>
      <c r="J860" s="11">
        <f>(C860*(1+'Aanneemsom-E'!$C$16))+(D860*(1+'Aanneemsom-E'!$D$16))+(E860*(1+'Aanneemsom-E'!$E$16))</f>
        <v>0</v>
      </c>
      <c r="L860" s="1">
        <f>IF($A$19="64 N.v.t.",1,IF(C860="",0,1))</f>
        <v>0</v>
      </c>
      <c r="M860" s="1">
        <f>IF($A$19="64 N.v.t.",1,IF(D860="",0,1))</f>
        <v>0</v>
      </c>
      <c r="N860" s="1">
        <f>IF($A$19="64 N.v.t.",1,IF(E860="",0,1))</f>
        <v>0</v>
      </c>
      <c r="P860" s="1">
        <f t="shared" si="59"/>
        <v>0</v>
      </c>
    </row>
    <row r="861" spans="1:16" hidden="1">
      <c r="A861" s="1" t="str">
        <f>$A$20</f>
        <v>65 Beveiliging</v>
      </c>
      <c r="B861" s="111" t="str">
        <f t="shared" si="60"/>
        <v/>
      </c>
      <c r="C861" s="3"/>
      <c r="D861" s="3"/>
      <c r="E861" s="3"/>
      <c r="F861" s="59"/>
      <c r="G861" s="104" t="str">
        <f>IF(F847="","Ingevulde informatie wordt genegeerd.","")</f>
        <v>Ingevulde informatie wordt genegeerd.</v>
      </c>
      <c r="H861" s="59"/>
      <c r="I861" s="59"/>
      <c r="J861" s="11">
        <f>(C861*(1+'Aanneemsom-E'!$C$16))+(D861*(1+'Aanneemsom-E'!$D$16))+(E861*(1+'Aanneemsom-E'!$E$16))</f>
        <v>0</v>
      </c>
      <c r="L861" s="1">
        <f>IF($A$20="65 N.v.t.",1,IF(C861="",0,1))</f>
        <v>0</v>
      </c>
      <c r="M861" s="1">
        <f>IF($A$20="65 N.v.t.",1,IF(D861="",0,1))</f>
        <v>0</v>
      </c>
      <c r="N861" s="1">
        <f>IF($A$20="65 N.v.t.",1,IF(E861="",0,1))</f>
        <v>0</v>
      </c>
      <c r="P861" s="1">
        <f t="shared" si="59"/>
        <v>0</v>
      </c>
    </row>
    <row r="862" spans="1:16" hidden="1">
      <c r="A862" s="1" t="str">
        <f>$A$21</f>
        <v>66 Transport</v>
      </c>
      <c r="B862" s="111" t="str">
        <f t="shared" si="60"/>
        <v/>
      </c>
      <c r="C862" s="3"/>
      <c r="D862" s="3"/>
      <c r="E862" s="3"/>
      <c r="F862" s="59"/>
      <c r="G862" s="59"/>
      <c r="H862" s="59"/>
      <c r="I862" s="59"/>
      <c r="J862" s="11">
        <f>(C862*(1+'Aanneemsom-E'!$C$16))+(D862*(1+'Aanneemsom-E'!$D$16))+(E862*(1+'Aanneemsom-E'!$E$16))</f>
        <v>0</v>
      </c>
      <c r="L862" s="1">
        <f>IF($A$21="66 N.v.t.",1,IF(C862="",0,1))</f>
        <v>0</v>
      </c>
      <c r="M862" s="1">
        <f>IF($A$21="66 N.v.t.",1,IF(D862="",0,1))</f>
        <v>0</v>
      </c>
      <c r="N862" s="1">
        <f>IF($A$21="66 N.v.t.",1,IF(E862="",0,1))</f>
        <v>0</v>
      </c>
      <c r="P862" s="1">
        <f t="shared" si="59"/>
        <v>0</v>
      </c>
    </row>
    <row r="863" spans="1:16" hidden="1">
      <c r="A863" s="1" t="str">
        <f>$A$22</f>
        <v>73 Vaste keuken vrz</v>
      </c>
      <c r="B863" s="111" t="str">
        <f t="shared" si="60"/>
        <v/>
      </c>
      <c r="C863" s="3"/>
      <c r="D863" s="3"/>
      <c r="E863" s="3"/>
      <c r="F863" s="59"/>
      <c r="G863" s="59"/>
      <c r="H863" s="59"/>
      <c r="I863" s="59"/>
      <c r="J863" s="11">
        <f>(C863*(1+'Aanneemsom-E'!$C$16))+(D863*(1+'Aanneemsom-E'!$D$16))+(E863*(1+'Aanneemsom-E'!$E$16))</f>
        <v>0</v>
      </c>
      <c r="L863" s="1">
        <f>IF($A$22="73 N.v.t.",1,IF(C863="",0,1))</f>
        <v>0</v>
      </c>
      <c r="M863" s="1">
        <f>IF($A$22="73 N.v.t.",1,IF(D863="",0,1))</f>
        <v>0</v>
      </c>
      <c r="N863" s="1">
        <f>IF($A$22="73 N.v.t.",1,IF(E863="",0,1))</f>
        <v>0</v>
      </c>
      <c r="P863" s="1">
        <f t="shared" si="59"/>
        <v>0</v>
      </c>
    </row>
    <row r="864" spans="1:16" hidden="1">
      <c r="A864" s="1" t="str">
        <f>$A$23</f>
        <v>75 Vaste onderh.vrz.</v>
      </c>
      <c r="B864" s="111" t="str">
        <f t="shared" si="60"/>
        <v/>
      </c>
      <c r="C864" s="3"/>
      <c r="D864" s="3"/>
      <c r="E864" s="3"/>
      <c r="F864" s="59"/>
      <c r="G864" s="59"/>
      <c r="H864" s="59"/>
      <c r="I864" s="59"/>
      <c r="J864" s="11">
        <f>(C864*(1+'Aanneemsom-E'!$C$16))+(D864*(1+'Aanneemsom-E'!$D$16))+(E864*(1+'Aanneemsom-E'!$E$16))</f>
        <v>0</v>
      </c>
      <c r="L864" s="1">
        <f>IF($A$23="75 N.v.t.",1,IF(C864="",0,1))</f>
        <v>0</v>
      </c>
      <c r="M864" s="1">
        <f>IF($A$23="75 N.v.t.",1,IF(D864="",0,1))</f>
        <v>0</v>
      </c>
      <c r="N864" s="1">
        <f>IF($A$23="75 N.v.t.",1,IF(E864="",0,1))</f>
        <v>0</v>
      </c>
      <c r="P864" s="1">
        <f t="shared" si="59"/>
        <v>0</v>
      </c>
    </row>
    <row r="865" spans="1:17" ht="12" hidden="1" thickBot="1">
      <c r="A865" s="1" t="str">
        <f>$A$24</f>
        <v>90 Terrein</v>
      </c>
      <c r="B865" s="111" t="str">
        <f t="shared" si="60"/>
        <v/>
      </c>
      <c r="C865" s="3"/>
      <c r="D865" s="3"/>
      <c r="E865" s="3"/>
      <c r="F865" s="59"/>
      <c r="G865" s="59"/>
      <c r="H865" s="59"/>
      <c r="I865" s="59"/>
      <c r="J865" s="11">
        <f>(C865*(1+'Aanneemsom-E'!$C$16))+(D865*(1+'Aanneemsom-E'!$D$16))+(E865*(1+'Aanneemsom-E'!$E$16))</f>
        <v>0</v>
      </c>
      <c r="L865" s="1">
        <f>IF($A$24="90 N.v.t.",1,IF(C865="",0,1))</f>
        <v>0</v>
      </c>
      <c r="M865" s="1">
        <f>IF($A$24="90 N.v.t.",1,IF(D865="",0,1))</f>
        <v>0</v>
      </c>
      <c r="N865" s="1">
        <f>IF($A$24="90 N.v.t.",1,IF(E865="",0,1))</f>
        <v>0</v>
      </c>
      <c r="P865" s="1">
        <f t="shared" si="59"/>
        <v>0</v>
      </c>
    </row>
    <row r="866" spans="1:17" ht="13.5" hidden="1" thickBot="1">
      <c r="B866" s="19" t="s">
        <v>10</v>
      </c>
      <c r="C866" s="13">
        <f>SUM(C857:C865)</f>
        <v>0</v>
      </c>
      <c r="D866" s="13">
        <f>SUM(D857:D865)</f>
        <v>0</v>
      </c>
      <c r="E866" s="13">
        <f>SUM(E857:E865)</f>
        <v>0</v>
      </c>
      <c r="J866" s="12">
        <f>SUM(J856:J865)</f>
        <v>0</v>
      </c>
      <c r="O866" s="30" t="s">
        <v>25</v>
      </c>
      <c r="P866" s="1">
        <f>SUM(P856:P865)+P848</f>
        <v>4</v>
      </c>
    </row>
    <row r="867" spans="1:17" hidden="1">
      <c r="B867" s="19" t="s">
        <v>21</v>
      </c>
      <c r="C867" s="72" t="e">
        <f>C866/SUM(C866:E866)</f>
        <v>#DIV/0!</v>
      </c>
      <c r="D867" s="72" t="e">
        <f>D866/SUM(C866:E866)</f>
        <v>#DIV/0!</v>
      </c>
      <c r="E867" s="72" t="e">
        <f>E866/SUM(C866:E866)</f>
        <v>#DIV/0!</v>
      </c>
    </row>
    <row r="868" spans="1:17" hidden="1">
      <c r="C868" s="83"/>
      <c r="D868" s="83"/>
      <c r="E868" s="83"/>
    </row>
    <row r="869" spans="1:17" hidden="1">
      <c r="A869" s="6" t="str">
        <f>$A$57</f>
        <v>* "Loon", "Materiaal" en "Werk-derden" inclusief toeslagen. Let op: Alle bedragen datum prijspeil.</v>
      </c>
      <c r="C869" s="83"/>
      <c r="D869" s="83"/>
      <c r="E869" s="83"/>
      <c r="J869" s="105" t="str">
        <f>$J$57</f>
        <v>Paraaf Inschrijver:</v>
      </c>
    </row>
    <row r="870" spans="1:17" hidden="1">
      <c r="A870" s="6" t="str">
        <f>$A$58</f>
        <v>Opmerking: Niet gebruikte velden invullen met 0. Negatieve getallen of tekst is niet toegestaan.</v>
      </c>
      <c r="J870" s="86" t="str">
        <f>IF(P866=32,"","Let op: niet alle velden zijn ingevuld!")</f>
        <v>Let op: niet alle velden zijn ingevuld!</v>
      </c>
    </row>
    <row r="871" spans="1:17" ht="15.75" hidden="1">
      <c r="A871" s="4" t="str">
        <f>'Aanneemsom-E'!$A$1</f>
        <v>E-installatie</v>
      </c>
      <c r="B871" s="4" t="str">
        <f>'Aanneemsom-E'!$B$1</f>
        <v>Inschrijfbiljet onderhoud</v>
      </c>
    </row>
    <row r="872" spans="1:17" hidden="1">
      <c r="A872" s="30" t="str">
        <f>'Aanneemsom-E'!$A$2</f>
        <v>Perceel:</v>
      </c>
      <c r="B872" s="31" t="str">
        <f>Leeswijzer!$B$2</f>
        <v>E1</v>
      </c>
      <c r="F872" s="1"/>
      <c r="G872" s="1"/>
      <c r="H872" s="1"/>
      <c r="I872" s="32" t="str">
        <f>'Aanneemsom-E'!$F$2</f>
        <v>Documentnummer:</v>
      </c>
      <c r="J872" s="80" t="str">
        <f>Leeswijzer!$G$2</f>
        <v>xxx-GC1-IBE E1C1</v>
      </c>
    </row>
    <row r="873" spans="1:17" hidden="1">
      <c r="A873" s="30" t="str">
        <f>'Aanneemsom-E'!$A$3</f>
        <v>Opdrachtgever:</v>
      </c>
      <c r="B873" s="110" t="str">
        <f>Leeswijzer!$B$3</f>
        <v>Solido</v>
      </c>
      <c r="F873" s="1"/>
      <c r="G873" s="1"/>
      <c r="H873" s="1"/>
      <c r="I873" s="32" t="str">
        <f>'Aanneemsom-E'!$F$3</f>
        <v>Bestek:</v>
      </c>
      <c r="J873" s="2" t="str">
        <f>Leeswijzer!$G$3</f>
        <v>2506-FB-OHCAEW</v>
      </c>
    </row>
    <row r="874" spans="1:17" hidden="1">
      <c r="A874" s="30" t="str">
        <f>'Aanneemsom-E'!$A$4</f>
        <v>Betreft:</v>
      </c>
      <c r="B874" s="110" t="str">
        <f>Leeswijzer!$B$4</f>
        <v>Onderhoudscontract E-installatie</v>
      </c>
      <c r="F874" s="1"/>
      <c r="G874" s="1"/>
      <c r="H874" s="1"/>
      <c r="I874" s="30" t="s">
        <v>61</v>
      </c>
      <c r="J874" s="148">
        <f>'Aanneemsom-E'!$E$39</f>
        <v>0</v>
      </c>
    </row>
    <row r="875" spans="1:17" hidden="1">
      <c r="A875" s="30" t="str">
        <f>'Aanneemsom-E'!$A$5</f>
        <v>Blad:</v>
      </c>
      <c r="B875" s="1" t="str">
        <f>IF(F876="","Specificatieblad ongeldig; NIET invullen!","Specificatieblad locatie")</f>
        <v>Specificatieblad ongeldig; NIET invullen!</v>
      </c>
      <c r="E875" s="78" t="str">
        <f>$E$5</f>
        <v>C1</v>
      </c>
      <c r="F875" s="33" t="str">
        <f>$F$5</f>
        <v>MER1-2</v>
      </c>
      <c r="J875" s="1"/>
    </row>
    <row r="876" spans="1:17" hidden="1">
      <c r="A876" s="30"/>
      <c r="B876" s="80"/>
      <c r="E876" s="78" t="s">
        <v>4</v>
      </c>
      <c r="F876" s="130"/>
      <c r="H876" s="32" t="s">
        <v>41</v>
      </c>
      <c r="I876" s="80">
        <f>IF(I879=0,I877,I879)</f>
        <v>0</v>
      </c>
      <c r="J876" s="1"/>
      <c r="Q876" s="1">
        <f>IF(F876="",0,1)</f>
        <v>0</v>
      </c>
    </row>
    <row r="877" spans="1:17" hidden="1">
      <c r="A877" s="30"/>
      <c r="B877" s="103"/>
      <c r="E877" s="32" t="s">
        <v>20</v>
      </c>
      <c r="F877" s="117"/>
      <c r="H877" s="32" t="s">
        <v>27</v>
      </c>
      <c r="I877" s="118"/>
      <c r="J877" s="110" t="s">
        <v>45</v>
      </c>
      <c r="P877" s="1">
        <f>IF(I877="",0,1)</f>
        <v>0</v>
      </c>
    </row>
    <row r="878" spans="1:17" hidden="1">
      <c r="A878" s="30"/>
      <c r="B878" s="2"/>
      <c r="E878" s="32"/>
      <c r="F878" s="1"/>
      <c r="H878" s="30" t="s">
        <v>46</v>
      </c>
      <c r="I878" s="118"/>
      <c r="J878" s="1"/>
    </row>
    <row r="879" spans="1:17" hidden="1">
      <c r="A879" s="60" t="s">
        <v>31</v>
      </c>
      <c r="B879" s="115">
        <f>'Aanneemsom-E'!$B$8</f>
        <v>0</v>
      </c>
      <c r="E879" s="32"/>
      <c r="F879" s="1"/>
      <c r="H879" s="32" t="s">
        <v>47</v>
      </c>
      <c r="I879" s="118"/>
      <c r="J879" s="113">
        <f>IF(I878+I879=0,0,(I879-I878)/I878)</f>
        <v>0</v>
      </c>
    </row>
    <row r="880" spans="1:17" hidden="1">
      <c r="A880" s="30" t="s">
        <v>89</v>
      </c>
      <c r="B880" s="149"/>
      <c r="J880" s="119" t="str">
        <f>IF(J879=0,"","Controleer kengetallen op inschrijfwaarde. Pas zo nodig de bedragen Loon, Materiaal en Werk-derden aan met het wijzigingspercentage.")</f>
        <v/>
      </c>
    </row>
    <row r="881" spans="1:16" hidden="1">
      <c r="C881" s="74"/>
      <c r="D881" s="75"/>
      <c r="E881" s="75"/>
      <c r="F881" s="77" t="s">
        <v>23</v>
      </c>
      <c r="G881" s="75"/>
      <c r="H881" s="75"/>
      <c r="I881" s="75"/>
      <c r="J881" s="76"/>
    </row>
    <row r="882" spans="1:16" hidden="1">
      <c r="C882" s="20"/>
      <c r="D882" s="21" t="str">
        <f>$D$12</f>
        <v>Preventief en</v>
      </c>
      <c r="E882" s="22"/>
      <c r="F882" s="26"/>
      <c r="G882" s="21" t="str">
        <f>IF($G$12="","",$G$12)</f>
        <v>Geen stelposten</v>
      </c>
      <c r="H882" s="55"/>
      <c r="I882" s="27"/>
      <c r="J882" s="63" t="str">
        <f>$J$12</f>
        <v>Prijspeil</v>
      </c>
    </row>
    <row r="883" spans="1:16" hidden="1">
      <c r="C883" s="23"/>
      <c r="D883" s="24" t="str">
        <f>$D$13</f>
        <v>curatief onderhoud</v>
      </c>
      <c r="E883" s="25"/>
      <c r="F883" s="28"/>
      <c r="G883" s="24"/>
      <c r="H883" s="56"/>
      <c r="I883" s="29"/>
      <c r="J883" s="71">
        <f>$J$13</f>
        <v>45839</v>
      </c>
    </row>
    <row r="884" spans="1:16" ht="22.5" hidden="1">
      <c r="A884" s="17" t="s">
        <v>43</v>
      </c>
      <c r="B884" s="18" t="str">
        <f>$B$43</f>
        <v>Kengetal-E
locatie (€/m²)</v>
      </c>
      <c r="C884" s="5" t="s">
        <v>58</v>
      </c>
      <c r="D884" s="5" t="s">
        <v>59</v>
      </c>
      <c r="E884" s="5" t="s">
        <v>224</v>
      </c>
      <c r="F884" s="5" t="str">
        <f>IF($F$14="","",$F$14)</f>
        <v/>
      </c>
      <c r="G884" s="5" t="str">
        <f>IF($G$14="","",$G$14)</f>
        <v/>
      </c>
      <c r="H884" s="5" t="str">
        <f>IF($H$14="","",$H$14)</f>
        <v/>
      </c>
      <c r="I884" s="5" t="str">
        <f>IF($I$14="","",$I$14)</f>
        <v/>
      </c>
      <c r="J884" s="5" t="s">
        <v>57</v>
      </c>
      <c r="L884" s="1" t="s">
        <v>26</v>
      </c>
    </row>
    <row r="885" spans="1:16" hidden="1">
      <c r="A885" s="57" t="str">
        <f>$A$15</f>
        <v>Stelposten n.v.t.</v>
      </c>
      <c r="B885" s="81"/>
      <c r="C885" s="82"/>
      <c r="D885" s="82"/>
      <c r="E885" s="82"/>
      <c r="F885" s="3"/>
      <c r="G885" s="3"/>
      <c r="H885" s="3"/>
      <c r="I885" s="3"/>
      <c r="J885" s="58">
        <f>(F885*(1+'Aanneemsom-E'!$F$16))+(G885*(1+'Aanneemsom-E'!$F$16))+(H885*(1+'Aanneemsom-E'!$F$16))+(I885*(1+'Aanneemsom-E'!$F$16))</f>
        <v>0</v>
      </c>
      <c r="L885" s="1">
        <f>IF(F884="",1,IF(F885="",0,1))</f>
        <v>1</v>
      </c>
      <c r="M885" s="1">
        <f>IF(G884="",1,IF(G885="",0,1))</f>
        <v>1</v>
      </c>
      <c r="N885" s="1">
        <f>IF(H884="",1,IF(H885="",0,1))</f>
        <v>1</v>
      </c>
      <c r="O885" s="1">
        <f>IF(I884="",1,IF(I885="",0,1))</f>
        <v>1</v>
      </c>
      <c r="P885" s="1">
        <f>SUM(L885:O885)</f>
        <v>4</v>
      </c>
    </row>
    <row r="886" spans="1:16" hidden="1">
      <c r="A886" s="1" t="str">
        <f>$A$16</f>
        <v>61 CEV</v>
      </c>
      <c r="B886" s="111" t="str">
        <f>IF(C886+D886+E886=0,"",J886/$I$876)</f>
        <v/>
      </c>
      <c r="C886" s="3"/>
      <c r="D886" s="3"/>
      <c r="E886" s="3"/>
      <c r="F886" s="59"/>
      <c r="G886" s="59"/>
      <c r="H886" s="59"/>
      <c r="I886" s="59"/>
      <c r="J886" s="11">
        <f>(C886*(1+'Aanneemsom-E'!$C$16))+(D886*(1+'Aanneemsom-E'!$D$16))+(E886*(1+'Aanneemsom-E'!$E$16))</f>
        <v>0</v>
      </c>
      <c r="L886" s="1">
        <f>IF($A$16="61 N.v.t.",1,IF(C886="",0,1))</f>
        <v>0</v>
      </c>
      <c r="M886" s="1">
        <f>IF($A$16="61 N.v.t.",1,IF(D886="",0,1))</f>
        <v>0</v>
      </c>
      <c r="N886" s="1">
        <f>IF($A$16="61 N.v.t.",1,IF(E886="",0,1))</f>
        <v>0</v>
      </c>
      <c r="P886" s="1">
        <f t="shared" ref="P886:P894" si="61">SUM(L886:O886)</f>
        <v>0</v>
      </c>
    </row>
    <row r="887" spans="1:16" hidden="1">
      <c r="A887" s="1" t="str">
        <f>$A$17</f>
        <v>62 Aansluitingen</v>
      </c>
      <c r="B887" s="111" t="str">
        <f t="shared" ref="B887:B894" si="62">IF(C887+D887+E887=0,"",J887/$I$876)</f>
        <v/>
      </c>
      <c r="C887" s="3"/>
      <c r="D887" s="3"/>
      <c r="E887" s="3"/>
      <c r="F887" s="59"/>
      <c r="G887" s="59"/>
      <c r="H887" s="59"/>
      <c r="I887" s="59"/>
      <c r="J887" s="11">
        <f>(C887*(1+'Aanneemsom-E'!$C$16))+(D887*(1+'Aanneemsom-E'!$D$16))+(E887*(1+'Aanneemsom-E'!$E$16))</f>
        <v>0</v>
      </c>
      <c r="L887" s="1">
        <f>IF($A$17="62 N.v.t.",1,IF(C887="",0,1))</f>
        <v>0</v>
      </c>
      <c r="M887" s="1">
        <f>IF($A$17="62 N.v.t.",1,IF(D887="",0,1))</f>
        <v>0</v>
      </c>
      <c r="N887" s="1">
        <f>IF($A$17="62 N.v.t.",1,IF(E887="",0,1))</f>
        <v>0</v>
      </c>
      <c r="P887" s="1">
        <f t="shared" si="61"/>
        <v>0</v>
      </c>
    </row>
    <row r="888" spans="1:16" hidden="1">
      <c r="A888" s="1" t="str">
        <f>$A$18</f>
        <v>63 Verlichting</v>
      </c>
      <c r="B888" s="111" t="str">
        <f t="shared" si="62"/>
        <v/>
      </c>
      <c r="C888" s="3"/>
      <c r="D888" s="3"/>
      <c r="E888" s="3"/>
      <c r="F888" s="59"/>
      <c r="G888" s="59"/>
      <c r="H888" s="59"/>
      <c r="I888" s="59"/>
      <c r="J888" s="11">
        <f>(C888*(1+'Aanneemsom-E'!$C$16))+(D888*(1+'Aanneemsom-E'!$D$16))+(E888*(1+'Aanneemsom-E'!$E$16))</f>
        <v>0</v>
      </c>
      <c r="L888" s="1">
        <f>IF($A$18="63 N.v.t.",1,IF(C888="",0,1))</f>
        <v>0</v>
      </c>
      <c r="M888" s="1">
        <f>IF($A$18="63 N.v.t.",1,IF(D888="",0,1))</f>
        <v>0</v>
      </c>
      <c r="N888" s="1">
        <f>IF($A$18="63 N.v.t.",1,IF(E888="",0,1))</f>
        <v>0</v>
      </c>
      <c r="P888" s="1">
        <f t="shared" si="61"/>
        <v>0</v>
      </c>
    </row>
    <row r="889" spans="1:16" hidden="1">
      <c r="A889" s="1" t="str">
        <f>$A$19</f>
        <v>64 Communicatie</v>
      </c>
      <c r="B889" s="111" t="str">
        <f t="shared" si="62"/>
        <v/>
      </c>
      <c r="C889" s="3"/>
      <c r="D889" s="3"/>
      <c r="E889" s="3"/>
      <c r="F889" s="59"/>
      <c r="G889" s="59"/>
      <c r="H889" s="59"/>
      <c r="I889" s="59"/>
      <c r="J889" s="11">
        <f>(C889*(1+'Aanneemsom-E'!$C$16))+(D889*(1+'Aanneemsom-E'!$D$16))+(E889*(1+'Aanneemsom-E'!$E$16))</f>
        <v>0</v>
      </c>
      <c r="L889" s="1">
        <f>IF($A$19="64 N.v.t.",1,IF(C889="",0,1))</f>
        <v>0</v>
      </c>
      <c r="M889" s="1">
        <f>IF($A$19="64 N.v.t.",1,IF(D889="",0,1))</f>
        <v>0</v>
      </c>
      <c r="N889" s="1">
        <f>IF($A$19="64 N.v.t.",1,IF(E889="",0,1))</f>
        <v>0</v>
      </c>
      <c r="P889" s="1">
        <f t="shared" si="61"/>
        <v>0</v>
      </c>
    </row>
    <row r="890" spans="1:16" hidden="1">
      <c r="A890" s="1" t="str">
        <f>$A$20</f>
        <v>65 Beveiliging</v>
      </c>
      <c r="B890" s="111" t="str">
        <f t="shared" si="62"/>
        <v/>
      </c>
      <c r="C890" s="3"/>
      <c r="D890" s="3"/>
      <c r="E890" s="3"/>
      <c r="F890" s="59"/>
      <c r="G890" s="104" t="str">
        <f>IF(F876="","Ingevulde informatie wordt genegeerd.","")</f>
        <v>Ingevulde informatie wordt genegeerd.</v>
      </c>
      <c r="H890" s="59"/>
      <c r="I890" s="59"/>
      <c r="J890" s="11">
        <f>(C890*(1+'Aanneemsom-E'!$C$16))+(D890*(1+'Aanneemsom-E'!$D$16))+(E890*(1+'Aanneemsom-E'!$E$16))</f>
        <v>0</v>
      </c>
      <c r="L890" s="1">
        <f>IF($A$20="65 N.v.t.",1,IF(C890="",0,1))</f>
        <v>0</v>
      </c>
      <c r="M890" s="1">
        <f>IF($A$20="65 N.v.t.",1,IF(D890="",0,1))</f>
        <v>0</v>
      </c>
      <c r="N890" s="1">
        <f>IF($A$20="65 N.v.t.",1,IF(E890="",0,1))</f>
        <v>0</v>
      </c>
      <c r="P890" s="1">
        <f t="shared" si="61"/>
        <v>0</v>
      </c>
    </row>
    <row r="891" spans="1:16" hidden="1">
      <c r="A891" s="1" t="str">
        <f>$A$21</f>
        <v>66 Transport</v>
      </c>
      <c r="B891" s="111" t="str">
        <f t="shared" si="62"/>
        <v/>
      </c>
      <c r="C891" s="3"/>
      <c r="D891" s="3"/>
      <c r="E891" s="3"/>
      <c r="F891" s="59"/>
      <c r="G891" s="59"/>
      <c r="H891" s="59"/>
      <c r="I891" s="59"/>
      <c r="J891" s="11">
        <f>(C891*(1+'Aanneemsom-E'!$C$16))+(D891*(1+'Aanneemsom-E'!$D$16))+(E891*(1+'Aanneemsom-E'!$E$16))</f>
        <v>0</v>
      </c>
      <c r="L891" s="1">
        <f>IF($A$21="66 N.v.t.",1,IF(C891="",0,1))</f>
        <v>0</v>
      </c>
      <c r="M891" s="1">
        <f>IF($A$21="66 N.v.t.",1,IF(D891="",0,1))</f>
        <v>0</v>
      </c>
      <c r="N891" s="1">
        <f>IF($A$21="66 N.v.t.",1,IF(E891="",0,1))</f>
        <v>0</v>
      </c>
      <c r="P891" s="1">
        <f t="shared" si="61"/>
        <v>0</v>
      </c>
    </row>
    <row r="892" spans="1:16" hidden="1">
      <c r="A892" s="1" t="str">
        <f>$A$22</f>
        <v>73 Vaste keuken vrz</v>
      </c>
      <c r="B892" s="111" t="str">
        <f t="shared" si="62"/>
        <v/>
      </c>
      <c r="C892" s="3"/>
      <c r="D892" s="3"/>
      <c r="E892" s="3"/>
      <c r="F892" s="59"/>
      <c r="G892" s="59"/>
      <c r="H892" s="59"/>
      <c r="I892" s="59"/>
      <c r="J892" s="11">
        <f>(C892*(1+'Aanneemsom-E'!$C$16))+(D892*(1+'Aanneemsom-E'!$D$16))+(E892*(1+'Aanneemsom-E'!$E$16))</f>
        <v>0</v>
      </c>
      <c r="L892" s="1">
        <f>IF($A$22="73 N.v.t.",1,IF(C892="",0,1))</f>
        <v>0</v>
      </c>
      <c r="M892" s="1">
        <f>IF($A$22="73 N.v.t.",1,IF(D892="",0,1))</f>
        <v>0</v>
      </c>
      <c r="N892" s="1">
        <f>IF($A$22="73 N.v.t.",1,IF(E892="",0,1))</f>
        <v>0</v>
      </c>
      <c r="P892" s="1">
        <f t="shared" si="61"/>
        <v>0</v>
      </c>
    </row>
    <row r="893" spans="1:16" hidden="1">
      <c r="A893" s="1" t="str">
        <f>$A$23</f>
        <v>75 Vaste onderh.vrz.</v>
      </c>
      <c r="B893" s="111" t="str">
        <f t="shared" si="62"/>
        <v/>
      </c>
      <c r="C893" s="3"/>
      <c r="D893" s="3"/>
      <c r="E893" s="3"/>
      <c r="F893" s="59"/>
      <c r="G893" s="59"/>
      <c r="H893" s="59"/>
      <c r="I893" s="59"/>
      <c r="J893" s="11">
        <f>(C893*(1+'Aanneemsom-E'!$C$16))+(D893*(1+'Aanneemsom-E'!$D$16))+(E893*(1+'Aanneemsom-E'!$E$16))</f>
        <v>0</v>
      </c>
      <c r="L893" s="1">
        <f>IF($A$23="75 N.v.t.",1,IF(C893="",0,1))</f>
        <v>0</v>
      </c>
      <c r="M893" s="1">
        <f>IF($A$23="75 N.v.t.",1,IF(D893="",0,1))</f>
        <v>0</v>
      </c>
      <c r="N893" s="1">
        <f>IF($A$23="75 N.v.t.",1,IF(E893="",0,1))</f>
        <v>0</v>
      </c>
      <c r="P893" s="1">
        <f t="shared" si="61"/>
        <v>0</v>
      </c>
    </row>
    <row r="894" spans="1:16" ht="12" hidden="1" thickBot="1">
      <c r="A894" s="1" t="str">
        <f>$A$24</f>
        <v>90 Terrein</v>
      </c>
      <c r="B894" s="111" t="str">
        <f t="shared" si="62"/>
        <v/>
      </c>
      <c r="C894" s="3"/>
      <c r="D894" s="3"/>
      <c r="E894" s="3"/>
      <c r="F894" s="59"/>
      <c r="G894" s="59"/>
      <c r="H894" s="59"/>
      <c r="I894" s="59"/>
      <c r="J894" s="11">
        <f>(C894*(1+'Aanneemsom-E'!$C$16))+(D894*(1+'Aanneemsom-E'!$D$16))+(E894*(1+'Aanneemsom-E'!$E$16))</f>
        <v>0</v>
      </c>
      <c r="L894" s="1">
        <f>IF($A$24="90 N.v.t.",1,IF(C894="",0,1))</f>
        <v>0</v>
      </c>
      <c r="M894" s="1">
        <f>IF($A$24="90 N.v.t.",1,IF(D894="",0,1))</f>
        <v>0</v>
      </c>
      <c r="N894" s="1">
        <f>IF($A$24="90 N.v.t.",1,IF(E894="",0,1))</f>
        <v>0</v>
      </c>
      <c r="P894" s="1">
        <f t="shared" si="61"/>
        <v>0</v>
      </c>
    </row>
    <row r="895" spans="1:16" ht="13.5" hidden="1" thickBot="1">
      <c r="B895" s="19" t="s">
        <v>10</v>
      </c>
      <c r="C895" s="13">
        <f>SUM(C886:C894)</f>
        <v>0</v>
      </c>
      <c r="D895" s="13">
        <f>SUM(D886:D894)</f>
        <v>0</v>
      </c>
      <c r="E895" s="13">
        <f>SUM(E886:E894)</f>
        <v>0</v>
      </c>
      <c r="J895" s="12">
        <f>SUM(J885:J894)</f>
        <v>0</v>
      </c>
      <c r="O895" s="30" t="s">
        <v>25</v>
      </c>
      <c r="P895" s="1">
        <f>SUM(P885:P894)+P877</f>
        <v>4</v>
      </c>
    </row>
    <row r="896" spans="1:16" hidden="1">
      <c r="B896" s="19" t="s">
        <v>21</v>
      </c>
      <c r="C896" s="72" t="e">
        <f>C895/SUM(C895:E895)</f>
        <v>#DIV/0!</v>
      </c>
      <c r="D896" s="72" t="e">
        <f>D895/SUM(C895:E895)</f>
        <v>#DIV/0!</v>
      </c>
      <c r="E896" s="72" t="e">
        <f>E895/SUM(C895:E895)</f>
        <v>#DIV/0!</v>
      </c>
    </row>
    <row r="897" spans="1:10" hidden="1">
      <c r="C897" s="83"/>
      <c r="D897" s="83"/>
      <c r="E897" s="83"/>
    </row>
    <row r="898" spans="1:10" hidden="1">
      <c r="A898" s="6" t="str">
        <f>$A$57</f>
        <v>* "Loon", "Materiaal" en "Werk-derden" inclusief toeslagen. Let op: Alle bedragen datum prijspeil.</v>
      </c>
      <c r="C898" s="83"/>
      <c r="D898" s="83"/>
      <c r="E898" s="83"/>
      <c r="J898" s="105" t="str">
        <f>$J$57</f>
        <v>Paraaf Inschrijver:</v>
      </c>
    </row>
    <row r="899" spans="1:10" hidden="1">
      <c r="A899" s="6" t="str">
        <f>$A$58</f>
        <v>Opmerking: Niet gebruikte velden invullen met 0. Negatieve getallen of tekst is niet toegestaan.</v>
      </c>
      <c r="J899" s="86" t="str">
        <f>IF(P895=32,"","Let op: niet alle velden zijn ingevuld!")</f>
        <v>Let op: niet alle velden zijn ingevuld!</v>
      </c>
    </row>
  </sheetData>
  <sheetProtection algorithmName="SHA-512" hashValue="QmwIi2iwlzhnkBYrtoBa75ETgXqUNWqHpuDFMFMFItsjvNqG6ZECsjGfOtnE5Op2OkVpxw66CPysYvSWyaJfiQ==" saltValue="kfdwOECnooIgp7cr/AxwQw==" spinCount="100000" sheet="1" objects="1" scenarios="1" selectLockedCells="1"/>
  <phoneticPr fontId="0" type="noConversion"/>
  <conditionalFormatting sqref="B5">
    <cfRule type="cellIs" dxfId="394" priority="285" stopIfTrue="1" operator="equal">
      <formula>"Specificatieblad ongeldig"</formula>
    </cfRule>
  </conditionalFormatting>
  <conditionalFormatting sqref="B10">
    <cfRule type="cellIs" dxfId="393" priority="126" stopIfTrue="1" operator="notEqual">
      <formula>""</formula>
    </cfRule>
  </conditionalFormatting>
  <conditionalFormatting sqref="B34 B63 B92 B121 B150 B179 B208 B237 B266 B295 B324 B353 B382 B411 B440 B469 B498 B527 B556 B585 B614 B643 B672 B701 B730 B759 B788 B817 B846 B875">
    <cfRule type="cellIs" dxfId="392" priority="284" stopIfTrue="1" operator="equal">
      <formula>"Specificatieblad ongeldig; NIET invullen!"</formula>
    </cfRule>
  </conditionalFormatting>
  <conditionalFormatting sqref="B39">
    <cfRule type="cellIs" dxfId="391" priority="31" stopIfTrue="1" operator="notEqual">
      <formula>""</formula>
    </cfRule>
  </conditionalFormatting>
  <conditionalFormatting sqref="B68">
    <cfRule type="cellIs" dxfId="390" priority="30" stopIfTrue="1" operator="notEqual">
      <formula>""</formula>
    </cfRule>
  </conditionalFormatting>
  <conditionalFormatting sqref="B97">
    <cfRule type="cellIs" dxfId="389" priority="29" stopIfTrue="1" operator="notEqual">
      <formula>""</formula>
    </cfRule>
  </conditionalFormatting>
  <conditionalFormatting sqref="B126">
    <cfRule type="cellIs" dxfId="388" priority="28" stopIfTrue="1" operator="notEqual">
      <formula>""</formula>
    </cfRule>
  </conditionalFormatting>
  <conditionalFormatting sqref="B155">
    <cfRule type="cellIs" dxfId="387" priority="27" stopIfTrue="1" operator="notEqual">
      <formula>""</formula>
    </cfRule>
  </conditionalFormatting>
  <conditionalFormatting sqref="B184">
    <cfRule type="cellIs" dxfId="386" priority="26" stopIfTrue="1" operator="notEqual">
      <formula>""</formula>
    </cfRule>
  </conditionalFormatting>
  <conditionalFormatting sqref="B213">
    <cfRule type="cellIs" dxfId="385" priority="25" stopIfTrue="1" operator="notEqual">
      <formula>""</formula>
    </cfRule>
  </conditionalFormatting>
  <conditionalFormatting sqref="B242">
    <cfRule type="cellIs" dxfId="384" priority="24" stopIfTrue="1" operator="notEqual">
      <formula>""</formula>
    </cfRule>
  </conditionalFormatting>
  <conditionalFormatting sqref="B271">
    <cfRule type="cellIs" dxfId="383" priority="23" stopIfTrue="1" operator="notEqual">
      <formula>""</formula>
    </cfRule>
  </conditionalFormatting>
  <conditionalFormatting sqref="B300">
    <cfRule type="cellIs" dxfId="382" priority="22" stopIfTrue="1" operator="notEqual">
      <formula>""</formula>
    </cfRule>
  </conditionalFormatting>
  <conditionalFormatting sqref="B329">
    <cfRule type="cellIs" dxfId="381" priority="21" stopIfTrue="1" operator="notEqual">
      <formula>""</formula>
    </cfRule>
  </conditionalFormatting>
  <conditionalFormatting sqref="B358">
    <cfRule type="cellIs" dxfId="380" priority="20" stopIfTrue="1" operator="notEqual">
      <formula>""</formula>
    </cfRule>
  </conditionalFormatting>
  <conditionalFormatting sqref="B387">
    <cfRule type="cellIs" dxfId="379" priority="19" stopIfTrue="1" operator="notEqual">
      <formula>""</formula>
    </cfRule>
  </conditionalFormatting>
  <conditionalFormatting sqref="B416">
    <cfRule type="cellIs" dxfId="378" priority="18" stopIfTrue="1" operator="notEqual">
      <formula>""</formula>
    </cfRule>
  </conditionalFormatting>
  <conditionalFormatting sqref="B445">
    <cfRule type="cellIs" dxfId="377" priority="17" stopIfTrue="1" operator="notEqual">
      <formula>""</formula>
    </cfRule>
  </conditionalFormatting>
  <conditionalFormatting sqref="B474">
    <cfRule type="cellIs" dxfId="376" priority="16" stopIfTrue="1" operator="notEqual">
      <formula>""</formula>
    </cfRule>
  </conditionalFormatting>
  <conditionalFormatting sqref="B503">
    <cfRule type="cellIs" dxfId="375" priority="15" stopIfTrue="1" operator="notEqual">
      <formula>""</formula>
    </cfRule>
  </conditionalFormatting>
  <conditionalFormatting sqref="B532">
    <cfRule type="cellIs" dxfId="374" priority="14" stopIfTrue="1" operator="notEqual">
      <formula>""</formula>
    </cfRule>
  </conditionalFormatting>
  <conditionalFormatting sqref="B561">
    <cfRule type="cellIs" dxfId="373" priority="13" stopIfTrue="1" operator="notEqual">
      <formula>""</formula>
    </cfRule>
  </conditionalFormatting>
  <conditionalFormatting sqref="B590">
    <cfRule type="cellIs" dxfId="372" priority="12" stopIfTrue="1" operator="notEqual">
      <formula>""</formula>
    </cfRule>
  </conditionalFormatting>
  <conditionalFormatting sqref="B619">
    <cfRule type="cellIs" dxfId="371" priority="11" stopIfTrue="1" operator="notEqual">
      <formula>""</formula>
    </cfRule>
  </conditionalFormatting>
  <conditionalFormatting sqref="B648">
    <cfRule type="cellIs" dxfId="370" priority="10" stopIfTrue="1" operator="notEqual">
      <formula>""</formula>
    </cfRule>
  </conditionalFormatting>
  <conditionalFormatting sqref="B677">
    <cfRule type="cellIs" dxfId="369" priority="9" stopIfTrue="1" operator="notEqual">
      <formula>""</formula>
    </cfRule>
  </conditionalFormatting>
  <conditionalFormatting sqref="B706">
    <cfRule type="cellIs" dxfId="368" priority="8" stopIfTrue="1" operator="notEqual">
      <formula>""</formula>
    </cfRule>
  </conditionalFormatting>
  <conditionalFormatting sqref="B735">
    <cfRule type="cellIs" dxfId="367" priority="7" stopIfTrue="1" operator="notEqual">
      <formula>""</formula>
    </cfRule>
  </conditionalFormatting>
  <conditionalFormatting sqref="B764">
    <cfRule type="cellIs" dxfId="366" priority="6" stopIfTrue="1" operator="notEqual">
      <formula>""</formula>
    </cfRule>
  </conditionalFormatting>
  <conditionalFormatting sqref="B793">
    <cfRule type="cellIs" dxfId="365" priority="5" stopIfTrue="1" operator="notEqual">
      <formula>""</formula>
    </cfRule>
  </conditionalFormatting>
  <conditionalFormatting sqref="B822">
    <cfRule type="cellIs" dxfId="364" priority="4" stopIfTrue="1" operator="notEqual">
      <formula>""</formula>
    </cfRule>
  </conditionalFormatting>
  <conditionalFormatting sqref="B851">
    <cfRule type="cellIs" dxfId="363" priority="3" stopIfTrue="1" operator="notEqual">
      <formula>""</formula>
    </cfRule>
  </conditionalFormatting>
  <conditionalFormatting sqref="B880">
    <cfRule type="cellIs" dxfId="362" priority="2" stopIfTrue="1" operator="notEqual">
      <formula>""</formula>
    </cfRule>
  </conditionalFormatting>
  <conditionalFormatting sqref="F15:I15 C16:E24 F44:I44 C45:E53 F73:I73 C74:E82 F102:I102 C103:E111 F131:I131 C132:E140 F160:I160 C161:E169 F189:I189 C190:E198 F218:I218 C219:E227 F247:I247 C248:E256 F276:I276 C277:E285 F305:I305 C306:E314 F334:I334 C335:E343 F363:I363 C364:E372 F392:I392 C393:E401 F421:I421 C422:E430 F450:I450 C451:E459 F479:I479 C480:E488 F508:I508 C509:E517 F537:I537 C538:E546 F566:I566 C567:E575 F595:I595 C596:E604 F624:I624 C625:E633 F653:I653 C654:E662 F682:I682 C683:E691 F711:I711 C712:E720 F740:I740 C741:E749 F769:I769 C770:E778 F798:I798 C799:E807 F827:I827 C828:E836 F856:I856 C857:E865 F885:I885 C886:E894">
    <cfRule type="expression" dxfId="361" priority="283" stopIfTrue="1">
      <formula>ISTEXT(C15)</formula>
    </cfRule>
    <cfRule type="cellIs" dxfId="360" priority="282" stopIfTrue="1" operator="lessThan">
      <formula>0</formula>
    </cfRule>
    <cfRule type="cellIs" dxfId="359" priority="281" stopIfTrue="1" operator="equal">
      <formula>""</formula>
    </cfRule>
  </conditionalFormatting>
  <conditionalFormatting sqref="I5">
    <cfRule type="cellIs" dxfId="358" priority="130" stopIfTrue="1" operator="notEqual">
      <formula>$I$6</formula>
    </cfRule>
  </conditionalFormatting>
  <conditionalFormatting sqref="I35">
    <cfRule type="expression" dxfId="357" priority="1" stopIfTrue="1">
      <formula>I36-I35&lt;&gt;0</formula>
    </cfRule>
  </conditionalFormatting>
  <conditionalFormatting sqref="I36">
    <cfRule type="cellIs" dxfId="356" priority="129" stopIfTrue="1" operator="lessThan">
      <formula>0</formula>
    </cfRule>
  </conditionalFormatting>
  <conditionalFormatting sqref="I64">
    <cfRule type="expression" dxfId="355" priority="217" stopIfTrue="1">
      <formula>I65-I64&lt;&gt;0</formula>
    </cfRule>
  </conditionalFormatting>
  <conditionalFormatting sqref="I65">
    <cfRule type="cellIs" dxfId="354" priority="91" stopIfTrue="1" operator="lessThan">
      <formula>0</formula>
    </cfRule>
  </conditionalFormatting>
  <conditionalFormatting sqref="I93">
    <cfRule type="expression" dxfId="353" priority="214" stopIfTrue="1">
      <formula>I94-I93&lt;&gt;0</formula>
    </cfRule>
  </conditionalFormatting>
  <conditionalFormatting sqref="I94">
    <cfRule type="cellIs" dxfId="352" priority="89" stopIfTrue="1" operator="lessThan">
      <formula>0</formula>
    </cfRule>
  </conditionalFormatting>
  <conditionalFormatting sqref="I122">
    <cfRule type="expression" dxfId="351" priority="211" stopIfTrue="1">
      <formula>I123-I122&lt;&gt;0</formula>
    </cfRule>
  </conditionalFormatting>
  <conditionalFormatting sqref="I123">
    <cfRule type="cellIs" dxfId="350" priority="87" stopIfTrue="1" operator="lessThan">
      <formula>0</formula>
    </cfRule>
  </conditionalFormatting>
  <conditionalFormatting sqref="I151">
    <cfRule type="expression" dxfId="349" priority="208" stopIfTrue="1">
      <formula>I152-I151&lt;&gt;0</formula>
    </cfRule>
  </conditionalFormatting>
  <conditionalFormatting sqref="I152">
    <cfRule type="cellIs" dxfId="348" priority="85" stopIfTrue="1" operator="lessThan">
      <formula>0</formula>
    </cfRule>
  </conditionalFormatting>
  <conditionalFormatting sqref="I180">
    <cfRule type="expression" dxfId="347" priority="205" stopIfTrue="1">
      <formula>I181-I180&lt;&gt;0</formula>
    </cfRule>
  </conditionalFormatting>
  <conditionalFormatting sqref="I181">
    <cfRule type="cellIs" dxfId="346" priority="83" stopIfTrue="1" operator="lessThan">
      <formula>0</formula>
    </cfRule>
  </conditionalFormatting>
  <conditionalFormatting sqref="I209">
    <cfRule type="expression" dxfId="345" priority="202" stopIfTrue="1">
      <formula>I210-I209&lt;&gt;0</formula>
    </cfRule>
  </conditionalFormatting>
  <conditionalFormatting sqref="I210">
    <cfRule type="cellIs" dxfId="344" priority="81" stopIfTrue="1" operator="lessThan">
      <formula>0</formula>
    </cfRule>
  </conditionalFormatting>
  <conditionalFormatting sqref="I238">
    <cfRule type="expression" dxfId="343" priority="199" stopIfTrue="1">
      <formula>I239-I238&lt;&gt;0</formula>
    </cfRule>
  </conditionalFormatting>
  <conditionalFormatting sqref="I239">
    <cfRule type="cellIs" dxfId="342" priority="79" stopIfTrue="1" operator="lessThan">
      <formula>0</formula>
    </cfRule>
  </conditionalFormatting>
  <conditionalFormatting sqref="I267">
    <cfRule type="expression" dxfId="341" priority="196" stopIfTrue="1">
      <formula>I268-I267&lt;&gt;0</formula>
    </cfRule>
  </conditionalFormatting>
  <conditionalFormatting sqref="I268">
    <cfRule type="cellIs" dxfId="340" priority="77" stopIfTrue="1" operator="lessThan">
      <formula>0</formula>
    </cfRule>
  </conditionalFormatting>
  <conditionalFormatting sqref="I296">
    <cfRule type="expression" dxfId="339" priority="193" stopIfTrue="1">
      <formula>I297-I296&lt;&gt;0</formula>
    </cfRule>
  </conditionalFormatting>
  <conditionalFormatting sqref="I297">
    <cfRule type="cellIs" dxfId="338" priority="75" stopIfTrue="1" operator="lessThan">
      <formula>0</formula>
    </cfRule>
  </conditionalFormatting>
  <conditionalFormatting sqref="I325">
    <cfRule type="expression" dxfId="337" priority="190" stopIfTrue="1">
      <formula>I326-I325&lt;&gt;0</formula>
    </cfRule>
  </conditionalFormatting>
  <conditionalFormatting sqref="I326">
    <cfRule type="cellIs" dxfId="336" priority="73" stopIfTrue="1" operator="lessThan">
      <formula>0</formula>
    </cfRule>
  </conditionalFormatting>
  <conditionalFormatting sqref="I354">
    <cfRule type="expression" dxfId="335" priority="187" stopIfTrue="1">
      <formula>I355-I354&lt;&gt;0</formula>
    </cfRule>
  </conditionalFormatting>
  <conditionalFormatting sqref="I355">
    <cfRule type="cellIs" dxfId="334" priority="71" stopIfTrue="1" operator="lessThan">
      <formula>0</formula>
    </cfRule>
  </conditionalFormatting>
  <conditionalFormatting sqref="I383">
    <cfRule type="expression" dxfId="333" priority="184" stopIfTrue="1">
      <formula>I384-I383&lt;&gt;0</formula>
    </cfRule>
  </conditionalFormatting>
  <conditionalFormatting sqref="I384">
    <cfRule type="cellIs" dxfId="332" priority="69" stopIfTrue="1" operator="lessThan">
      <formula>0</formula>
    </cfRule>
  </conditionalFormatting>
  <conditionalFormatting sqref="I412">
    <cfRule type="expression" dxfId="331" priority="181" stopIfTrue="1">
      <formula>I413-I412&lt;&gt;0</formula>
    </cfRule>
  </conditionalFormatting>
  <conditionalFormatting sqref="I413">
    <cfRule type="cellIs" dxfId="330" priority="67" stopIfTrue="1" operator="lessThan">
      <formula>0</formula>
    </cfRule>
  </conditionalFormatting>
  <conditionalFormatting sqref="I441">
    <cfRule type="expression" dxfId="329" priority="178" stopIfTrue="1">
      <formula>I442-I441&lt;&gt;0</formula>
    </cfRule>
  </conditionalFormatting>
  <conditionalFormatting sqref="I442">
    <cfRule type="cellIs" dxfId="328" priority="65" stopIfTrue="1" operator="lessThan">
      <formula>0</formula>
    </cfRule>
  </conditionalFormatting>
  <conditionalFormatting sqref="I470">
    <cfRule type="expression" dxfId="327" priority="175" stopIfTrue="1">
      <formula>I471-I470&lt;&gt;0</formula>
    </cfRule>
  </conditionalFormatting>
  <conditionalFormatting sqref="I471">
    <cfRule type="cellIs" dxfId="326" priority="63" stopIfTrue="1" operator="lessThan">
      <formula>0</formula>
    </cfRule>
  </conditionalFormatting>
  <conditionalFormatting sqref="I499">
    <cfRule type="expression" dxfId="325" priority="172" stopIfTrue="1">
      <formula>I500-I499&lt;&gt;0</formula>
    </cfRule>
  </conditionalFormatting>
  <conditionalFormatting sqref="I500">
    <cfRule type="cellIs" dxfId="324" priority="61" stopIfTrue="1" operator="lessThan">
      <formula>0</formula>
    </cfRule>
  </conditionalFormatting>
  <conditionalFormatting sqref="I528">
    <cfRule type="expression" dxfId="323" priority="169" stopIfTrue="1">
      <formula>I529-I528&lt;&gt;0</formula>
    </cfRule>
  </conditionalFormatting>
  <conditionalFormatting sqref="I529">
    <cfRule type="cellIs" dxfId="322" priority="59" stopIfTrue="1" operator="lessThan">
      <formula>0</formula>
    </cfRule>
  </conditionalFormatting>
  <conditionalFormatting sqref="I557">
    <cfRule type="expression" dxfId="321" priority="166" stopIfTrue="1">
      <formula>I558-I557&lt;&gt;0</formula>
    </cfRule>
  </conditionalFormatting>
  <conditionalFormatting sqref="I558">
    <cfRule type="cellIs" dxfId="320" priority="57" stopIfTrue="1" operator="lessThan">
      <formula>0</formula>
    </cfRule>
  </conditionalFormatting>
  <conditionalFormatting sqref="I586">
    <cfRule type="expression" dxfId="319" priority="163" stopIfTrue="1">
      <formula>I587-I586&lt;&gt;0</formula>
    </cfRule>
  </conditionalFormatting>
  <conditionalFormatting sqref="I587">
    <cfRule type="cellIs" dxfId="318" priority="55" stopIfTrue="1" operator="lessThan">
      <formula>0</formula>
    </cfRule>
  </conditionalFormatting>
  <conditionalFormatting sqref="I615">
    <cfRule type="expression" dxfId="317" priority="160" stopIfTrue="1">
      <formula>I616-I615&lt;&gt;0</formula>
    </cfRule>
  </conditionalFormatting>
  <conditionalFormatting sqref="I616">
    <cfRule type="cellIs" dxfId="316" priority="53" stopIfTrue="1" operator="lessThan">
      <formula>0</formula>
    </cfRule>
  </conditionalFormatting>
  <conditionalFormatting sqref="I644">
    <cfRule type="expression" dxfId="315" priority="157" stopIfTrue="1">
      <formula>I645-I644&lt;&gt;0</formula>
    </cfRule>
  </conditionalFormatting>
  <conditionalFormatting sqref="I645">
    <cfRule type="cellIs" dxfId="314" priority="51" stopIfTrue="1" operator="lessThan">
      <formula>0</formula>
    </cfRule>
  </conditionalFormatting>
  <conditionalFormatting sqref="I673">
    <cfRule type="expression" dxfId="313" priority="154" stopIfTrue="1">
      <formula>I674-I673&lt;&gt;0</formula>
    </cfRule>
  </conditionalFormatting>
  <conditionalFormatting sqref="I674">
    <cfRule type="cellIs" dxfId="312" priority="49" stopIfTrue="1" operator="lessThan">
      <formula>0</formula>
    </cfRule>
  </conditionalFormatting>
  <conditionalFormatting sqref="I702">
    <cfRule type="expression" dxfId="311" priority="151" stopIfTrue="1">
      <formula>I703-I702&lt;&gt;0</formula>
    </cfRule>
  </conditionalFormatting>
  <conditionalFormatting sqref="I703">
    <cfRule type="cellIs" dxfId="310" priority="47" stopIfTrue="1" operator="lessThan">
      <formula>0</formula>
    </cfRule>
  </conditionalFormatting>
  <conditionalFormatting sqref="I731">
    <cfRule type="expression" dxfId="309" priority="148" stopIfTrue="1">
      <formula>I732-I731&lt;&gt;0</formula>
    </cfRule>
  </conditionalFormatting>
  <conditionalFormatting sqref="I732">
    <cfRule type="cellIs" dxfId="308" priority="45" stopIfTrue="1" operator="lessThan">
      <formula>0</formula>
    </cfRule>
  </conditionalFormatting>
  <conditionalFormatting sqref="I760">
    <cfRule type="expression" dxfId="307" priority="145" stopIfTrue="1">
      <formula>I761-I760&lt;&gt;0</formula>
    </cfRule>
  </conditionalFormatting>
  <conditionalFormatting sqref="I761">
    <cfRule type="cellIs" dxfId="306" priority="43" stopIfTrue="1" operator="lessThan">
      <formula>0</formula>
    </cfRule>
  </conditionalFormatting>
  <conditionalFormatting sqref="I789">
    <cfRule type="expression" dxfId="305" priority="142" stopIfTrue="1">
      <formula>I790-I789&lt;&gt;0</formula>
    </cfRule>
  </conditionalFormatting>
  <conditionalFormatting sqref="I790">
    <cfRule type="cellIs" dxfId="304" priority="41" stopIfTrue="1" operator="lessThan">
      <formula>0</formula>
    </cfRule>
  </conditionalFormatting>
  <conditionalFormatting sqref="I818">
    <cfRule type="expression" dxfId="303" priority="139" stopIfTrue="1">
      <formula>I819-I818&lt;&gt;0</formula>
    </cfRule>
  </conditionalFormatting>
  <conditionalFormatting sqref="I819">
    <cfRule type="cellIs" dxfId="302" priority="39" stopIfTrue="1" operator="lessThan">
      <formula>0</formula>
    </cfRule>
  </conditionalFormatting>
  <conditionalFormatting sqref="I847">
    <cfRule type="expression" dxfId="301" priority="136" stopIfTrue="1">
      <formula>I848-I847&lt;&gt;0</formula>
    </cfRule>
  </conditionalFormatting>
  <conditionalFormatting sqref="I848">
    <cfRule type="cellIs" dxfId="300" priority="37" stopIfTrue="1" operator="lessThan">
      <formula>0</formula>
    </cfRule>
  </conditionalFormatting>
  <conditionalFormatting sqref="I876">
    <cfRule type="expression" dxfId="299" priority="133" stopIfTrue="1">
      <formula>I877-I876&lt;&gt;0</formula>
    </cfRule>
  </conditionalFormatting>
  <conditionalFormatting sqref="I877">
    <cfRule type="cellIs" dxfId="298" priority="35" stopIfTrue="1" operator="lessThan">
      <formula>0</formula>
    </cfRule>
  </conditionalFormatting>
  <conditionalFormatting sqref="J36">
    <cfRule type="expression" dxfId="297" priority="95">
      <formula>I36=""</formula>
    </cfRule>
  </conditionalFormatting>
  <conditionalFormatting sqref="J38">
    <cfRule type="cellIs" dxfId="296" priority="218" stopIfTrue="1" operator="notEqual">
      <formula>0</formula>
    </cfRule>
    <cfRule type="cellIs" dxfId="295" priority="219" stopIfTrue="1" operator="equal">
      <formula>0</formula>
    </cfRule>
  </conditionalFormatting>
  <conditionalFormatting sqref="J65">
    <cfRule type="expression" dxfId="294" priority="90">
      <formula>I65=""</formula>
    </cfRule>
  </conditionalFormatting>
  <conditionalFormatting sqref="J67">
    <cfRule type="cellIs" dxfId="293" priority="215" stopIfTrue="1" operator="notEqual">
      <formula>0</formula>
    </cfRule>
    <cfRule type="cellIs" dxfId="292" priority="216" stopIfTrue="1" operator="equal">
      <formula>0</formula>
    </cfRule>
  </conditionalFormatting>
  <conditionalFormatting sqref="J94">
    <cfRule type="expression" dxfId="291" priority="88">
      <formula>I94=""</formula>
    </cfRule>
  </conditionalFormatting>
  <conditionalFormatting sqref="J96">
    <cfRule type="cellIs" dxfId="290" priority="212" stopIfTrue="1" operator="notEqual">
      <formula>0</formula>
    </cfRule>
    <cfRule type="cellIs" dxfId="289" priority="213" stopIfTrue="1" operator="equal">
      <formula>0</formula>
    </cfRule>
  </conditionalFormatting>
  <conditionalFormatting sqref="J123">
    <cfRule type="expression" dxfId="288" priority="86">
      <formula>I123=""</formula>
    </cfRule>
  </conditionalFormatting>
  <conditionalFormatting sqref="J125">
    <cfRule type="cellIs" dxfId="287" priority="209" stopIfTrue="1" operator="notEqual">
      <formula>0</formula>
    </cfRule>
    <cfRule type="cellIs" dxfId="286" priority="210" stopIfTrue="1" operator="equal">
      <formula>0</formula>
    </cfRule>
  </conditionalFormatting>
  <conditionalFormatting sqref="J152">
    <cfRule type="expression" dxfId="285" priority="84">
      <formula>I152=""</formula>
    </cfRule>
  </conditionalFormatting>
  <conditionalFormatting sqref="J154">
    <cfRule type="cellIs" dxfId="284" priority="207" stopIfTrue="1" operator="equal">
      <formula>0</formula>
    </cfRule>
    <cfRule type="cellIs" dxfId="283" priority="206" stopIfTrue="1" operator="notEqual">
      <formula>0</formula>
    </cfRule>
  </conditionalFormatting>
  <conditionalFormatting sqref="J181">
    <cfRule type="expression" dxfId="282" priority="82">
      <formula>I181=""</formula>
    </cfRule>
  </conditionalFormatting>
  <conditionalFormatting sqref="J183">
    <cfRule type="cellIs" dxfId="281" priority="204" stopIfTrue="1" operator="equal">
      <formula>0</formula>
    </cfRule>
    <cfRule type="cellIs" dxfId="280" priority="203" stopIfTrue="1" operator="notEqual">
      <formula>0</formula>
    </cfRule>
  </conditionalFormatting>
  <conditionalFormatting sqref="J210">
    <cfRule type="expression" dxfId="279" priority="80">
      <formula>I210=""</formula>
    </cfRule>
  </conditionalFormatting>
  <conditionalFormatting sqref="J212">
    <cfRule type="cellIs" dxfId="278" priority="201" stopIfTrue="1" operator="equal">
      <formula>0</formula>
    </cfRule>
    <cfRule type="cellIs" dxfId="277" priority="200" stopIfTrue="1" operator="notEqual">
      <formula>0</formula>
    </cfRule>
  </conditionalFormatting>
  <conditionalFormatting sqref="J239">
    <cfRule type="expression" dxfId="276" priority="78">
      <formula>I239=""</formula>
    </cfRule>
  </conditionalFormatting>
  <conditionalFormatting sqref="J241">
    <cfRule type="cellIs" dxfId="275" priority="198" stopIfTrue="1" operator="equal">
      <formula>0</formula>
    </cfRule>
    <cfRule type="cellIs" dxfId="274" priority="197" stopIfTrue="1" operator="notEqual">
      <formula>0</formula>
    </cfRule>
  </conditionalFormatting>
  <conditionalFormatting sqref="J268">
    <cfRule type="expression" dxfId="273" priority="76">
      <formula>I268=""</formula>
    </cfRule>
  </conditionalFormatting>
  <conditionalFormatting sqref="J270">
    <cfRule type="cellIs" dxfId="272" priority="195" stopIfTrue="1" operator="equal">
      <formula>0</formula>
    </cfRule>
    <cfRule type="cellIs" dxfId="271" priority="194" stopIfTrue="1" operator="notEqual">
      <formula>0</formula>
    </cfRule>
  </conditionalFormatting>
  <conditionalFormatting sqref="J297">
    <cfRule type="expression" dxfId="270" priority="74">
      <formula>I297=""</formula>
    </cfRule>
  </conditionalFormatting>
  <conditionalFormatting sqref="J299">
    <cfRule type="cellIs" dxfId="269" priority="192" stopIfTrue="1" operator="equal">
      <formula>0</formula>
    </cfRule>
    <cfRule type="cellIs" dxfId="268" priority="191" stopIfTrue="1" operator="notEqual">
      <formula>0</formula>
    </cfRule>
  </conditionalFormatting>
  <conditionalFormatting sqref="J326">
    <cfRule type="expression" dxfId="267" priority="72">
      <formula>I326=""</formula>
    </cfRule>
  </conditionalFormatting>
  <conditionalFormatting sqref="J328">
    <cfRule type="cellIs" dxfId="266" priority="189" stopIfTrue="1" operator="equal">
      <formula>0</formula>
    </cfRule>
    <cfRule type="cellIs" dxfId="265" priority="188" stopIfTrue="1" operator="notEqual">
      <formula>0</formula>
    </cfRule>
  </conditionalFormatting>
  <conditionalFormatting sqref="J355">
    <cfRule type="expression" dxfId="264" priority="70">
      <formula>I355=""</formula>
    </cfRule>
  </conditionalFormatting>
  <conditionalFormatting sqref="J357">
    <cfRule type="cellIs" dxfId="263" priority="185" stopIfTrue="1" operator="notEqual">
      <formula>0</formula>
    </cfRule>
    <cfRule type="cellIs" dxfId="262" priority="186" stopIfTrue="1" operator="equal">
      <formula>0</formula>
    </cfRule>
  </conditionalFormatting>
  <conditionalFormatting sqref="J384">
    <cfRule type="expression" dxfId="261" priority="68">
      <formula>I384=""</formula>
    </cfRule>
  </conditionalFormatting>
  <conditionalFormatting sqref="J386">
    <cfRule type="cellIs" dxfId="260" priority="183" stopIfTrue="1" operator="equal">
      <formula>0</formula>
    </cfRule>
    <cfRule type="cellIs" dxfId="259" priority="182" stopIfTrue="1" operator="notEqual">
      <formula>0</formula>
    </cfRule>
  </conditionalFormatting>
  <conditionalFormatting sqref="J413">
    <cfRule type="expression" dxfId="258" priority="66">
      <formula>I413=""</formula>
    </cfRule>
  </conditionalFormatting>
  <conditionalFormatting sqref="J415">
    <cfRule type="cellIs" dxfId="257" priority="179" stopIfTrue="1" operator="notEqual">
      <formula>0</formula>
    </cfRule>
    <cfRule type="cellIs" dxfId="256" priority="180" stopIfTrue="1" operator="equal">
      <formula>0</formula>
    </cfRule>
  </conditionalFormatting>
  <conditionalFormatting sqref="J442">
    <cfRule type="expression" dxfId="255" priority="64">
      <formula>I442=""</formula>
    </cfRule>
  </conditionalFormatting>
  <conditionalFormatting sqref="J444">
    <cfRule type="cellIs" dxfId="254" priority="176" stopIfTrue="1" operator="notEqual">
      <formula>0</formula>
    </cfRule>
    <cfRule type="cellIs" dxfId="253" priority="177" stopIfTrue="1" operator="equal">
      <formula>0</formula>
    </cfRule>
  </conditionalFormatting>
  <conditionalFormatting sqref="J471">
    <cfRule type="expression" dxfId="252" priority="62">
      <formula>I471=""</formula>
    </cfRule>
  </conditionalFormatting>
  <conditionalFormatting sqref="J473">
    <cfRule type="cellIs" dxfId="251" priority="173" stopIfTrue="1" operator="notEqual">
      <formula>0</formula>
    </cfRule>
    <cfRule type="cellIs" dxfId="250" priority="174" stopIfTrue="1" operator="equal">
      <formula>0</formula>
    </cfRule>
  </conditionalFormatting>
  <conditionalFormatting sqref="J500">
    <cfRule type="expression" dxfId="249" priority="60">
      <formula>I500=""</formula>
    </cfRule>
  </conditionalFormatting>
  <conditionalFormatting sqref="J502">
    <cfRule type="cellIs" dxfId="248" priority="170" stopIfTrue="1" operator="notEqual">
      <formula>0</formula>
    </cfRule>
    <cfRule type="cellIs" dxfId="247" priority="171" stopIfTrue="1" operator="equal">
      <formula>0</formula>
    </cfRule>
  </conditionalFormatting>
  <conditionalFormatting sqref="J529">
    <cfRule type="expression" dxfId="246" priority="58">
      <formula>I529=""</formula>
    </cfRule>
  </conditionalFormatting>
  <conditionalFormatting sqref="J531">
    <cfRule type="cellIs" dxfId="245" priority="167" stopIfTrue="1" operator="notEqual">
      <formula>0</formula>
    </cfRule>
    <cfRule type="cellIs" dxfId="244" priority="168" stopIfTrue="1" operator="equal">
      <formula>0</formula>
    </cfRule>
  </conditionalFormatting>
  <conditionalFormatting sqref="J558">
    <cfRule type="expression" dxfId="243" priority="56">
      <formula>I558=""</formula>
    </cfRule>
  </conditionalFormatting>
  <conditionalFormatting sqref="J560">
    <cfRule type="cellIs" dxfId="242" priority="164" stopIfTrue="1" operator="notEqual">
      <formula>0</formula>
    </cfRule>
    <cfRule type="cellIs" dxfId="241" priority="165" stopIfTrue="1" operator="equal">
      <formula>0</formula>
    </cfRule>
  </conditionalFormatting>
  <conditionalFormatting sqref="J587">
    <cfRule type="expression" dxfId="240" priority="54">
      <formula>I587=""</formula>
    </cfRule>
  </conditionalFormatting>
  <conditionalFormatting sqref="J589">
    <cfRule type="cellIs" dxfId="239" priority="162" stopIfTrue="1" operator="equal">
      <formula>0</formula>
    </cfRule>
    <cfRule type="cellIs" dxfId="238" priority="161" stopIfTrue="1" operator="notEqual">
      <formula>0</formula>
    </cfRule>
  </conditionalFormatting>
  <conditionalFormatting sqref="J616">
    <cfRule type="expression" dxfId="237" priority="52">
      <formula>I616=""</formula>
    </cfRule>
  </conditionalFormatting>
  <conditionalFormatting sqref="J618">
    <cfRule type="cellIs" dxfId="236" priority="159" stopIfTrue="1" operator="equal">
      <formula>0</formula>
    </cfRule>
    <cfRule type="cellIs" dxfId="235" priority="158" stopIfTrue="1" operator="notEqual">
      <formula>0</formula>
    </cfRule>
  </conditionalFormatting>
  <conditionalFormatting sqref="J645">
    <cfRule type="expression" dxfId="234" priority="50">
      <formula>I645=""</formula>
    </cfRule>
  </conditionalFormatting>
  <conditionalFormatting sqref="J647">
    <cfRule type="cellIs" dxfId="233" priority="156" stopIfTrue="1" operator="equal">
      <formula>0</formula>
    </cfRule>
    <cfRule type="cellIs" dxfId="232" priority="155" stopIfTrue="1" operator="notEqual">
      <formula>0</formula>
    </cfRule>
  </conditionalFormatting>
  <conditionalFormatting sqref="J674">
    <cfRule type="expression" dxfId="231" priority="48">
      <formula>I674=""</formula>
    </cfRule>
  </conditionalFormatting>
  <conditionalFormatting sqref="J676">
    <cfRule type="cellIs" dxfId="230" priority="153" stopIfTrue="1" operator="equal">
      <formula>0</formula>
    </cfRule>
    <cfRule type="cellIs" dxfId="229" priority="152" stopIfTrue="1" operator="notEqual">
      <formula>0</formula>
    </cfRule>
  </conditionalFormatting>
  <conditionalFormatting sqref="J703">
    <cfRule type="expression" dxfId="228" priority="46">
      <formula>I703=""</formula>
    </cfRule>
  </conditionalFormatting>
  <conditionalFormatting sqref="J705">
    <cfRule type="cellIs" dxfId="227" priority="149" stopIfTrue="1" operator="notEqual">
      <formula>0</formula>
    </cfRule>
    <cfRule type="cellIs" dxfId="226" priority="150" stopIfTrue="1" operator="equal">
      <formula>0</formula>
    </cfRule>
  </conditionalFormatting>
  <conditionalFormatting sqref="J732">
    <cfRule type="expression" dxfId="225" priority="44">
      <formula>I732=""</formula>
    </cfRule>
  </conditionalFormatting>
  <conditionalFormatting sqref="J734">
    <cfRule type="cellIs" dxfId="224" priority="146" stopIfTrue="1" operator="notEqual">
      <formula>0</formula>
    </cfRule>
    <cfRule type="cellIs" dxfId="223" priority="147" stopIfTrue="1" operator="equal">
      <formula>0</formula>
    </cfRule>
  </conditionalFormatting>
  <conditionalFormatting sqref="J761">
    <cfRule type="expression" dxfId="222" priority="42">
      <formula>I761=""</formula>
    </cfRule>
  </conditionalFormatting>
  <conditionalFormatting sqref="J763">
    <cfRule type="cellIs" dxfId="221" priority="144" stopIfTrue="1" operator="equal">
      <formula>0</formula>
    </cfRule>
    <cfRule type="cellIs" dxfId="220" priority="143" stopIfTrue="1" operator="notEqual">
      <formula>0</formula>
    </cfRule>
  </conditionalFormatting>
  <conditionalFormatting sqref="J790">
    <cfRule type="expression" dxfId="219" priority="40">
      <formula>I790=""</formula>
    </cfRule>
  </conditionalFormatting>
  <conditionalFormatting sqref="J792">
    <cfRule type="cellIs" dxfId="218" priority="141" stopIfTrue="1" operator="equal">
      <formula>0</formula>
    </cfRule>
    <cfRule type="cellIs" dxfId="217" priority="140" stopIfTrue="1" operator="notEqual">
      <formula>0</formula>
    </cfRule>
  </conditionalFormatting>
  <conditionalFormatting sqref="J819">
    <cfRule type="expression" dxfId="216" priority="38">
      <formula>I819=""</formula>
    </cfRule>
  </conditionalFormatting>
  <conditionalFormatting sqref="J821">
    <cfRule type="cellIs" dxfId="215" priority="138" stopIfTrue="1" operator="equal">
      <formula>0</formula>
    </cfRule>
    <cfRule type="cellIs" dxfId="214" priority="137" stopIfTrue="1" operator="notEqual">
      <formula>0</formula>
    </cfRule>
  </conditionalFormatting>
  <conditionalFormatting sqref="J848">
    <cfRule type="expression" dxfId="213" priority="36">
      <formula>I848=""</formula>
    </cfRule>
  </conditionalFormatting>
  <conditionalFormatting sqref="J850">
    <cfRule type="cellIs" dxfId="212" priority="134" stopIfTrue="1" operator="notEqual">
      <formula>0</formula>
    </cfRule>
    <cfRule type="cellIs" dxfId="211" priority="135" stopIfTrue="1" operator="equal">
      <formula>0</formula>
    </cfRule>
  </conditionalFormatting>
  <conditionalFormatting sqref="J877">
    <cfRule type="expression" dxfId="210" priority="34">
      <formula>I877=""</formula>
    </cfRule>
  </conditionalFormatting>
  <conditionalFormatting sqref="J879">
    <cfRule type="cellIs" dxfId="209" priority="132" stopIfTrue="1" operator="equal">
      <formula>0</formula>
    </cfRule>
    <cfRule type="cellIs" dxfId="208" priority="131" stopIfTrue="1" operator="notEqual">
      <formula>0</formula>
    </cfRule>
  </conditionalFormatting>
  <dataValidations count="13">
    <dataValidation type="list" allowBlank="1" showInputMessage="1" showErrorMessage="1" sqref="A16" xr:uid="{00000000-0002-0000-0500-000000000000}">
      <formula1>$L$16:$M$16</formula1>
    </dataValidation>
    <dataValidation type="list" allowBlank="1" showInputMessage="1" showErrorMessage="1" sqref="A17" xr:uid="{00000000-0002-0000-0500-000001000000}">
      <formula1>$L$17:$M$17</formula1>
    </dataValidation>
    <dataValidation type="list" allowBlank="1" showInputMessage="1" showErrorMessage="1" sqref="A18" xr:uid="{00000000-0002-0000-0500-000002000000}">
      <formula1>$L$18:$M$18</formula1>
    </dataValidation>
    <dataValidation type="list" allowBlank="1" showInputMessage="1" showErrorMessage="1" sqref="A19" xr:uid="{00000000-0002-0000-0500-000003000000}">
      <formula1>$L$19:$M$19</formula1>
    </dataValidation>
    <dataValidation type="list" allowBlank="1" showInputMessage="1" showErrorMessage="1" sqref="A20" xr:uid="{00000000-0002-0000-0500-000004000000}">
      <formula1>$L$20:$M$20</formula1>
    </dataValidation>
    <dataValidation type="list" allowBlank="1" showInputMessage="1" showErrorMessage="1" sqref="A21" xr:uid="{00000000-0002-0000-0500-000005000000}">
      <formula1>$L$21:$M$21</formula1>
    </dataValidation>
    <dataValidation type="list" allowBlank="1" showInputMessage="1" showErrorMessage="1" sqref="A22" xr:uid="{00000000-0002-0000-0500-000006000000}">
      <formula1>$L$22:$M$22</formula1>
    </dataValidation>
    <dataValidation type="list" allowBlank="1" showInputMessage="1" showErrorMessage="1" sqref="A23" xr:uid="{00000000-0002-0000-0500-000007000000}">
      <formula1>$L$23:$M$23</formula1>
    </dataValidation>
    <dataValidation type="list" allowBlank="1" showInputMessage="1" showErrorMessage="1" sqref="A24" xr:uid="{00000000-0002-0000-0500-000008000000}">
      <formula1>$L$24:$M$24</formula1>
    </dataValidation>
    <dataValidation type="list" allowBlank="1" showInputMessage="1" showErrorMessage="1" sqref="F14" xr:uid="{00000000-0002-0000-0500-000009000000}">
      <formula1>$L$15</formula1>
    </dataValidation>
    <dataValidation type="list" allowBlank="1" showInputMessage="1" showErrorMessage="1" sqref="G14" xr:uid="{00000000-0002-0000-0500-00000A000000}">
      <formula1>$M$15</formula1>
    </dataValidation>
    <dataValidation type="list" allowBlank="1" showInputMessage="1" showErrorMessage="1" sqref="H14" xr:uid="{00000000-0002-0000-0500-00000B000000}">
      <formula1>$N$15</formula1>
    </dataValidation>
    <dataValidation type="list" allowBlank="1" showInputMessage="1" showErrorMessage="1" sqref="I14" xr:uid="{00000000-0002-0000-0500-00000C000000}">
      <formula1>$O$15</formula1>
    </dataValidation>
  </dataValidations>
  <pageMargins left="0.74803149606299213" right="0.39370078740157483" top="0.98425196850393704" bottom="0.98425196850393704" header="0.51181102362204722" footer="0.51181102362204722"/>
  <pageSetup paperSize="9" orientation="landscape" horizontalDpi="4294967293" r:id="rId1"/>
  <headerFooter alignWithMargins="0">
    <oddFooter>&amp;L&amp;"Arial,Cursief"&amp;8© Wesselektro advies Houten&amp;C&amp;"Arial,Cursief"&amp;8Specificatie: &amp;A
Pagina &amp;P&amp;R&amp;"Arial,Cursief"&amp;8&amp;F</oddFooter>
  </headerFooter>
  <rowBreaks count="30" manualBreakCount="30">
    <brk id="29" max="16383" man="1"/>
    <brk id="58" max="16383" man="1"/>
    <brk id="87" max="16383" man="1"/>
    <brk id="116" max="16383" man="1"/>
    <brk id="145" max="16383" man="1"/>
    <brk id="174" max="16383" man="1"/>
    <brk id="203" max="16383" man="1"/>
    <brk id="232" max="16383" man="1"/>
    <brk id="261" max="16383" man="1"/>
    <brk id="290" max="16383" man="1"/>
    <brk id="319" max="16383" man="1"/>
    <brk id="348" max="16383" man="1"/>
    <brk id="377" max="16383" man="1"/>
    <brk id="406" max="16383" man="1"/>
    <brk id="435" max="16383" man="1"/>
    <brk id="464" max="16383" man="1"/>
    <brk id="493" max="16383" man="1"/>
    <brk id="522" max="16383" man="1"/>
    <brk id="551" max="16383" man="1"/>
    <brk id="580" max="16383" man="1"/>
    <brk id="609" max="16383" man="1"/>
    <brk id="638" max="16383" man="1"/>
    <brk id="667" max="16383" man="1"/>
    <brk id="696" max="16383" man="1"/>
    <brk id="725" max="16383" man="1"/>
    <brk id="754" max="16383" man="1"/>
    <brk id="783" max="16383" man="1"/>
    <brk id="812" max="16383" man="1"/>
    <brk id="841" max="16383" man="1"/>
    <brk id="870" max="1638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R899"/>
  <sheetViews>
    <sheetView workbookViewId="0">
      <selection activeCell="F35" sqref="F35"/>
    </sheetView>
  </sheetViews>
  <sheetFormatPr defaultRowHeight="11.25"/>
  <cols>
    <col min="1" max="1" width="16.42578125" style="1" customWidth="1"/>
    <col min="2" max="2" width="12.140625" style="1" customWidth="1"/>
    <col min="3" max="4" width="11.42578125" style="2" customWidth="1"/>
    <col min="5" max="5" width="12.140625" style="2" customWidth="1"/>
    <col min="6" max="9" width="11.42578125" style="2" customWidth="1"/>
    <col min="10" max="10" width="14.28515625" style="2" customWidth="1"/>
    <col min="11" max="11" width="9.140625" style="1"/>
    <col min="12" max="18" width="9.140625" style="1" hidden="1" customWidth="1"/>
    <col min="19" max="16384" width="9.140625" style="1"/>
  </cols>
  <sheetData>
    <row r="1" spans="1:18" ht="15.75">
      <c r="A1" s="4" t="str">
        <f>'Aanneemsom-E'!$A$1</f>
        <v>E-installatie</v>
      </c>
      <c r="B1" s="4" t="str">
        <f>'Aanneemsom-E'!$B$1</f>
        <v>Inschrijfbiljet onderhoud</v>
      </c>
    </row>
    <row r="2" spans="1:18">
      <c r="A2" s="30" t="str">
        <f>'Aanneemsom-E'!$A$2</f>
        <v>Perceel:</v>
      </c>
      <c r="B2" s="31" t="str">
        <f>Leeswijzer!$B$2</f>
        <v>E1</v>
      </c>
      <c r="I2" s="32" t="str">
        <f>'Aanneemsom-E'!$F$2</f>
        <v>Documentnummer:</v>
      </c>
      <c r="J2" s="80" t="str">
        <f>Leeswijzer!$G$2</f>
        <v>xxx-GC1-IBE E1C1</v>
      </c>
    </row>
    <row r="3" spans="1:18">
      <c r="A3" s="30" t="str">
        <f>'Aanneemsom-E'!$A$3</f>
        <v>Opdrachtgever:</v>
      </c>
      <c r="B3" s="110" t="str">
        <f>Leeswijzer!$B$3</f>
        <v>Solido</v>
      </c>
      <c r="I3" s="32" t="str">
        <f>'Aanneemsom-E'!$F$3</f>
        <v>Bestek:</v>
      </c>
      <c r="J3" s="2" t="str">
        <f>Leeswijzer!$G$3</f>
        <v>2506-FB-OHCAEW</v>
      </c>
    </row>
    <row r="4" spans="1:18">
      <c r="A4" s="30" t="str">
        <f>'Aanneemsom-E'!$A$4</f>
        <v>Betreft:</v>
      </c>
      <c r="B4" s="110" t="str">
        <f>Leeswijzer!$B$4</f>
        <v>Onderhoudscontract E-installatie</v>
      </c>
      <c r="I4" s="30" t="s">
        <v>61</v>
      </c>
      <c r="J4" s="148">
        <f>'Aanneemsom-E'!$E$39</f>
        <v>0</v>
      </c>
    </row>
    <row r="5" spans="1:18">
      <c r="A5" s="30" t="str">
        <f>'Aanneemsom-E'!$A$5</f>
        <v>Blad:</v>
      </c>
      <c r="B5" s="1" t="str">
        <f>IF($F$5=0,"Specificatieblad ongeldig","Specificatieblad Cluster")</f>
        <v>Specificatieblad Cluster</v>
      </c>
      <c r="E5" s="78" t="str">
        <f>'Aanneemsom-E'!A58</f>
        <v>C2</v>
      </c>
      <c r="F5" s="33" t="str">
        <f>'Aanneemsom-E'!B58</f>
        <v>(naam)</v>
      </c>
      <c r="H5" s="32" t="s">
        <v>41</v>
      </c>
      <c r="I5" s="80">
        <f>I35+I64+I93+I122+I151+I180+I209+I238+I267+I296+I325+I354+I383+I412+I441+I470+I499+I528+I557+I586+I615+I644+I673+I702+I731+I760+I789+I818+I847+I876</f>
        <v>0</v>
      </c>
      <c r="J5" s="1"/>
    </row>
    <row r="6" spans="1:18">
      <c r="E6" s="32"/>
      <c r="H6" s="32" t="s">
        <v>49</v>
      </c>
      <c r="I6" s="80"/>
      <c r="J6" s="2" t="s">
        <v>45</v>
      </c>
      <c r="Q6" s="30" t="s">
        <v>73</v>
      </c>
    </row>
    <row r="7" spans="1:18">
      <c r="E7" s="32" t="s">
        <v>72</v>
      </c>
      <c r="F7" s="80">
        <f>Q7</f>
        <v>0</v>
      </c>
      <c r="P7" s="30"/>
      <c r="Q7" s="1">
        <f>SUM(Q35:Q876)</f>
        <v>0</v>
      </c>
    </row>
    <row r="8" spans="1:18">
      <c r="A8" s="30"/>
      <c r="B8" s="2"/>
      <c r="E8" s="32"/>
    </row>
    <row r="9" spans="1:18">
      <c r="A9" s="60" t="s">
        <v>31</v>
      </c>
      <c r="B9" s="115">
        <f>'Aanneemsom-E'!$B$8</f>
        <v>0</v>
      </c>
      <c r="E9" s="32"/>
    </row>
    <row r="10" spans="1:18">
      <c r="A10" s="30" t="s">
        <v>89</v>
      </c>
      <c r="B10" s="149"/>
    </row>
    <row r="11" spans="1:18">
      <c r="C11" s="74"/>
      <c r="D11" s="75"/>
      <c r="E11" s="75"/>
      <c r="F11" s="77" t="s">
        <v>37</v>
      </c>
      <c r="G11" s="75"/>
      <c r="H11" s="75"/>
      <c r="I11" s="75"/>
      <c r="J11" s="76"/>
    </row>
    <row r="12" spans="1:18">
      <c r="C12" s="20"/>
      <c r="D12" s="21" t="s">
        <v>172</v>
      </c>
      <c r="E12" s="22"/>
      <c r="F12" s="26"/>
      <c r="G12" s="21" t="str">
        <f>IF(SUM(L14:O14)=0,"Geen stelposten","Stelposten")</f>
        <v>Geen stelposten</v>
      </c>
      <c r="H12" s="55"/>
      <c r="I12" s="27"/>
      <c r="J12" s="63" t="s">
        <v>11</v>
      </c>
    </row>
    <row r="13" spans="1:18">
      <c r="C13" s="23"/>
      <c r="D13" s="24" t="s">
        <v>173</v>
      </c>
      <c r="E13" s="25"/>
      <c r="F13" s="28"/>
      <c r="G13" s="24"/>
      <c r="H13" s="56"/>
      <c r="I13" s="29"/>
      <c r="J13" s="71">
        <f>'Aanneemsom-E'!$B$16</f>
        <v>45839</v>
      </c>
      <c r="L13" s="1" t="s">
        <v>79</v>
      </c>
    </row>
    <row r="14" spans="1:18" ht="22.5">
      <c r="A14" s="17" t="s">
        <v>43</v>
      </c>
      <c r="B14" s="18" t="s">
        <v>38</v>
      </c>
      <c r="C14" s="5" t="s">
        <v>52</v>
      </c>
      <c r="D14" s="5" t="s">
        <v>53</v>
      </c>
      <c r="E14" s="5" t="s">
        <v>223</v>
      </c>
      <c r="F14" s="5"/>
      <c r="G14" s="5"/>
      <c r="H14" s="5"/>
      <c r="I14" s="5"/>
      <c r="J14" s="5" t="s">
        <v>57</v>
      </c>
      <c r="L14" s="1">
        <f>IF(F14="",0,1)</f>
        <v>0</v>
      </c>
      <c r="M14" s="1">
        <f>IF(G14="",0,1)</f>
        <v>0</v>
      </c>
      <c r="N14" s="1">
        <f>IF(H14="",0,1)</f>
        <v>0</v>
      </c>
      <c r="O14" s="1">
        <f>IF(I14="",0,1)</f>
        <v>0</v>
      </c>
      <c r="R14" s="57" t="s">
        <v>134</v>
      </c>
    </row>
    <row r="15" spans="1:18">
      <c r="A15" s="57" t="str">
        <f>IF(SUM(L14:O14)=0,"Stelposten n.v.t.","Stelposten")</f>
        <v>Stelposten n.v.t.</v>
      </c>
      <c r="B15" s="81"/>
      <c r="C15" s="82"/>
      <c r="D15" s="82"/>
      <c r="E15" s="82"/>
      <c r="F15" s="2">
        <f>IF($F$35="",0,F44)+IF($F$64="",0,F73)+IF($F$93="",0,F102)+IF($F$122="",0,F131)+IF($F$151="",0,F160)+IF($F$180="",0,F189)+IF($F$209="",0,F218)+IF($F$238="",0,F247)+IF($F$267="",0,F276)+IF($F$296="",0,F305)+IF($F$325="",0,F334)+IF($F$354="",0,F363)+IF($F$383="",0,F392)+IF($F$412="",0,F421)+IF($F$441="",0,F450)+IF($F$470="",0,F479)+IF($F$499="",0,F508)+IF($F$528="",0,F537)+IF($F$557="",0,F566)+IF($F$586="",0,F595)+IF($F$615="",0,F624)+IF($F$644="",0,F653)+IF($F$673="",0,F682)+IF($F$702="",0,F711)+IF($F$731="",0,F740)+IF($F$760="",0,F769)+IF($F$789="",0,F798)+IF($F$818="",0,F827)+IF($F$847="",0,F856)+IF($F$876="",0,F885)</f>
        <v>0</v>
      </c>
      <c r="G15" s="2">
        <f>IF($F$35="",0,G44)+IF($F$64="",0,G73)+IF($F$93="",0,G102)+IF($F$122="",0,G131)+IF($F$151="",0,G160)+IF($F$180="",0,G189)+IF($F$209="",0,G218)+IF($F$238="",0,G247)+IF($F$267="",0,G276)+IF($F$296="",0,G305)+IF($F$325="",0,G334)+IF($F$354="",0,G363)+IF($F$383="",0,G392)+IF($F$412="",0,G421)+IF($F$441="",0,G450)+IF($F$470="",0,G479)+IF($F$499="",0,G508)+IF($F$528="",0,G537)+IF($F$557="",0,G566)+IF($F$586="",0,G595)+IF($F$615="",0,G624)+IF($F$644="",0,G653)+IF($F$673="",0,G682)+IF($F$702="",0,G711)+IF($F$731="",0,G740)+IF($F$760="",0,G769)+IF($F$789="",0,G798)+IF($F$818="",0,G827)+IF($F$847="",0,G856)+IF($F$876="",0,G885)</f>
        <v>0</v>
      </c>
      <c r="H15" s="2">
        <f>IF($F$35="",0,H44)+IF($F$64="",0,H73)+IF($F$93="",0,H102)+IF($F$122="",0,H131)+IF($F$151="",0,H160)+IF($F$180="",0,H189)+IF($F$209="",0,H218)+IF($F$238="",0,H247)+IF($F$267="",0,H276)+IF($F$296="",0,H305)+IF($F$325="",0,H334)+IF($F$354="",0,H363)+IF($F$383="",0,H392)+IF($F$412="",0,H421)+IF($F$441="",0,H450)+IF($F$470="",0,H479)+IF($F$499="",0,H508)+IF($F$528="",0,H537)+IF($F$557="",0,H566)+IF($F$586="",0,H595)+IF($F$615="",0,H624)+IF($F$644="",0,H653)+IF($F$673="",0,H682)+IF($F$702="",0,H711)+IF($F$731="",0,H740)+IF($F$760="",0,H769)+IF($F$789="",0,H798)+IF($F$818="",0,H827)+IF($F$847="",0,H856)+IF($F$876="",0,H885)</f>
        <v>0</v>
      </c>
      <c r="I15" s="2">
        <f>IF($F$35="",0,I44)+IF($F$64="",0,I73)+IF($F$93="",0,I102)+IF($F$122="",0,I131)+IF($F$151="",0,I160)+IF($F$180="",0,I189)+IF($F$209="",0,I218)+IF($F$238="",0,I247)+IF($F$267="",0,I276)+IF($F$296="",0,I305)+IF($F$325="",0,I334)+IF($F$354="",0,I363)+IF($F$383="",0,I392)+IF($F$412="",0,I421)+IF($F$441="",0,I450)+IF($F$470="",0,I479)+IF($F$499="",0,I508)+IF($F$528="",0,I537)+IF($F$557="",0,I566)+IF($F$586="",0,I595)+IF($F$615="",0,I624)+IF($F$644="",0,I653)+IF($F$673="",0,I682)+IF($F$702="",0,I711)+IF($F$731="",0,I740)+IF($F$760="",0,I769)+IF($F$789="",0,I798)+IF($F$818="",0,I827)+IF($F$847="",0,I856)+IF($F$876="",0,I885)</f>
        <v>0</v>
      </c>
      <c r="J15" s="58">
        <f>(F15*(1+'Aanneemsom-E'!$F$16))+(G15*(1+'Aanneemsom-E'!$F$16))+(H15*(1+'Aanneemsom-E'!$F$16))+(I15*(1+'Aanneemsom-E'!$F$16))</f>
        <v>0</v>
      </c>
      <c r="L15" s="146" t="s">
        <v>51</v>
      </c>
      <c r="M15" s="146" t="s">
        <v>54</v>
      </c>
      <c r="N15" s="146" t="s">
        <v>55</v>
      </c>
      <c r="O15" s="146" t="s">
        <v>56</v>
      </c>
      <c r="R15" s="2">
        <f>SUM(F15:I15)</f>
        <v>0</v>
      </c>
    </row>
    <row r="16" spans="1:18">
      <c r="A16" s="117" t="s">
        <v>211</v>
      </c>
      <c r="B16" s="111" t="str">
        <f>IF(C16+D16+E16=0,"",J16/$I$5)</f>
        <v/>
      </c>
      <c r="C16" s="2">
        <f>IF($F$35="",0,C45)+IF($F$64="",0,C74)+IF($F$93="",0,C103)+IF($F$122="",0,C132)+IF($F$151="",0,C161)+IF($F$180="",0,C190)+IF($F$209="",0,C219)+IF($F$238="",0,C248)+IF($F$267="",0,C277)+IF($F$296="",0,C306)+IF($F$325="",0,C335)+IF($F$354="",0,C364)+IF($F$383="",0,C393)+IF($F$412="",0,C422)+IF($F$441="",0,C451)+IF($F$470="",0,C480)+IF($F$499="",0,C509)+IF($F$528="",0,C538)+IF($F$557="",0,C567)+IF($F$586="",0,C596)+IF($F$615="",0,C625)+IF($F$644="",0,C654)+IF($F$673="",0,C683)+IF($F$702="",0,C712)+IF($F$731="",0,C741)+IF($F$760="",0,C770)+IF($F$789="",0,C799)+IF($F$818="",0,C828)+IF($F$847="",0,C857)+IF($F$876="",0,C886)</f>
        <v>0</v>
      </c>
      <c r="D16" s="2">
        <f>IF($F$35="",0,D45)+IF($F$64="",0,D74)+IF($F$93="",0,D103)+IF($F$122="",0,D132)+IF($F$151="",0,D161)+IF($F$180="",0,D190)+IF($F$209="",0,D219)+IF($F$238="",0,D248)+IF($F$267="",0,D277)+IF($F$296="",0,D306)+IF($F$325="",0,D335)+IF($F$354="",0,D364)+IF($F$383="",0,D393)+IF($F$412="",0,D422)+IF($F$441="",0,D451)+IF($F$470="",0,D480)+IF($F$499="",0,D509)+IF($F$528="",0,D538)+IF($F$557="",0,D567)+IF($F$586="",0,D596)+IF($F$615="",0,D625)+IF($F$644="",0,D654)+IF($F$673="",0,D683)+IF($F$702="",0,D712)+IF($F$731="",0,D741)+IF($F$760="",0,D770)+IF($F$789="",0,D799)+IF($F$818="",0,D828)+IF($F$847="",0,D857)+IF($F$876="",0,D886)</f>
        <v>0</v>
      </c>
      <c r="E16" s="2">
        <f>IF($F$35="",0,E45)+IF($F$64="",0,E74)+IF($F$93="",0,E103)+IF($F$122="",0,E132)+IF($F$151="",0,E161)+IF($F$180="",0,E190)+IF($F$209="",0,E219)+IF($F$238="",0,E248)+IF($F$267="",0,E277)+IF($F$296="",0,E306)+IF($F$325="",0,E335)+IF($F$354="",0,E364)+IF($F$383="",0,E393)+IF($F$412="",0,E422)+IF($F$441="",0,E451)+IF($F$470="",0,E480)+IF($F$499="",0,E509)+IF($F$528="",0,E538)+IF($F$557="",0,E567)+IF($F$586="",0,E596)+IF($F$615="",0,E625)+IF($F$644="",0,E654)+IF($F$673="",0,E683)+IF($F$702="",0,E712)+IF($F$731="",0,E741)+IF($F$760="",0,E770)+IF($F$789="",0,E799)+IF($F$818="",0,E828)+IF($F$847="",0,E857)+IF($F$876="",0,E886)</f>
        <v>0</v>
      </c>
      <c r="F16" s="59"/>
      <c r="G16" s="59"/>
      <c r="H16" s="59"/>
      <c r="I16" s="59"/>
      <c r="J16" s="11">
        <f>(C16*(1+'Aanneemsom-E'!$C$16))+(D16*(1+'Aanneemsom-E'!$D$16))+(E16*(1+'Aanneemsom-E'!$E$16))</f>
        <v>0</v>
      </c>
      <c r="L16" s="1" t="str">
        <f>Leeswijzer!K1</f>
        <v>61 CEV</v>
      </c>
      <c r="M16" s="1" t="s">
        <v>81</v>
      </c>
    </row>
    <row r="17" spans="1:13">
      <c r="A17" s="117" t="s">
        <v>212</v>
      </c>
      <c r="B17" s="111" t="str">
        <f t="shared" ref="B17:B24" si="0">IF(C17+D17+E17=0,"",J17/$I$5)</f>
        <v/>
      </c>
      <c r="C17" s="2">
        <f>IF($F$35="",0,C46)+IF($F$64="",0,C75)+IF($F$93="",0,C104)+IF($F$122="",0,C133)+IF($F$151="",0,C162)+IF($F$180="",0,C191)+IF($F$209="",0,C220)+IF($F$238="",0,C249)+IF($F$267="",0,C278)+IF($F$296="",0,C307)+IF($F$325="",0,C336)+IF($F$354="",0,C365)+IF($F$383="",0,C394)+IF($F$412="",0,C423)+IF($F$441="",0,C452)+IF($F$470="",0,C481)+IF($F$499="",0,C510)+IF($F$528="",0,C539)+IF($F$557="",0,C568)+IF($F$586="",0,C597)+IF($F$615="",0,C626)+IF($F$644="",0,C655)+IF($F$673="",0,C684)+IF($F$702="",0,C713)+IF($F$731="",0,C742)+IF($F$760="",0,C771)+IF($F$789="",0,C800)+IF($F$818="",0,C829)+IF($F$847="",0,C858)+IF($F$876="",0,C887)</f>
        <v>0</v>
      </c>
      <c r="D17" s="2">
        <f t="shared" ref="D17:E24" si="1">IF($F$35="",0,D46)+IF($F$64="",0,D75)+IF($F$93="",0,D104)+IF($F$122="",0,D133)+IF($F$151="",0,D162)+IF($F$180="",0,D191)+IF($F$209="",0,D220)+IF($F$238="",0,D249)+IF($F$267="",0,D278)+IF($F$296="",0,D307)+IF($F$325="",0,D336)+IF($F$354="",0,D365)+IF($F$383="",0,D394)+IF($F$412="",0,D423)+IF($F$441="",0,D452)+IF($F$470="",0,D481)+IF($F$499="",0,D510)+IF($F$528="",0,D539)+IF($F$557="",0,D568)+IF($F$586="",0,D597)+IF($F$615="",0,D626)+IF($F$644="",0,D655)+IF($F$673="",0,D684)+IF($F$702="",0,D713)+IF($F$731="",0,D742)+IF($F$760="",0,D771)+IF($F$789="",0,D800)+IF($F$818="",0,D829)+IF($F$847="",0,D858)+IF($F$876="",0,D887)</f>
        <v>0</v>
      </c>
      <c r="E17" s="2">
        <f t="shared" si="1"/>
        <v>0</v>
      </c>
      <c r="F17" s="59"/>
      <c r="G17" s="59"/>
      <c r="H17" s="59"/>
      <c r="I17" s="59"/>
      <c r="J17" s="11">
        <f>(C17*(1+'Aanneemsom-E'!$C$16))+(D17*(1+'Aanneemsom-E'!$D$16))+(E17*(1+'Aanneemsom-E'!$E$16))</f>
        <v>0</v>
      </c>
      <c r="L17" s="1" t="str">
        <f>Leeswijzer!K2</f>
        <v>62 Aansluitingen</v>
      </c>
      <c r="M17" s="1" t="s">
        <v>82</v>
      </c>
    </row>
    <row r="18" spans="1:13">
      <c r="A18" s="117" t="s">
        <v>5</v>
      </c>
      <c r="B18" s="111" t="str">
        <f t="shared" si="0"/>
        <v/>
      </c>
      <c r="C18" s="2">
        <f t="shared" ref="C18:C24" si="2">IF($F$35="",0,C47)+IF($F$64="",0,C76)+IF($F$93="",0,C105)+IF($F$122="",0,C134)+IF($F$151="",0,C163)+IF($F$180="",0,C192)+IF($F$209="",0,C221)+IF($F$238="",0,C250)+IF($F$267="",0,C279)+IF($F$296="",0,C308)+IF($F$325="",0,C337)+IF($F$354="",0,C366)+IF($F$383="",0,C395)+IF($F$412="",0,C424)+IF($F$441="",0,C453)+IF($F$470="",0,C482)+IF($F$499="",0,C511)+IF($F$528="",0,C540)+IF($F$557="",0,C569)+IF($F$586="",0,C598)+IF($F$615="",0,C627)+IF($F$644="",0,C656)+IF($F$673="",0,C685)+IF($F$702="",0,C714)+IF($F$731="",0,C743)+IF($F$760="",0,C772)+IF($F$789="",0,C801)+IF($F$818="",0,C830)+IF($F$847="",0,C859)+IF($F$876="",0,C888)</f>
        <v>0</v>
      </c>
      <c r="D18" s="2">
        <f t="shared" si="1"/>
        <v>0</v>
      </c>
      <c r="E18" s="2">
        <f t="shared" si="1"/>
        <v>0</v>
      </c>
      <c r="F18" s="59"/>
      <c r="G18" s="59"/>
      <c r="H18" s="59"/>
      <c r="I18" s="59"/>
      <c r="J18" s="11">
        <f>(C18*(1+'Aanneemsom-E'!$C$16))+(D18*(1+'Aanneemsom-E'!$D$16))+(E18*(1+'Aanneemsom-E'!$E$16))</f>
        <v>0</v>
      </c>
      <c r="L18" s="1" t="str">
        <f>Leeswijzer!K3</f>
        <v>63 Verlichting</v>
      </c>
      <c r="M18" s="1" t="s">
        <v>83</v>
      </c>
    </row>
    <row r="19" spans="1:13">
      <c r="A19" s="117" t="s">
        <v>6</v>
      </c>
      <c r="B19" s="111" t="str">
        <f t="shared" si="0"/>
        <v/>
      </c>
      <c r="C19" s="2">
        <f t="shared" si="2"/>
        <v>0</v>
      </c>
      <c r="D19" s="2">
        <f t="shared" si="1"/>
        <v>0</v>
      </c>
      <c r="E19" s="2">
        <f t="shared" si="1"/>
        <v>0</v>
      </c>
      <c r="F19" s="59"/>
      <c r="G19" s="59"/>
      <c r="H19" s="59"/>
      <c r="I19" s="59"/>
      <c r="J19" s="11">
        <f>(C19*(1+'Aanneemsom-E'!$C$16))+(D19*(1+'Aanneemsom-E'!$D$16))+(E19*(1+'Aanneemsom-E'!$E$16))</f>
        <v>0</v>
      </c>
      <c r="L19" s="1" t="str">
        <f>Leeswijzer!K4</f>
        <v>64 Communicatie</v>
      </c>
      <c r="M19" s="1" t="s">
        <v>84</v>
      </c>
    </row>
    <row r="20" spans="1:13">
      <c r="A20" s="117" t="s">
        <v>7</v>
      </c>
      <c r="B20" s="111" t="str">
        <f t="shared" si="0"/>
        <v/>
      </c>
      <c r="C20" s="2">
        <f t="shared" si="2"/>
        <v>0</v>
      </c>
      <c r="D20" s="2">
        <f t="shared" si="1"/>
        <v>0</v>
      </c>
      <c r="E20" s="2">
        <f t="shared" si="1"/>
        <v>0</v>
      </c>
      <c r="F20" s="59"/>
      <c r="G20" s="59"/>
      <c r="H20" s="59"/>
      <c r="I20" s="59"/>
      <c r="J20" s="11">
        <f>(C20*(1+'Aanneemsom-E'!$C$16))+(D20*(1+'Aanneemsom-E'!$D$16))+(E20*(1+'Aanneemsom-E'!$E$16))</f>
        <v>0</v>
      </c>
      <c r="L20" s="1" t="str">
        <f>Leeswijzer!K5</f>
        <v>65 Beveiliging</v>
      </c>
      <c r="M20" s="1" t="s">
        <v>85</v>
      </c>
    </row>
    <row r="21" spans="1:13">
      <c r="A21" s="117" t="s">
        <v>213</v>
      </c>
      <c r="B21" s="111" t="str">
        <f t="shared" si="0"/>
        <v/>
      </c>
      <c r="C21" s="2">
        <f t="shared" si="2"/>
        <v>0</v>
      </c>
      <c r="D21" s="2">
        <f t="shared" si="1"/>
        <v>0</v>
      </c>
      <c r="E21" s="2">
        <f t="shared" si="1"/>
        <v>0</v>
      </c>
      <c r="F21" s="59"/>
      <c r="G21" s="59"/>
      <c r="H21" s="59"/>
      <c r="I21" s="59"/>
      <c r="J21" s="11">
        <f>(C21*(1+'Aanneemsom-E'!$C$16))+(D21*(1+'Aanneemsom-E'!$D$16))+(E21*(1+'Aanneemsom-E'!$E$16))</f>
        <v>0</v>
      </c>
      <c r="L21" s="1" t="str">
        <f>Leeswijzer!K6</f>
        <v>66 Transport</v>
      </c>
      <c r="M21" s="1" t="s">
        <v>86</v>
      </c>
    </row>
    <row r="22" spans="1:13">
      <c r="A22" s="117" t="s">
        <v>215</v>
      </c>
      <c r="B22" s="111" t="str">
        <f t="shared" si="0"/>
        <v/>
      </c>
      <c r="C22" s="2">
        <f t="shared" si="2"/>
        <v>0</v>
      </c>
      <c r="D22" s="2">
        <f t="shared" si="1"/>
        <v>0</v>
      </c>
      <c r="E22" s="2">
        <f t="shared" si="1"/>
        <v>0</v>
      </c>
      <c r="F22" s="59"/>
      <c r="G22" s="59"/>
      <c r="H22" s="59"/>
      <c r="I22" s="59"/>
      <c r="J22" s="11">
        <f>(C22*(1+'Aanneemsom-E'!$C$16))+(D22*(1+'Aanneemsom-E'!$D$16))+(E22*(1+'Aanneemsom-E'!$E$16))</f>
        <v>0</v>
      </c>
      <c r="L22" s="1" t="str">
        <f>Leeswijzer!K7</f>
        <v>73 Vaste keuken vrz</v>
      </c>
      <c r="M22" s="1" t="s">
        <v>80</v>
      </c>
    </row>
    <row r="23" spans="1:13">
      <c r="A23" s="117" t="s">
        <v>214</v>
      </c>
      <c r="B23" s="111" t="str">
        <f t="shared" si="0"/>
        <v/>
      </c>
      <c r="C23" s="2">
        <f t="shared" si="2"/>
        <v>0</v>
      </c>
      <c r="D23" s="2">
        <f t="shared" si="1"/>
        <v>0</v>
      </c>
      <c r="E23" s="2">
        <f t="shared" si="1"/>
        <v>0</v>
      </c>
      <c r="F23" s="59"/>
      <c r="G23" s="59"/>
      <c r="H23" s="59"/>
      <c r="I23" s="59"/>
      <c r="J23" s="11">
        <f>(C23*(1+'Aanneemsom-E'!$C$16))+(D23*(1+'Aanneemsom-E'!$D$16))+(E23*(1+'Aanneemsom-E'!$E$16))</f>
        <v>0</v>
      </c>
      <c r="L23" s="1" t="str">
        <f>Leeswijzer!K8</f>
        <v>75 Vaste onderh.vrz</v>
      </c>
      <c r="M23" s="1" t="s">
        <v>87</v>
      </c>
    </row>
    <row r="24" spans="1:13" ht="12" thickBot="1">
      <c r="A24" s="117" t="s">
        <v>9</v>
      </c>
      <c r="B24" s="111" t="str">
        <f t="shared" si="0"/>
        <v/>
      </c>
      <c r="C24" s="2">
        <f t="shared" si="2"/>
        <v>0</v>
      </c>
      <c r="D24" s="2">
        <f t="shared" si="1"/>
        <v>0</v>
      </c>
      <c r="E24" s="2">
        <f t="shared" si="1"/>
        <v>0</v>
      </c>
      <c r="F24" s="59"/>
      <c r="G24" s="59"/>
      <c r="H24" s="59"/>
      <c r="I24" s="59"/>
      <c r="J24" s="11">
        <f>(C24*(1+'Aanneemsom-E'!$C$16))+(D24*(1+'Aanneemsom-E'!$D$16))+(E24*(1+'Aanneemsom-E'!$E$16))</f>
        <v>0</v>
      </c>
      <c r="L24" s="1" t="str">
        <f>Leeswijzer!K9</f>
        <v>90 Terrein</v>
      </c>
      <c r="M24" s="1" t="s">
        <v>88</v>
      </c>
    </row>
    <row r="25" spans="1:13" ht="13.5" thickBot="1">
      <c r="B25" s="19" t="s">
        <v>10</v>
      </c>
      <c r="C25" s="13">
        <f>IF($F$5=0,0,SUM(C16:C24))</f>
        <v>0</v>
      </c>
      <c r="D25" s="13">
        <f>IF($F$5=0,0,SUM(D16:D24))</f>
        <v>0</v>
      </c>
      <c r="E25" s="13">
        <f>IF($F$5=0,0,SUM(E16:E24))</f>
        <v>0</v>
      </c>
      <c r="J25" s="12">
        <f>SUM(J15:J24)</f>
        <v>0</v>
      </c>
    </row>
    <row r="26" spans="1:13">
      <c r="B26" s="19" t="s">
        <v>21</v>
      </c>
      <c r="C26" s="72" t="e">
        <f>C25/SUM(C25:E25)</f>
        <v>#DIV/0!</v>
      </c>
      <c r="D26" s="72" t="e">
        <f>D25/SUM(C25:E25)</f>
        <v>#DIV/0!</v>
      </c>
      <c r="E26" s="72" t="e">
        <f>E25/SUM(C25:E25)</f>
        <v>#DIV/0!</v>
      </c>
    </row>
    <row r="27" spans="1:13">
      <c r="C27" s="83"/>
      <c r="D27" s="83"/>
      <c r="E27" s="83"/>
    </row>
    <row r="28" spans="1:13">
      <c r="C28" s="83"/>
      <c r="D28" s="83"/>
      <c r="E28" s="83"/>
    </row>
    <row r="30" spans="1:13" ht="15.75">
      <c r="A30" s="4" t="str">
        <f>'Aanneemsom-E'!$A$1</f>
        <v>E-installatie</v>
      </c>
      <c r="B30" s="4" t="str">
        <f>'Aanneemsom-E'!$B$1</f>
        <v>Inschrijfbiljet onderhoud</v>
      </c>
    </row>
    <row r="31" spans="1:13">
      <c r="A31" s="30" t="str">
        <f>'Aanneemsom-E'!$A$2</f>
        <v>Perceel:</v>
      </c>
      <c r="B31" s="31" t="str">
        <f>Leeswijzer!$B$2</f>
        <v>E1</v>
      </c>
      <c r="F31" s="1"/>
      <c r="G31" s="1"/>
      <c r="H31" s="1"/>
      <c r="I31" s="32" t="str">
        <f>'Aanneemsom-E'!$F$2</f>
        <v>Documentnummer:</v>
      </c>
      <c r="J31" s="80" t="str">
        <f>Leeswijzer!$G$2</f>
        <v>xxx-GC1-IBE E1C1</v>
      </c>
    </row>
    <row r="32" spans="1:13">
      <c r="A32" s="30" t="str">
        <f>'Aanneemsom-E'!$A$3</f>
        <v>Opdrachtgever:</v>
      </c>
      <c r="B32" s="110" t="str">
        <f>Leeswijzer!$B$3</f>
        <v>Solido</v>
      </c>
      <c r="F32" s="1"/>
      <c r="G32" s="1"/>
      <c r="H32" s="1"/>
      <c r="I32" s="32" t="str">
        <f>'Aanneemsom-E'!$F$3</f>
        <v>Bestek:</v>
      </c>
      <c r="J32" s="2" t="str">
        <f>Leeswijzer!$G$3</f>
        <v>2506-FB-OHCAEW</v>
      </c>
    </row>
    <row r="33" spans="1:17">
      <c r="A33" s="30" t="str">
        <f>'Aanneemsom-E'!$A$4</f>
        <v>Betreft:</v>
      </c>
      <c r="B33" s="110" t="str">
        <f>Leeswijzer!$B$4</f>
        <v>Onderhoudscontract E-installatie</v>
      </c>
      <c r="F33" s="1"/>
      <c r="G33" s="1"/>
      <c r="H33" s="1"/>
      <c r="I33" s="30" t="s">
        <v>61</v>
      </c>
      <c r="J33" s="148">
        <f>'Aanneemsom-E'!$E$39</f>
        <v>0</v>
      </c>
    </row>
    <row r="34" spans="1:17">
      <c r="A34" s="30" t="str">
        <f>'Aanneemsom-E'!$A$5</f>
        <v>Blad:</v>
      </c>
      <c r="B34" s="1" t="str">
        <f>IF(F35="","Specificatieblad ongeldig; NIET invullen!","Specificatieblad locatie")</f>
        <v>Specificatieblad ongeldig; NIET invullen!</v>
      </c>
      <c r="E34" s="78" t="str">
        <f>$E$5</f>
        <v>C2</v>
      </c>
      <c r="F34" s="33" t="str">
        <f>$F$5</f>
        <v>(naam)</v>
      </c>
      <c r="J34" s="1"/>
    </row>
    <row r="35" spans="1:17">
      <c r="A35" s="30"/>
      <c r="B35" s="80"/>
      <c r="E35" s="78" t="s">
        <v>4</v>
      </c>
      <c r="F35" s="130"/>
      <c r="H35" s="32" t="s">
        <v>41</v>
      </c>
      <c r="I35" s="80">
        <f>IF(I38=0,I36,I38)</f>
        <v>0</v>
      </c>
      <c r="J35" s="1"/>
      <c r="Q35" s="1">
        <f>IF(F35="",0,1)</f>
        <v>0</v>
      </c>
    </row>
    <row r="36" spans="1:17">
      <c r="A36" s="30"/>
      <c r="B36" s="103"/>
      <c r="E36" s="32" t="s">
        <v>20</v>
      </c>
      <c r="F36" s="117"/>
      <c r="H36" s="32" t="s">
        <v>27</v>
      </c>
      <c r="I36" s="118"/>
      <c r="J36" s="110" t="s">
        <v>45</v>
      </c>
      <c r="P36" s="1">
        <f>IF(I36="",0,1)</f>
        <v>0</v>
      </c>
    </row>
    <row r="37" spans="1:17">
      <c r="A37" s="30"/>
      <c r="B37" s="2"/>
      <c r="E37" s="32"/>
      <c r="F37" s="1"/>
      <c r="H37" s="30" t="s">
        <v>46</v>
      </c>
      <c r="I37" s="118"/>
      <c r="J37" s="1"/>
    </row>
    <row r="38" spans="1:17">
      <c r="A38" s="60" t="s">
        <v>31</v>
      </c>
      <c r="B38" s="115">
        <f>'Aanneemsom-E'!$B$8</f>
        <v>0</v>
      </c>
      <c r="E38" s="32"/>
      <c r="F38" s="1"/>
      <c r="H38" s="32" t="s">
        <v>47</v>
      </c>
      <c r="I38" s="118"/>
      <c r="J38" s="113">
        <f>IF(I37+I38=0,0,(I38-I37)/I37)</f>
        <v>0</v>
      </c>
    </row>
    <row r="39" spans="1:17">
      <c r="A39" s="30" t="s">
        <v>89</v>
      </c>
      <c r="B39" s="149"/>
      <c r="J39" s="119" t="str">
        <f>IF(J38=0,"","Controleer kengetallen op inschrijfwaarde. Pas zo nodig de bedragen Loon, Materiaal en Werk-derden aan met het wijzigingspercentage.")</f>
        <v/>
      </c>
    </row>
    <row r="40" spans="1:17">
      <c r="C40" s="74"/>
      <c r="D40" s="75"/>
      <c r="E40" s="75"/>
      <c r="F40" s="77" t="s">
        <v>23</v>
      </c>
      <c r="G40" s="75"/>
      <c r="H40" s="75"/>
      <c r="I40" s="75"/>
      <c r="J40" s="76"/>
    </row>
    <row r="41" spans="1:17">
      <c r="C41" s="20"/>
      <c r="D41" s="21" t="str">
        <f>$D$12</f>
        <v>Preventief en</v>
      </c>
      <c r="E41" s="22"/>
      <c r="F41" s="26"/>
      <c r="G41" s="21" t="str">
        <f>IF($G$12="","",$G$12)</f>
        <v>Geen stelposten</v>
      </c>
      <c r="H41" s="55"/>
      <c r="I41" s="27"/>
      <c r="J41" s="63" t="str">
        <f>$J$12</f>
        <v>Prijspeil</v>
      </c>
    </row>
    <row r="42" spans="1:17">
      <c r="C42" s="23"/>
      <c r="D42" s="24" t="str">
        <f>$D$13</f>
        <v>curatief onderhoud</v>
      </c>
      <c r="E42" s="25"/>
      <c r="F42" s="28"/>
      <c r="G42" s="24"/>
      <c r="H42" s="56"/>
      <c r="I42" s="29"/>
      <c r="J42" s="71">
        <f>$J$13</f>
        <v>45839</v>
      </c>
    </row>
    <row r="43" spans="1:17" ht="22.5">
      <c r="A43" s="17" t="s">
        <v>43</v>
      </c>
      <c r="B43" s="18" t="s">
        <v>33</v>
      </c>
      <c r="C43" s="5" t="s">
        <v>58</v>
      </c>
      <c r="D43" s="5" t="s">
        <v>59</v>
      </c>
      <c r="E43" s="5" t="s">
        <v>224</v>
      </c>
      <c r="F43" s="5" t="str">
        <f>IF($F$14="","",$F$14)</f>
        <v/>
      </c>
      <c r="G43" s="5" t="str">
        <f>IF($G$14="","",$G$14)</f>
        <v/>
      </c>
      <c r="H43" s="5" t="str">
        <f>IF($H$14="","",$H$14)</f>
        <v/>
      </c>
      <c r="I43" s="5" t="str">
        <f>IF($I$14="","",$I$14)</f>
        <v/>
      </c>
      <c r="J43" s="5" t="s">
        <v>57</v>
      </c>
      <c r="L43" s="1" t="s">
        <v>26</v>
      </c>
    </row>
    <row r="44" spans="1:17">
      <c r="A44" s="57" t="str">
        <f>$A$15</f>
        <v>Stelposten n.v.t.</v>
      </c>
      <c r="B44" s="81"/>
      <c r="C44" s="82"/>
      <c r="D44" s="82"/>
      <c r="E44" s="82"/>
      <c r="F44" s="3"/>
      <c r="G44" s="3"/>
      <c r="H44" s="3"/>
      <c r="I44" s="3"/>
      <c r="J44" s="58">
        <f>(F44*(1+'Aanneemsom-E'!$F$16))+(G44*(1+'Aanneemsom-E'!$F$16))+(H44*(1+'Aanneemsom-E'!$F$16))+(I44*(1+'Aanneemsom-E'!$F$16))</f>
        <v>0</v>
      </c>
      <c r="L44" s="1">
        <f>IF(F43="",1,IF(F44="",0,1))</f>
        <v>1</v>
      </c>
      <c r="M44" s="1">
        <f>IF(G43="",1,IF(G44="",0,1))</f>
        <v>1</v>
      </c>
      <c r="N44" s="1">
        <f>IF(H43="",1,IF(H44="",0,1))</f>
        <v>1</v>
      </c>
      <c r="O44" s="1">
        <f>IF(I43="",1,IF(I44="",0,1))</f>
        <v>1</v>
      </c>
      <c r="P44" s="1">
        <f t="shared" ref="P44:P53" si="3">SUM(L44:O44)</f>
        <v>4</v>
      </c>
    </row>
    <row r="45" spans="1:17">
      <c r="A45" s="1" t="str">
        <f>$A$16</f>
        <v>61 CEV</v>
      </c>
      <c r="B45" s="111" t="str">
        <f>IF(C45+D45+E45=0,"",J45/$I$35)</f>
        <v/>
      </c>
      <c r="C45" s="3"/>
      <c r="D45" s="3"/>
      <c r="E45" s="3"/>
      <c r="F45" s="59"/>
      <c r="G45" s="59"/>
      <c r="H45" s="59"/>
      <c r="I45" s="59"/>
      <c r="J45" s="11">
        <f>(C45*(1+'Aanneemsom-E'!$C$16))+(D45*(1+'Aanneemsom-E'!$D$16))+(E45*(1+'Aanneemsom-E'!$E$16))</f>
        <v>0</v>
      </c>
      <c r="L45" s="1">
        <f>IF($A$16="61 N.v.t.",1,IF(C45="",0,1))</f>
        <v>0</v>
      </c>
      <c r="M45" s="1">
        <f>IF($A$16="61 N.v.t.",1,IF(D45="",0,1))</f>
        <v>0</v>
      </c>
      <c r="N45" s="1">
        <f>IF($A$16="61 N.v.t.",1,IF(E45="",0,1))</f>
        <v>0</v>
      </c>
      <c r="P45" s="1">
        <f t="shared" si="3"/>
        <v>0</v>
      </c>
    </row>
    <row r="46" spans="1:17">
      <c r="A46" s="1" t="str">
        <f>$A$17</f>
        <v>62 Aansluitingen</v>
      </c>
      <c r="B46" s="111" t="str">
        <f t="shared" ref="B46:B53" si="4">IF(C46+D46+E46=0,"",J46/$I$35)</f>
        <v/>
      </c>
      <c r="C46" s="3"/>
      <c r="D46" s="3"/>
      <c r="E46" s="3"/>
      <c r="F46" s="59"/>
      <c r="G46" s="59"/>
      <c r="H46" s="59"/>
      <c r="I46" s="59"/>
      <c r="J46" s="11">
        <f>(C46*(1+'Aanneemsom-E'!$C$16))+(D46*(1+'Aanneemsom-E'!$D$16))+(E46*(1+'Aanneemsom-E'!$E$16))</f>
        <v>0</v>
      </c>
      <c r="L46" s="1">
        <f>IF($A$17="62 N.v.t.",1,IF(C46="",0,1))</f>
        <v>0</v>
      </c>
      <c r="M46" s="1">
        <f>IF($A$17="62 N.v.t.",1,IF(D46="",0,1))</f>
        <v>0</v>
      </c>
      <c r="N46" s="1">
        <f>IF($A$17="62 N.v.t.",1,IF(E46="",0,1))</f>
        <v>0</v>
      </c>
      <c r="P46" s="1">
        <f t="shared" si="3"/>
        <v>0</v>
      </c>
    </row>
    <row r="47" spans="1:17">
      <c r="A47" s="1" t="str">
        <f>$A$18</f>
        <v>63 Verlichting</v>
      </c>
      <c r="B47" s="111" t="str">
        <f t="shared" si="4"/>
        <v/>
      </c>
      <c r="C47" s="3"/>
      <c r="D47" s="3"/>
      <c r="E47" s="3"/>
      <c r="F47" s="59"/>
      <c r="G47" s="59"/>
      <c r="H47" s="59"/>
      <c r="I47" s="59"/>
      <c r="J47" s="11">
        <f>(C47*(1+'Aanneemsom-E'!$C$16))+(D47*(1+'Aanneemsom-E'!$D$16))+(E47*(1+'Aanneemsom-E'!$E$16))</f>
        <v>0</v>
      </c>
      <c r="L47" s="1">
        <f>IF($A$18="63 N.v.t.",1,IF(C47="",0,1))</f>
        <v>0</v>
      </c>
      <c r="M47" s="1">
        <f>IF($A$18="63 N.v.t.",1,IF(D47="",0,1))</f>
        <v>0</v>
      </c>
      <c r="N47" s="1">
        <f>IF($A$18="63 N.v.t.",1,IF(E47="",0,1))</f>
        <v>0</v>
      </c>
      <c r="P47" s="1">
        <f t="shared" si="3"/>
        <v>0</v>
      </c>
    </row>
    <row r="48" spans="1:17">
      <c r="A48" s="1" t="str">
        <f>$A$19</f>
        <v>64 Communicatie</v>
      </c>
      <c r="B48" s="111" t="str">
        <f t="shared" si="4"/>
        <v/>
      </c>
      <c r="C48" s="3"/>
      <c r="D48" s="3"/>
      <c r="E48" s="3"/>
      <c r="F48" s="59"/>
      <c r="G48" s="59"/>
      <c r="H48" s="59"/>
      <c r="I48" s="59"/>
      <c r="J48" s="11">
        <f>(C48*(1+'Aanneemsom-E'!$C$16))+(D48*(1+'Aanneemsom-E'!$D$16))+(E48*(1+'Aanneemsom-E'!$E$16))</f>
        <v>0</v>
      </c>
      <c r="L48" s="1">
        <f>IF($A$19="64 N.v.t.",1,IF(C48="",0,1))</f>
        <v>0</v>
      </c>
      <c r="M48" s="1">
        <f>IF($A$19="64 N.v.t.",1,IF(D48="",0,1))</f>
        <v>0</v>
      </c>
      <c r="N48" s="1">
        <f>IF($A$19="64 N.v.t.",1,IF(E48="",0,1))</f>
        <v>0</v>
      </c>
      <c r="P48" s="1">
        <f t="shared" si="3"/>
        <v>0</v>
      </c>
    </row>
    <row r="49" spans="1:17">
      <c r="A49" s="1" t="str">
        <f>$A$20</f>
        <v>65 Beveiliging</v>
      </c>
      <c r="B49" s="111" t="str">
        <f t="shared" si="4"/>
        <v/>
      </c>
      <c r="C49" s="3"/>
      <c r="D49" s="3"/>
      <c r="E49" s="3"/>
      <c r="F49" s="59"/>
      <c r="G49" s="104" t="str">
        <f>IF(F35="","Ingevulde informatie wordt genegeerd.","")</f>
        <v>Ingevulde informatie wordt genegeerd.</v>
      </c>
      <c r="H49" s="59"/>
      <c r="I49" s="59"/>
      <c r="J49" s="11">
        <f>(C49*(1+'Aanneemsom-E'!$C$16))+(D49*(1+'Aanneemsom-E'!$D$16))+(E49*(1+'Aanneemsom-E'!$E$16))</f>
        <v>0</v>
      </c>
      <c r="L49" s="1">
        <f>IF($A$20="65 N.v.t.",1,IF(C49="",0,1))</f>
        <v>0</v>
      </c>
      <c r="M49" s="1">
        <f>IF($A$20="65 N.v.t.",1,IF(D49="",0,1))</f>
        <v>0</v>
      </c>
      <c r="N49" s="1">
        <f>IF($A$20="65 N.v.t.",1,IF(E49="",0,1))</f>
        <v>0</v>
      </c>
      <c r="P49" s="1">
        <f t="shared" si="3"/>
        <v>0</v>
      </c>
    </row>
    <row r="50" spans="1:17">
      <c r="A50" s="1" t="str">
        <f>$A$21</f>
        <v>66 Transport</v>
      </c>
      <c r="B50" s="111" t="str">
        <f t="shared" si="4"/>
        <v/>
      </c>
      <c r="C50" s="3"/>
      <c r="D50" s="3"/>
      <c r="E50" s="3"/>
      <c r="F50" s="59"/>
      <c r="G50" s="59"/>
      <c r="H50" s="59"/>
      <c r="I50" s="59"/>
      <c r="J50" s="11">
        <f>(C50*(1+'Aanneemsom-E'!$C$16))+(D50*(1+'Aanneemsom-E'!$D$16))+(E50*(1+'Aanneemsom-E'!$E$16))</f>
        <v>0</v>
      </c>
      <c r="L50" s="1">
        <f>IF($A$21="66 N.v.t.",1,IF(C50="",0,1))</f>
        <v>0</v>
      </c>
      <c r="M50" s="1">
        <f>IF($A$21="66 N.v.t.",1,IF(D50="",0,1))</f>
        <v>0</v>
      </c>
      <c r="N50" s="1">
        <f>IF($A$21="66 N.v.t.",1,IF(E50="",0,1))</f>
        <v>0</v>
      </c>
      <c r="P50" s="1">
        <f t="shared" si="3"/>
        <v>0</v>
      </c>
    </row>
    <row r="51" spans="1:17">
      <c r="A51" s="1" t="str">
        <f>$A$22</f>
        <v>73 Vaste keuken vrz</v>
      </c>
      <c r="B51" s="111" t="str">
        <f t="shared" si="4"/>
        <v/>
      </c>
      <c r="C51" s="3"/>
      <c r="D51" s="3"/>
      <c r="E51" s="3"/>
      <c r="F51" s="59"/>
      <c r="G51" s="59"/>
      <c r="H51" s="59"/>
      <c r="I51" s="59"/>
      <c r="J51" s="11">
        <f>(C51*(1+'Aanneemsom-E'!$C$16))+(D51*(1+'Aanneemsom-E'!$D$16))+(E51*(1+'Aanneemsom-E'!$E$16))</f>
        <v>0</v>
      </c>
      <c r="L51" s="1">
        <f>IF($A$22="73 N.v.t.",1,IF(C51="",0,1))</f>
        <v>0</v>
      </c>
      <c r="M51" s="1">
        <f>IF($A$22="73 N.v.t.",1,IF(D51="",0,1))</f>
        <v>0</v>
      </c>
      <c r="N51" s="1">
        <f>IF($A$22="73 N.v.t.",1,IF(E51="",0,1))</f>
        <v>0</v>
      </c>
      <c r="P51" s="1">
        <f t="shared" si="3"/>
        <v>0</v>
      </c>
    </row>
    <row r="52" spans="1:17">
      <c r="A52" s="1" t="str">
        <f>$A$23</f>
        <v>75 Vaste onderh.vrz</v>
      </c>
      <c r="B52" s="111" t="str">
        <f t="shared" si="4"/>
        <v/>
      </c>
      <c r="C52" s="3"/>
      <c r="D52" s="3"/>
      <c r="E52" s="3"/>
      <c r="F52" s="59"/>
      <c r="G52" s="59"/>
      <c r="H52" s="59"/>
      <c r="I52" s="59"/>
      <c r="J52" s="11">
        <f>(C52*(1+'Aanneemsom-E'!$C$16))+(D52*(1+'Aanneemsom-E'!$D$16))+(E52*(1+'Aanneemsom-E'!$E$16))</f>
        <v>0</v>
      </c>
      <c r="L52" s="1">
        <f>IF($A$23="75 N.v.t.",1,IF(C52="",0,1))</f>
        <v>0</v>
      </c>
      <c r="M52" s="1">
        <f>IF($A$23="75 N.v.t.",1,IF(D52="",0,1))</f>
        <v>0</v>
      </c>
      <c r="N52" s="1">
        <f>IF($A$23="75 N.v.t.",1,IF(E52="",0,1))</f>
        <v>0</v>
      </c>
      <c r="P52" s="1">
        <f t="shared" si="3"/>
        <v>0</v>
      </c>
    </row>
    <row r="53" spans="1:17" ht="12" thickBot="1">
      <c r="A53" s="1" t="str">
        <f>$A$24</f>
        <v>90 Terrein</v>
      </c>
      <c r="B53" s="111" t="str">
        <f t="shared" si="4"/>
        <v/>
      </c>
      <c r="C53" s="3"/>
      <c r="D53" s="3"/>
      <c r="E53" s="3"/>
      <c r="F53" s="59"/>
      <c r="G53" s="59"/>
      <c r="H53" s="59"/>
      <c r="I53" s="59"/>
      <c r="J53" s="11">
        <f>(C53*(1+'Aanneemsom-E'!$C$16))+(D53*(1+'Aanneemsom-E'!$D$16))+(E53*(1+'Aanneemsom-E'!$E$16))</f>
        <v>0</v>
      </c>
      <c r="L53" s="1">
        <f>IF($A$24="90 N.v.t.",1,IF(C53="",0,1))</f>
        <v>0</v>
      </c>
      <c r="M53" s="1">
        <f>IF($A$24="90 N.v.t.",1,IF(D53="",0,1))</f>
        <v>0</v>
      </c>
      <c r="N53" s="1">
        <f>IF($A$24="90 N.v.t.",1,IF(E53="",0,1))</f>
        <v>0</v>
      </c>
      <c r="P53" s="1">
        <f t="shared" si="3"/>
        <v>0</v>
      </c>
    </row>
    <row r="54" spans="1:17" ht="13.5" thickBot="1">
      <c r="B54" s="19" t="s">
        <v>10</v>
      </c>
      <c r="C54" s="13">
        <f>SUM(C45:C53)</f>
        <v>0</v>
      </c>
      <c r="D54" s="13">
        <f>SUM(D45:D53)</f>
        <v>0</v>
      </c>
      <c r="E54" s="13">
        <f>SUM(E45:E53)</f>
        <v>0</v>
      </c>
      <c r="J54" s="12">
        <f>SUM(J44:J53)</f>
        <v>0</v>
      </c>
      <c r="O54" s="30" t="s">
        <v>25</v>
      </c>
      <c r="P54" s="1">
        <f>SUM(P44:P53)+P36</f>
        <v>4</v>
      </c>
    </row>
    <row r="55" spans="1:17">
      <c r="B55" s="19" t="s">
        <v>21</v>
      </c>
      <c r="C55" s="72" t="e">
        <f>C54/SUM(C54:E54)</f>
        <v>#DIV/0!</v>
      </c>
      <c r="D55" s="72" t="e">
        <f>D54/SUM(C54:E54)</f>
        <v>#DIV/0!</v>
      </c>
      <c r="E55" s="72" t="e">
        <f>E54/SUM(C54:E54)</f>
        <v>#DIV/0!</v>
      </c>
    </row>
    <row r="56" spans="1:17">
      <c r="C56" s="83"/>
      <c r="D56" s="83"/>
      <c r="E56" s="83"/>
    </row>
    <row r="57" spans="1:17">
      <c r="A57" s="6" t="s">
        <v>225</v>
      </c>
      <c r="C57" s="83"/>
      <c r="D57" s="83"/>
      <c r="E57" s="83"/>
      <c r="J57" s="105" t="s">
        <v>136</v>
      </c>
    </row>
    <row r="58" spans="1:17">
      <c r="A58" s="6" t="s">
        <v>113</v>
      </c>
      <c r="J58" s="86" t="str">
        <f>IF(P54=32,"","Let op: niet alle velden zijn ingevuld!")</f>
        <v>Let op: niet alle velden zijn ingevuld!</v>
      </c>
    </row>
    <row r="59" spans="1:17" ht="15.75">
      <c r="A59" s="4" t="str">
        <f>'Aanneemsom-E'!$A$1</f>
        <v>E-installatie</v>
      </c>
      <c r="B59" s="4" t="str">
        <f>'Aanneemsom-E'!$B$1</f>
        <v>Inschrijfbiljet onderhoud</v>
      </c>
    </row>
    <row r="60" spans="1:17">
      <c r="A60" s="30" t="str">
        <f>'Aanneemsom-E'!$A$2</f>
        <v>Perceel:</v>
      </c>
      <c r="B60" s="31" t="str">
        <f>Leeswijzer!$B$2</f>
        <v>E1</v>
      </c>
      <c r="F60" s="1"/>
      <c r="G60" s="1"/>
      <c r="H60" s="1"/>
      <c r="I60" s="32" t="str">
        <f>'Aanneemsom-E'!$F$2</f>
        <v>Documentnummer:</v>
      </c>
      <c r="J60" s="80" t="str">
        <f>Leeswijzer!$G$2</f>
        <v>xxx-GC1-IBE E1C1</v>
      </c>
    </row>
    <row r="61" spans="1:17">
      <c r="A61" s="30" t="str">
        <f>'Aanneemsom-E'!$A$3</f>
        <v>Opdrachtgever:</v>
      </c>
      <c r="B61" s="110" t="str">
        <f>Leeswijzer!$B$3</f>
        <v>Solido</v>
      </c>
      <c r="F61" s="1"/>
      <c r="G61" s="1"/>
      <c r="H61" s="1"/>
      <c r="I61" s="32" t="str">
        <f>'Aanneemsom-E'!$F$3</f>
        <v>Bestek:</v>
      </c>
      <c r="J61" s="2" t="str">
        <f>Leeswijzer!$G$3</f>
        <v>2506-FB-OHCAEW</v>
      </c>
    </row>
    <row r="62" spans="1:17">
      <c r="A62" s="30" t="str">
        <f>'Aanneemsom-E'!$A$4</f>
        <v>Betreft:</v>
      </c>
      <c r="B62" s="110" t="str">
        <f>Leeswijzer!$B$4</f>
        <v>Onderhoudscontract E-installatie</v>
      </c>
      <c r="F62" s="1"/>
      <c r="G62" s="1"/>
      <c r="H62" s="1"/>
      <c r="I62" s="30" t="s">
        <v>61</v>
      </c>
      <c r="J62" s="148">
        <f>'Aanneemsom-E'!$E$39</f>
        <v>0</v>
      </c>
    </row>
    <row r="63" spans="1:17">
      <c r="A63" s="30" t="str">
        <f>'Aanneemsom-E'!$A$5</f>
        <v>Blad:</v>
      </c>
      <c r="B63" s="1" t="str">
        <f>IF(F64="","Specificatieblad ongeldig; NIET invullen!","Specificatieblad locatie")</f>
        <v>Specificatieblad ongeldig; NIET invullen!</v>
      </c>
      <c r="E63" s="78" t="str">
        <f>$E$5</f>
        <v>C2</v>
      </c>
      <c r="F63" s="33" t="str">
        <f>$F$5</f>
        <v>(naam)</v>
      </c>
      <c r="J63" s="1"/>
    </row>
    <row r="64" spans="1:17">
      <c r="A64" s="30"/>
      <c r="B64" s="80"/>
      <c r="E64" s="78" t="s">
        <v>4</v>
      </c>
      <c r="F64" s="130"/>
      <c r="H64" s="32" t="s">
        <v>41</v>
      </c>
      <c r="I64" s="80">
        <f>IF(I67=0,I65,I67)</f>
        <v>0</v>
      </c>
      <c r="J64" s="1"/>
      <c r="Q64" s="1">
        <f>IF(F64="",0,1)</f>
        <v>0</v>
      </c>
    </row>
    <row r="65" spans="1:16">
      <c r="A65" s="30"/>
      <c r="B65" s="103"/>
      <c r="E65" s="32" t="s">
        <v>20</v>
      </c>
      <c r="F65" s="117"/>
      <c r="H65" s="32" t="s">
        <v>27</v>
      </c>
      <c r="I65" s="118"/>
      <c r="J65" s="110" t="s">
        <v>45</v>
      </c>
      <c r="P65" s="1">
        <f>IF(I65="",0,1)</f>
        <v>0</v>
      </c>
    </row>
    <row r="66" spans="1:16">
      <c r="A66" s="30"/>
      <c r="B66" s="2"/>
      <c r="E66" s="32"/>
      <c r="F66" s="1"/>
      <c r="H66" s="30" t="s">
        <v>46</v>
      </c>
      <c r="I66" s="118"/>
      <c r="J66" s="1"/>
    </row>
    <row r="67" spans="1:16">
      <c r="A67" s="60" t="s">
        <v>31</v>
      </c>
      <c r="B67" s="115">
        <f>'Aanneemsom-E'!$B$8</f>
        <v>0</v>
      </c>
      <c r="E67" s="32"/>
      <c r="F67" s="1"/>
      <c r="H67" s="32" t="s">
        <v>47</v>
      </c>
      <c r="I67" s="118"/>
      <c r="J67" s="113">
        <f>IF(I66+I67=0,0,(I67-I66)/I66)</f>
        <v>0</v>
      </c>
    </row>
    <row r="68" spans="1:16">
      <c r="A68" s="30" t="s">
        <v>89</v>
      </c>
      <c r="B68" s="149"/>
      <c r="J68" s="119" t="str">
        <f>IF(J67=0,"","Controleer kengetallen op inschrijfwaarde. Pas zo nodig de bedragen Loon, Materiaal en Werk-derden aan met het wijzigingspercentage.")</f>
        <v/>
      </c>
    </row>
    <row r="69" spans="1:16">
      <c r="C69" s="74"/>
      <c r="D69" s="75"/>
      <c r="E69" s="75"/>
      <c r="F69" s="77" t="s">
        <v>23</v>
      </c>
      <c r="G69" s="75"/>
      <c r="H69" s="75"/>
      <c r="I69" s="75"/>
      <c r="J69" s="76"/>
    </row>
    <row r="70" spans="1:16">
      <c r="C70" s="20"/>
      <c r="D70" s="21" t="str">
        <f>$D$12</f>
        <v>Preventief en</v>
      </c>
      <c r="E70" s="22"/>
      <c r="F70" s="26"/>
      <c r="G70" s="21" t="str">
        <f>IF($G$12="","",$G$12)</f>
        <v>Geen stelposten</v>
      </c>
      <c r="H70" s="55"/>
      <c r="I70" s="27"/>
      <c r="J70" s="63" t="str">
        <f>$J$12</f>
        <v>Prijspeil</v>
      </c>
    </row>
    <row r="71" spans="1:16">
      <c r="C71" s="23"/>
      <c r="D71" s="24" t="str">
        <f>$D$13</f>
        <v>curatief onderhoud</v>
      </c>
      <c r="E71" s="25"/>
      <c r="F71" s="28"/>
      <c r="G71" s="24"/>
      <c r="H71" s="56"/>
      <c r="I71" s="29"/>
      <c r="J71" s="71">
        <f>$J$13</f>
        <v>45839</v>
      </c>
    </row>
    <row r="72" spans="1:16" ht="22.5">
      <c r="A72" s="17" t="s">
        <v>43</v>
      </c>
      <c r="B72" s="18" t="str">
        <f>$B$43</f>
        <v>Kengetal-E
locatie (€/m²)</v>
      </c>
      <c r="C72" s="5" t="s">
        <v>58</v>
      </c>
      <c r="D72" s="5" t="s">
        <v>59</v>
      </c>
      <c r="E72" s="5" t="s">
        <v>224</v>
      </c>
      <c r="F72" s="5" t="str">
        <f>IF($F$14="","",$F$14)</f>
        <v/>
      </c>
      <c r="G72" s="5" t="str">
        <f>IF($G$14="","",$G$14)</f>
        <v/>
      </c>
      <c r="H72" s="5" t="str">
        <f>IF($H$14="","",$H$14)</f>
        <v/>
      </c>
      <c r="I72" s="5" t="str">
        <f>IF($I$14="","",$I$14)</f>
        <v/>
      </c>
      <c r="J72" s="5" t="s">
        <v>57</v>
      </c>
      <c r="L72" s="1" t="s">
        <v>26</v>
      </c>
    </row>
    <row r="73" spans="1:16">
      <c r="A73" s="57" t="str">
        <f>$A$15</f>
        <v>Stelposten n.v.t.</v>
      </c>
      <c r="B73" s="81"/>
      <c r="C73" s="82"/>
      <c r="D73" s="82"/>
      <c r="E73" s="82"/>
      <c r="F73" s="3"/>
      <c r="G73" s="3"/>
      <c r="H73" s="3"/>
      <c r="I73" s="3"/>
      <c r="J73" s="58">
        <f>(F73*(1+'Aanneemsom-E'!$F$16))+(G73*(1+'Aanneemsom-E'!$F$16))+(H73*(1+'Aanneemsom-E'!$F$16))+(I73*(1+'Aanneemsom-E'!$F$16))</f>
        <v>0</v>
      </c>
      <c r="L73" s="1">
        <f>IF(F72="",1,IF(F73="",0,1))</f>
        <v>1</v>
      </c>
      <c r="M73" s="1">
        <f>IF(G72="",1,IF(G73="",0,1))</f>
        <v>1</v>
      </c>
      <c r="N73" s="1">
        <f>IF(H72="",1,IF(H73="",0,1))</f>
        <v>1</v>
      </c>
      <c r="O73" s="1">
        <f>IF(I72="",1,IF(I73="",0,1))</f>
        <v>1</v>
      </c>
      <c r="P73" s="1">
        <f t="shared" ref="P73:P82" si="5">SUM(L73:O73)</f>
        <v>4</v>
      </c>
    </row>
    <row r="74" spans="1:16">
      <c r="A74" s="1" t="str">
        <f>$A$16</f>
        <v>61 CEV</v>
      </c>
      <c r="B74" s="111" t="str">
        <f>IF(C74+D74+E74=0,"",J74/$I$64)</f>
        <v/>
      </c>
      <c r="C74" s="3"/>
      <c r="D74" s="3"/>
      <c r="E74" s="3"/>
      <c r="F74" s="59"/>
      <c r="G74" s="59"/>
      <c r="H74" s="59"/>
      <c r="I74" s="59"/>
      <c r="J74" s="11">
        <f>(C74*(1+'Aanneemsom-E'!$C$16))+(D74*(1+'Aanneemsom-E'!$D$16))+(E74*(1+'Aanneemsom-E'!$E$16))</f>
        <v>0</v>
      </c>
      <c r="L74" s="1">
        <f>IF($A$16="61 N.v.t.",1,IF(C74="",0,1))</f>
        <v>0</v>
      </c>
      <c r="M74" s="1">
        <f>IF($A$16="61 N.v.t.",1,IF(D74="",0,1))</f>
        <v>0</v>
      </c>
      <c r="N74" s="1">
        <f>IF($A$16="61 N.v.t.",1,IF(E74="",0,1))</f>
        <v>0</v>
      </c>
      <c r="P74" s="1">
        <f t="shared" si="5"/>
        <v>0</v>
      </c>
    </row>
    <row r="75" spans="1:16">
      <c r="A75" s="1" t="str">
        <f>$A$17</f>
        <v>62 Aansluitingen</v>
      </c>
      <c r="B75" s="111" t="str">
        <f t="shared" ref="B75:B82" si="6">IF(C75+D75+E75=0,"",J75/$I$64)</f>
        <v/>
      </c>
      <c r="C75" s="3"/>
      <c r="D75" s="3"/>
      <c r="E75" s="3"/>
      <c r="F75" s="59"/>
      <c r="G75" s="59"/>
      <c r="H75" s="59"/>
      <c r="I75" s="59"/>
      <c r="J75" s="11">
        <f>(C75*(1+'Aanneemsom-E'!$C$16))+(D75*(1+'Aanneemsom-E'!$D$16))+(E75*(1+'Aanneemsom-E'!$E$16))</f>
        <v>0</v>
      </c>
      <c r="L75" s="1">
        <f>IF($A$17="62 N.v.t.",1,IF(C75="",0,1))</f>
        <v>0</v>
      </c>
      <c r="M75" s="1">
        <f>IF($A$17="62 N.v.t.",1,IF(D75="",0,1))</f>
        <v>0</v>
      </c>
      <c r="N75" s="1">
        <f>IF($A$17="62 N.v.t.",1,IF(E75="",0,1))</f>
        <v>0</v>
      </c>
      <c r="P75" s="1">
        <f t="shared" si="5"/>
        <v>0</v>
      </c>
    </row>
    <row r="76" spans="1:16">
      <c r="A76" s="1" t="str">
        <f>$A$18</f>
        <v>63 Verlichting</v>
      </c>
      <c r="B76" s="111" t="str">
        <f t="shared" si="6"/>
        <v/>
      </c>
      <c r="C76" s="3"/>
      <c r="D76" s="3"/>
      <c r="E76" s="3"/>
      <c r="F76" s="59"/>
      <c r="G76" s="59"/>
      <c r="H76" s="59"/>
      <c r="I76" s="59"/>
      <c r="J76" s="11">
        <f>(C76*(1+'Aanneemsom-E'!$C$16))+(D76*(1+'Aanneemsom-E'!$D$16))+(E76*(1+'Aanneemsom-E'!$E$16))</f>
        <v>0</v>
      </c>
      <c r="L76" s="1">
        <f>IF($A$18="63 N.v.t.",1,IF(C76="",0,1))</f>
        <v>0</v>
      </c>
      <c r="M76" s="1">
        <f>IF($A$18="63 N.v.t.",1,IF(D76="",0,1))</f>
        <v>0</v>
      </c>
      <c r="N76" s="1">
        <f>IF($A$18="63 N.v.t.",1,IF(E76="",0,1))</f>
        <v>0</v>
      </c>
      <c r="P76" s="1">
        <f t="shared" si="5"/>
        <v>0</v>
      </c>
    </row>
    <row r="77" spans="1:16">
      <c r="A77" s="1" t="str">
        <f>$A$19</f>
        <v>64 Communicatie</v>
      </c>
      <c r="B77" s="111" t="str">
        <f t="shared" si="6"/>
        <v/>
      </c>
      <c r="C77" s="3"/>
      <c r="D77" s="3"/>
      <c r="E77" s="3"/>
      <c r="F77" s="59"/>
      <c r="G77" s="59"/>
      <c r="H77" s="59"/>
      <c r="I77" s="59"/>
      <c r="J77" s="11">
        <f>(C77*(1+'Aanneemsom-E'!$C$16))+(D77*(1+'Aanneemsom-E'!$D$16))+(E77*(1+'Aanneemsom-E'!$E$16))</f>
        <v>0</v>
      </c>
      <c r="L77" s="1">
        <f>IF($A$19="64 N.v.t.",1,IF(C77="",0,1))</f>
        <v>0</v>
      </c>
      <c r="M77" s="1">
        <f>IF($A$19="64 N.v.t.",1,IF(D77="",0,1))</f>
        <v>0</v>
      </c>
      <c r="N77" s="1">
        <f>IF($A$19="64 N.v.t.",1,IF(E77="",0,1))</f>
        <v>0</v>
      </c>
      <c r="P77" s="1">
        <f t="shared" si="5"/>
        <v>0</v>
      </c>
    </row>
    <row r="78" spans="1:16">
      <c r="A78" s="1" t="str">
        <f>$A$20</f>
        <v>65 Beveiliging</v>
      </c>
      <c r="B78" s="111" t="str">
        <f t="shared" si="6"/>
        <v/>
      </c>
      <c r="C78" s="3"/>
      <c r="D78" s="3"/>
      <c r="E78" s="3"/>
      <c r="F78" s="59"/>
      <c r="G78" s="104" t="str">
        <f>IF(F64="","Ingevulde informatie wordt genegeerd.","")</f>
        <v>Ingevulde informatie wordt genegeerd.</v>
      </c>
      <c r="H78" s="59"/>
      <c r="I78" s="59"/>
      <c r="J78" s="11">
        <f>(C78*(1+'Aanneemsom-E'!$C$16))+(D78*(1+'Aanneemsom-E'!$D$16))+(E78*(1+'Aanneemsom-E'!$E$16))</f>
        <v>0</v>
      </c>
      <c r="L78" s="1">
        <f>IF($A$20="65 N.v.t.",1,IF(C78="",0,1))</f>
        <v>0</v>
      </c>
      <c r="M78" s="1">
        <f>IF($A$20="65 N.v.t.",1,IF(D78="",0,1))</f>
        <v>0</v>
      </c>
      <c r="N78" s="1">
        <f>IF($A$20="65 N.v.t.",1,IF(E78="",0,1))</f>
        <v>0</v>
      </c>
      <c r="P78" s="1">
        <f t="shared" si="5"/>
        <v>0</v>
      </c>
    </row>
    <row r="79" spans="1:16">
      <c r="A79" s="1" t="str">
        <f>$A$21</f>
        <v>66 Transport</v>
      </c>
      <c r="B79" s="111" t="str">
        <f t="shared" si="6"/>
        <v/>
      </c>
      <c r="C79" s="3"/>
      <c r="D79" s="3"/>
      <c r="E79" s="3"/>
      <c r="F79" s="59"/>
      <c r="G79" s="59"/>
      <c r="H79" s="59"/>
      <c r="I79" s="59"/>
      <c r="J79" s="11">
        <f>(C79*(1+'Aanneemsom-E'!$C$16))+(D79*(1+'Aanneemsom-E'!$D$16))+(E79*(1+'Aanneemsom-E'!$E$16))</f>
        <v>0</v>
      </c>
      <c r="L79" s="1">
        <f>IF($A$21="66 N.v.t.",1,IF(C79="",0,1))</f>
        <v>0</v>
      </c>
      <c r="M79" s="1">
        <f>IF($A$21="66 N.v.t.",1,IF(D79="",0,1))</f>
        <v>0</v>
      </c>
      <c r="N79" s="1">
        <f>IF($A$21="66 N.v.t.",1,IF(E79="",0,1))</f>
        <v>0</v>
      </c>
      <c r="P79" s="1">
        <f t="shared" si="5"/>
        <v>0</v>
      </c>
    </row>
    <row r="80" spans="1:16">
      <c r="A80" s="1" t="str">
        <f>$A$22</f>
        <v>73 Vaste keuken vrz</v>
      </c>
      <c r="B80" s="111" t="str">
        <f t="shared" si="6"/>
        <v/>
      </c>
      <c r="C80" s="3"/>
      <c r="D80" s="3"/>
      <c r="E80" s="3"/>
      <c r="F80" s="59"/>
      <c r="G80" s="59"/>
      <c r="H80" s="59"/>
      <c r="I80" s="59"/>
      <c r="J80" s="11">
        <f>(C80*(1+'Aanneemsom-E'!$C$16))+(D80*(1+'Aanneemsom-E'!$D$16))+(E80*(1+'Aanneemsom-E'!$E$16))</f>
        <v>0</v>
      </c>
      <c r="L80" s="1">
        <f>IF($A$22="73 N.v.t.",1,IF(C80="",0,1))</f>
        <v>0</v>
      </c>
      <c r="M80" s="1">
        <f>IF($A$22="73 N.v.t.",1,IF(D80="",0,1))</f>
        <v>0</v>
      </c>
      <c r="N80" s="1">
        <f>IF($A$22="73 N.v.t.",1,IF(E80="",0,1))</f>
        <v>0</v>
      </c>
      <c r="P80" s="1">
        <f t="shared" si="5"/>
        <v>0</v>
      </c>
    </row>
    <row r="81" spans="1:17">
      <c r="A81" s="1" t="str">
        <f>$A$23</f>
        <v>75 Vaste onderh.vrz</v>
      </c>
      <c r="B81" s="111" t="str">
        <f t="shared" si="6"/>
        <v/>
      </c>
      <c r="C81" s="3"/>
      <c r="D81" s="3"/>
      <c r="E81" s="3"/>
      <c r="F81" s="59"/>
      <c r="G81" s="59"/>
      <c r="H81" s="59"/>
      <c r="I81" s="59"/>
      <c r="J81" s="11">
        <f>(C81*(1+'Aanneemsom-E'!$C$16))+(D81*(1+'Aanneemsom-E'!$D$16))+(E81*(1+'Aanneemsom-E'!$E$16))</f>
        <v>0</v>
      </c>
      <c r="L81" s="1">
        <f>IF($A$23="75 N.v.t.",1,IF(C81="",0,1))</f>
        <v>0</v>
      </c>
      <c r="M81" s="1">
        <f>IF($A$23="75 N.v.t.",1,IF(D81="",0,1))</f>
        <v>0</v>
      </c>
      <c r="N81" s="1">
        <f>IF($A$23="75 N.v.t.",1,IF(E81="",0,1))</f>
        <v>0</v>
      </c>
      <c r="P81" s="1">
        <f t="shared" si="5"/>
        <v>0</v>
      </c>
    </row>
    <row r="82" spans="1:17" ht="12" thickBot="1">
      <c r="A82" s="1" t="str">
        <f>$A$24</f>
        <v>90 Terrein</v>
      </c>
      <c r="B82" s="111" t="str">
        <f t="shared" si="6"/>
        <v/>
      </c>
      <c r="C82" s="3"/>
      <c r="D82" s="3"/>
      <c r="E82" s="3"/>
      <c r="F82" s="59"/>
      <c r="G82" s="59"/>
      <c r="H82" s="59"/>
      <c r="I82" s="59"/>
      <c r="J82" s="11">
        <f>(C82*(1+'Aanneemsom-E'!$C$16))+(D82*(1+'Aanneemsom-E'!$D$16))+(E82*(1+'Aanneemsom-E'!$E$16))</f>
        <v>0</v>
      </c>
      <c r="L82" s="1">
        <f>IF($A$24="90 N.v.t.",1,IF(C82="",0,1))</f>
        <v>0</v>
      </c>
      <c r="M82" s="1">
        <f>IF($A$24="90 N.v.t.",1,IF(D82="",0,1))</f>
        <v>0</v>
      </c>
      <c r="N82" s="1">
        <f>IF($A$24="90 N.v.t.",1,IF(E82="",0,1))</f>
        <v>0</v>
      </c>
      <c r="P82" s="1">
        <f t="shared" si="5"/>
        <v>0</v>
      </c>
    </row>
    <row r="83" spans="1:17" ht="13.5" thickBot="1">
      <c r="B83" s="19" t="s">
        <v>10</v>
      </c>
      <c r="C83" s="13">
        <f>SUM(C74:C82)</f>
        <v>0</v>
      </c>
      <c r="D83" s="13">
        <f>SUM(D74:D82)</f>
        <v>0</v>
      </c>
      <c r="E83" s="13">
        <f>SUM(E74:E82)</f>
        <v>0</v>
      </c>
      <c r="J83" s="12">
        <f>SUM(J73:J82)</f>
        <v>0</v>
      </c>
      <c r="O83" s="30" t="s">
        <v>25</v>
      </c>
      <c r="P83" s="1">
        <f>SUM(P73:P82)+P65</f>
        <v>4</v>
      </c>
    </row>
    <row r="84" spans="1:17">
      <c r="B84" s="19" t="s">
        <v>21</v>
      </c>
      <c r="C84" s="72" t="e">
        <f>C83/SUM(C83:E83)</f>
        <v>#DIV/0!</v>
      </c>
      <c r="D84" s="72" t="e">
        <f>D83/SUM(C83:E83)</f>
        <v>#DIV/0!</v>
      </c>
      <c r="E84" s="72" t="e">
        <f>E83/SUM(C83:E83)</f>
        <v>#DIV/0!</v>
      </c>
    </row>
    <row r="85" spans="1:17">
      <c r="C85" s="83"/>
      <c r="D85" s="83"/>
      <c r="E85" s="83"/>
    </row>
    <row r="86" spans="1:17">
      <c r="A86" s="6" t="str">
        <f>$A$57</f>
        <v>* "Loon", "Materiaal" en "Werk-derden" inclusief toeslagen. Let op: Alle bedragen datum prijspeil.</v>
      </c>
      <c r="C86" s="83"/>
      <c r="D86" s="83"/>
      <c r="E86" s="83"/>
      <c r="J86" s="105" t="str">
        <f>$J$57</f>
        <v>Paraaf Inschrijver:</v>
      </c>
    </row>
    <row r="87" spans="1:17">
      <c r="A87" s="6" t="str">
        <f>$A$58</f>
        <v>Opmerking: Niet gebruikte velden invullen met 0. Negatieve getallen of tekst is niet toegestaan.</v>
      </c>
      <c r="J87" s="86" t="str">
        <f>IF(P83=32,"","Let op: niet alle velden zijn ingevuld!")</f>
        <v>Let op: niet alle velden zijn ingevuld!</v>
      </c>
    </row>
    <row r="88" spans="1:17" ht="15.75">
      <c r="A88" s="4" t="str">
        <f>'Aanneemsom-E'!$A$1</f>
        <v>E-installatie</v>
      </c>
      <c r="B88" s="4" t="str">
        <f>'Aanneemsom-E'!$B$1</f>
        <v>Inschrijfbiljet onderhoud</v>
      </c>
    </row>
    <row r="89" spans="1:17">
      <c r="A89" s="30" t="str">
        <f>'Aanneemsom-E'!$A$2</f>
        <v>Perceel:</v>
      </c>
      <c r="B89" s="31" t="str">
        <f>Leeswijzer!$B$2</f>
        <v>E1</v>
      </c>
      <c r="F89" s="1"/>
      <c r="G89" s="1"/>
      <c r="H89" s="1"/>
      <c r="I89" s="32" t="str">
        <f>'Aanneemsom-E'!$F$2</f>
        <v>Documentnummer:</v>
      </c>
      <c r="J89" s="80" t="str">
        <f>Leeswijzer!$G$2</f>
        <v>xxx-GC1-IBE E1C1</v>
      </c>
    </row>
    <row r="90" spans="1:17">
      <c r="A90" s="30" t="str">
        <f>'Aanneemsom-E'!$A$3</f>
        <v>Opdrachtgever:</v>
      </c>
      <c r="B90" s="110" t="str">
        <f>Leeswijzer!$B$3</f>
        <v>Solido</v>
      </c>
      <c r="F90" s="1"/>
      <c r="G90" s="1"/>
      <c r="H90" s="1"/>
      <c r="I90" s="32" t="str">
        <f>'Aanneemsom-E'!$F$3</f>
        <v>Bestek:</v>
      </c>
      <c r="J90" s="2" t="str">
        <f>Leeswijzer!$G$3</f>
        <v>2506-FB-OHCAEW</v>
      </c>
    </row>
    <row r="91" spans="1:17">
      <c r="A91" s="30" t="str">
        <f>'Aanneemsom-E'!$A$4</f>
        <v>Betreft:</v>
      </c>
      <c r="B91" s="110" t="str">
        <f>Leeswijzer!$B$4</f>
        <v>Onderhoudscontract E-installatie</v>
      </c>
      <c r="F91" s="1"/>
      <c r="G91" s="1"/>
      <c r="H91" s="1"/>
      <c r="I91" s="30" t="s">
        <v>61</v>
      </c>
      <c r="J91" s="148">
        <f>'Aanneemsom-E'!$E$39</f>
        <v>0</v>
      </c>
    </row>
    <row r="92" spans="1:17">
      <c r="A92" s="30" t="str">
        <f>'Aanneemsom-E'!$A$5</f>
        <v>Blad:</v>
      </c>
      <c r="B92" s="1" t="str">
        <f>IF(F93="","Specificatieblad ongeldig; NIET invullen!","Specificatieblad locatie")</f>
        <v>Specificatieblad ongeldig; NIET invullen!</v>
      </c>
      <c r="E92" s="78" t="str">
        <f>$E$5</f>
        <v>C2</v>
      </c>
      <c r="F92" s="33" t="str">
        <f>$F$5</f>
        <v>(naam)</v>
      </c>
      <c r="J92" s="1"/>
    </row>
    <row r="93" spans="1:17">
      <c r="A93" s="30"/>
      <c r="B93" s="80"/>
      <c r="E93" s="78" t="s">
        <v>4</v>
      </c>
      <c r="F93" s="130"/>
      <c r="H93" s="32" t="s">
        <v>41</v>
      </c>
      <c r="I93" s="80">
        <f>IF(I96=0,I94,I96)</f>
        <v>0</v>
      </c>
      <c r="J93" s="1"/>
      <c r="Q93" s="1">
        <f>IF(F93="",0,1)</f>
        <v>0</v>
      </c>
    </row>
    <row r="94" spans="1:17">
      <c r="A94" s="30"/>
      <c r="B94" s="103"/>
      <c r="E94" s="32" t="s">
        <v>20</v>
      </c>
      <c r="F94" s="117"/>
      <c r="H94" s="32" t="s">
        <v>27</v>
      </c>
      <c r="I94" s="118"/>
      <c r="J94" s="110" t="s">
        <v>45</v>
      </c>
      <c r="P94" s="1">
        <f>IF(I94="",0,1)</f>
        <v>0</v>
      </c>
    </row>
    <row r="95" spans="1:17">
      <c r="A95" s="30"/>
      <c r="B95" s="2"/>
      <c r="E95" s="32"/>
      <c r="F95" s="1"/>
      <c r="H95" s="30" t="s">
        <v>46</v>
      </c>
      <c r="I95" s="118"/>
      <c r="J95" s="1"/>
    </row>
    <row r="96" spans="1:17">
      <c r="A96" s="60" t="s">
        <v>31</v>
      </c>
      <c r="B96" s="115">
        <f>'Aanneemsom-E'!$B$8</f>
        <v>0</v>
      </c>
      <c r="E96" s="32"/>
      <c r="F96" s="1"/>
      <c r="H96" s="32" t="s">
        <v>47</v>
      </c>
      <c r="I96" s="118"/>
      <c r="J96" s="113">
        <f>IF(I95+I96=0,0,(I96-I95)/I95)</f>
        <v>0</v>
      </c>
    </row>
    <row r="97" spans="1:16">
      <c r="A97" s="30" t="s">
        <v>89</v>
      </c>
      <c r="B97" s="149"/>
      <c r="J97" s="119" t="str">
        <f>IF(J96=0,"","Controleer kengetallen op inschrijfwaarde. Pas zo nodig de bedragen Loon, Materiaal en Werk-derden aan met het wijzigingspercentage.")</f>
        <v/>
      </c>
    </row>
    <row r="98" spans="1:16">
      <c r="C98" s="74"/>
      <c r="D98" s="75"/>
      <c r="E98" s="75"/>
      <c r="F98" s="77" t="s">
        <v>23</v>
      </c>
      <c r="G98" s="75"/>
      <c r="H98" s="75"/>
      <c r="I98" s="75"/>
      <c r="J98" s="76"/>
    </row>
    <row r="99" spans="1:16">
      <c r="C99" s="20"/>
      <c r="D99" s="21" t="str">
        <f>$D$12</f>
        <v>Preventief en</v>
      </c>
      <c r="E99" s="22"/>
      <c r="F99" s="26"/>
      <c r="G99" s="21" t="str">
        <f>IF($G$12="","",$G$12)</f>
        <v>Geen stelposten</v>
      </c>
      <c r="H99" s="55"/>
      <c r="I99" s="27"/>
      <c r="J99" s="63" t="str">
        <f>$J$12</f>
        <v>Prijspeil</v>
      </c>
    </row>
    <row r="100" spans="1:16">
      <c r="C100" s="23"/>
      <c r="D100" s="24" t="str">
        <f>$D$13</f>
        <v>curatief onderhoud</v>
      </c>
      <c r="E100" s="25"/>
      <c r="F100" s="28"/>
      <c r="G100" s="24"/>
      <c r="H100" s="56"/>
      <c r="I100" s="29"/>
      <c r="J100" s="71">
        <f>$J$13</f>
        <v>45839</v>
      </c>
    </row>
    <row r="101" spans="1:16" ht="22.5">
      <c r="A101" s="17" t="s">
        <v>43</v>
      </c>
      <c r="B101" s="18" t="str">
        <f>$B$43</f>
        <v>Kengetal-E
locatie (€/m²)</v>
      </c>
      <c r="C101" s="5" t="s">
        <v>58</v>
      </c>
      <c r="D101" s="5" t="s">
        <v>59</v>
      </c>
      <c r="E101" s="5" t="s">
        <v>224</v>
      </c>
      <c r="F101" s="5" t="str">
        <f>IF($F$14="","",$F$14)</f>
        <v/>
      </c>
      <c r="G101" s="5" t="str">
        <f>IF($G$14="","",$G$14)</f>
        <v/>
      </c>
      <c r="H101" s="5" t="str">
        <f>IF($H$14="","",$H$14)</f>
        <v/>
      </c>
      <c r="I101" s="5" t="str">
        <f>IF($I$14="","",$I$14)</f>
        <v/>
      </c>
      <c r="J101" s="5" t="s">
        <v>57</v>
      </c>
      <c r="L101" s="1" t="s">
        <v>26</v>
      </c>
    </row>
    <row r="102" spans="1:16">
      <c r="A102" s="57" t="str">
        <f>$A$15</f>
        <v>Stelposten n.v.t.</v>
      </c>
      <c r="B102" s="81"/>
      <c r="C102" s="82"/>
      <c r="D102" s="82"/>
      <c r="E102" s="82"/>
      <c r="F102" s="3"/>
      <c r="G102" s="3"/>
      <c r="H102" s="3"/>
      <c r="I102" s="3"/>
      <c r="J102" s="58">
        <f>(F102*(1+'Aanneemsom-E'!$F$16))+(G102*(1+'Aanneemsom-E'!$F$16))+(H102*(1+'Aanneemsom-E'!$F$16))+(I102*(1+'Aanneemsom-E'!$F$16))</f>
        <v>0</v>
      </c>
      <c r="L102" s="1">
        <f>IF(F101="",1,IF(F102="",0,1))</f>
        <v>1</v>
      </c>
      <c r="M102" s="1">
        <f>IF(G101="",1,IF(G102="",0,1))</f>
        <v>1</v>
      </c>
      <c r="N102" s="1">
        <f>IF(H101="",1,IF(H102="",0,1))</f>
        <v>1</v>
      </c>
      <c r="O102" s="1">
        <f>IF(I101="",1,IF(I102="",0,1))</f>
        <v>1</v>
      </c>
      <c r="P102" s="1">
        <f t="shared" ref="P102:P111" si="7">SUM(L102:O102)</f>
        <v>4</v>
      </c>
    </row>
    <row r="103" spans="1:16">
      <c r="A103" s="1" t="str">
        <f>$A$16</f>
        <v>61 CEV</v>
      </c>
      <c r="B103" s="111" t="str">
        <f>IF(C103+D103+E103=0,"",J103/$I$93)</f>
        <v/>
      </c>
      <c r="C103" s="3"/>
      <c r="D103" s="3"/>
      <c r="E103" s="3"/>
      <c r="F103" s="59"/>
      <c r="G103" s="59"/>
      <c r="H103" s="59"/>
      <c r="I103" s="59"/>
      <c r="J103" s="11">
        <f>(C103*(1+'Aanneemsom-E'!$C$16))+(D103*(1+'Aanneemsom-E'!$D$16))+(E103*(1+'Aanneemsom-E'!$E$16))</f>
        <v>0</v>
      </c>
      <c r="L103" s="1">
        <f>IF($A$16="61 N.v.t.",1,IF(C103="",0,1))</f>
        <v>0</v>
      </c>
      <c r="M103" s="1">
        <f>IF($A$16="61 N.v.t.",1,IF(D103="",0,1))</f>
        <v>0</v>
      </c>
      <c r="N103" s="1">
        <f>IF($A$16="61 N.v.t.",1,IF(E103="",0,1))</f>
        <v>0</v>
      </c>
      <c r="P103" s="1">
        <f t="shared" si="7"/>
        <v>0</v>
      </c>
    </row>
    <row r="104" spans="1:16">
      <c r="A104" s="1" t="str">
        <f>$A$17</f>
        <v>62 Aansluitingen</v>
      </c>
      <c r="B104" s="111" t="str">
        <f t="shared" ref="B104:B111" si="8">IF(C104+D104+E104=0,"",J104/$I$93)</f>
        <v/>
      </c>
      <c r="C104" s="3"/>
      <c r="D104" s="3"/>
      <c r="E104" s="3"/>
      <c r="F104" s="59"/>
      <c r="G104" s="59"/>
      <c r="H104" s="59"/>
      <c r="I104" s="59"/>
      <c r="J104" s="11">
        <f>(C104*(1+'Aanneemsom-E'!$C$16))+(D104*(1+'Aanneemsom-E'!$D$16))+(E104*(1+'Aanneemsom-E'!$E$16))</f>
        <v>0</v>
      </c>
      <c r="L104" s="1">
        <f>IF($A$17="62 N.v.t.",1,IF(C104="",0,1))</f>
        <v>0</v>
      </c>
      <c r="M104" s="1">
        <f>IF($A$17="62 N.v.t.",1,IF(D104="",0,1))</f>
        <v>0</v>
      </c>
      <c r="N104" s="1">
        <f>IF($A$17="62 N.v.t.",1,IF(E104="",0,1))</f>
        <v>0</v>
      </c>
      <c r="P104" s="1">
        <f t="shared" si="7"/>
        <v>0</v>
      </c>
    </row>
    <row r="105" spans="1:16">
      <c r="A105" s="1" t="str">
        <f>$A$18</f>
        <v>63 Verlichting</v>
      </c>
      <c r="B105" s="111" t="str">
        <f t="shared" si="8"/>
        <v/>
      </c>
      <c r="C105" s="3"/>
      <c r="D105" s="3"/>
      <c r="E105" s="3"/>
      <c r="F105" s="59"/>
      <c r="G105" s="59"/>
      <c r="H105" s="59"/>
      <c r="I105" s="59"/>
      <c r="J105" s="11">
        <f>(C105*(1+'Aanneemsom-E'!$C$16))+(D105*(1+'Aanneemsom-E'!$D$16))+(E105*(1+'Aanneemsom-E'!$E$16))</f>
        <v>0</v>
      </c>
      <c r="L105" s="1">
        <f>IF($A$18="63 N.v.t.",1,IF(C105="",0,1))</f>
        <v>0</v>
      </c>
      <c r="M105" s="1">
        <f>IF($A$18="63 N.v.t.",1,IF(D105="",0,1))</f>
        <v>0</v>
      </c>
      <c r="N105" s="1">
        <f>IF($A$18="63 N.v.t.",1,IF(E105="",0,1))</f>
        <v>0</v>
      </c>
      <c r="P105" s="1">
        <f t="shared" si="7"/>
        <v>0</v>
      </c>
    </row>
    <row r="106" spans="1:16">
      <c r="A106" s="1" t="str">
        <f>$A$19</f>
        <v>64 Communicatie</v>
      </c>
      <c r="B106" s="111" t="str">
        <f t="shared" si="8"/>
        <v/>
      </c>
      <c r="C106" s="3"/>
      <c r="D106" s="3"/>
      <c r="E106" s="3"/>
      <c r="F106" s="59"/>
      <c r="G106" s="59"/>
      <c r="H106" s="59"/>
      <c r="I106" s="59"/>
      <c r="J106" s="11">
        <f>(C106*(1+'Aanneemsom-E'!$C$16))+(D106*(1+'Aanneemsom-E'!$D$16))+(E106*(1+'Aanneemsom-E'!$E$16))</f>
        <v>0</v>
      </c>
      <c r="L106" s="1">
        <f>IF($A$19="64 N.v.t.",1,IF(C106="",0,1))</f>
        <v>0</v>
      </c>
      <c r="M106" s="1">
        <f>IF($A$19="64 N.v.t.",1,IF(D106="",0,1))</f>
        <v>0</v>
      </c>
      <c r="N106" s="1">
        <f>IF($A$19="64 N.v.t.",1,IF(E106="",0,1))</f>
        <v>0</v>
      </c>
      <c r="P106" s="1">
        <f t="shared" si="7"/>
        <v>0</v>
      </c>
    </row>
    <row r="107" spans="1:16">
      <c r="A107" s="1" t="str">
        <f>$A$20</f>
        <v>65 Beveiliging</v>
      </c>
      <c r="B107" s="111" t="str">
        <f t="shared" si="8"/>
        <v/>
      </c>
      <c r="C107" s="3"/>
      <c r="D107" s="3"/>
      <c r="E107" s="3"/>
      <c r="F107" s="59"/>
      <c r="G107" s="104" t="str">
        <f>IF(F93="","Ingevulde informatie wordt genegeerd.","")</f>
        <v>Ingevulde informatie wordt genegeerd.</v>
      </c>
      <c r="H107" s="59"/>
      <c r="I107" s="59"/>
      <c r="J107" s="11">
        <f>(C107*(1+'Aanneemsom-E'!$C$16))+(D107*(1+'Aanneemsom-E'!$D$16))+(E107*(1+'Aanneemsom-E'!$E$16))</f>
        <v>0</v>
      </c>
      <c r="L107" s="1">
        <f>IF($A$20="65 N.v.t.",1,IF(C107="",0,1))</f>
        <v>0</v>
      </c>
      <c r="M107" s="1">
        <f>IF($A$20="65 N.v.t.",1,IF(D107="",0,1))</f>
        <v>0</v>
      </c>
      <c r="N107" s="1">
        <f>IF($A$20="65 N.v.t.",1,IF(E107="",0,1))</f>
        <v>0</v>
      </c>
      <c r="P107" s="1">
        <f t="shared" si="7"/>
        <v>0</v>
      </c>
    </row>
    <row r="108" spans="1:16">
      <c r="A108" s="1" t="str">
        <f>$A$21</f>
        <v>66 Transport</v>
      </c>
      <c r="B108" s="111" t="str">
        <f t="shared" si="8"/>
        <v/>
      </c>
      <c r="C108" s="3"/>
      <c r="D108" s="3"/>
      <c r="E108" s="3"/>
      <c r="F108" s="59"/>
      <c r="G108" s="59"/>
      <c r="H108" s="59"/>
      <c r="I108" s="59"/>
      <c r="J108" s="11">
        <f>(C108*(1+'Aanneemsom-E'!$C$16))+(D108*(1+'Aanneemsom-E'!$D$16))+(E108*(1+'Aanneemsom-E'!$E$16))</f>
        <v>0</v>
      </c>
      <c r="L108" s="1">
        <f>IF($A$21="66 N.v.t.",1,IF(C108="",0,1))</f>
        <v>0</v>
      </c>
      <c r="M108" s="1">
        <f>IF($A$21="66 N.v.t.",1,IF(D108="",0,1))</f>
        <v>0</v>
      </c>
      <c r="N108" s="1">
        <f>IF($A$21="66 N.v.t.",1,IF(E108="",0,1))</f>
        <v>0</v>
      </c>
      <c r="P108" s="1">
        <f t="shared" si="7"/>
        <v>0</v>
      </c>
    </row>
    <row r="109" spans="1:16">
      <c r="A109" s="1" t="str">
        <f>$A$22</f>
        <v>73 Vaste keuken vrz</v>
      </c>
      <c r="B109" s="111" t="str">
        <f t="shared" si="8"/>
        <v/>
      </c>
      <c r="C109" s="3"/>
      <c r="D109" s="3"/>
      <c r="E109" s="3"/>
      <c r="F109" s="59"/>
      <c r="G109" s="59"/>
      <c r="H109" s="59"/>
      <c r="I109" s="59"/>
      <c r="J109" s="11">
        <f>(C109*(1+'Aanneemsom-E'!$C$16))+(D109*(1+'Aanneemsom-E'!$D$16))+(E109*(1+'Aanneemsom-E'!$E$16))</f>
        <v>0</v>
      </c>
      <c r="L109" s="1">
        <f>IF($A$22="73 N.v.t.",1,IF(C109="",0,1))</f>
        <v>0</v>
      </c>
      <c r="M109" s="1">
        <f>IF($A$22="73 N.v.t.",1,IF(D109="",0,1))</f>
        <v>0</v>
      </c>
      <c r="N109" s="1">
        <f>IF($A$22="73 N.v.t.",1,IF(E109="",0,1))</f>
        <v>0</v>
      </c>
      <c r="P109" s="1">
        <f t="shared" si="7"/>
        <v>0</v>
      </c>
    </row>
    <row r="110" spans="1:16">
      <c r="A110" s="1" t="str">
        <f>$A$23</f>
        <v>75 Vaste onderh.vrz</v>
      </c>
      <c r="B110" s="111" t="str">
        <f t="shared" si="8"/>
        <v/>
      </c>
      <c r="C110" s="3"/>
      <c r="D110" s="3"/>
      <c r="E110" s="3"/>
      <c r="F110" s="59"/>
      <c r="G110" s="59"/>
      <c r="H110" s="59"/>
      <c r="I110" s="59"/>
      <c r="J110" s="11">
        <f>(C110*(1+'Aanneemsom-E'!$C$16))+(D110*(1+'Aanneemsom-E'!$D$16))+(E110*(1+'Aanneemsom-E'!$E$16))</f>
        <v>0</v>
      </c>
      <c r="L110" s="1">
        <f>IF($A$23="75 N.v.t.",1,IF(C110="",0,1))</f>
        <v>0</v>
      </c>
      <c r="M110" s="1">
        <f>IF($A$23="75 N.v.t.",1,IF(D110="",0,1))</f>
        <v>0</v>
      </c>
      <c r="N110" s="1">
        <f>IF($A$23="75 N.v.t.",1,IF(E110="",0,1))</f>
        <v>0</v>
      </c>
      <c r="P110" s="1">
        <f t="shared" si="7"/>
        <v>0</v>
      </c>
    </row>
    <row r="111" spans="1:16" ht="12" thickBot="1">
      <c r="A111" s="1" t="str">
        <f>$A$24</f>
        <v>90 Terrein</v>
      </c>
      <c r="B111" s="111" t="str">
        <f t="shared" si="8"/>
        <v/>
      </c>
      <c r="C111" s="3"/>
      <c r="D111" s="3"/>
      <c r="E111" s="3"/>
      <c r="F111" s="59"/>
      <c r="G111" s="59"/>
      <c r="H111" s="59"/>
      <c r="I111" s="59"/>
      <c r="J111" s="11">
        <f>(C111*(1+'Aanneemsom-E'!$C$16))+(D111*(1+'Aanneemsom-E'!$D$16))+(E111*(1+'Aanneemsom-E'!$E$16))</f>
        <v>0</v>
      </c>
      <c r="L111" s="1">
        <f>IF($A$24="90 N.v.t.",1,IF(C111="",0,1))</f>
        <v>0</v>
      </c>
      <c r="M111" s="1">
        <f>IF($A$24="90 N.v.t.",1,IF(D111="",0,1))</f>
        <v>0</v>
      </c>
      <c r="N111" s="1">
        <f>IF($A$24="90 N.v.t.",1,IF(E111="",0,1))</f>
        <v>0</v>
      </c>
      <c r="P111" s="1">
        <f t="shared" si="7"/>
        <v>0</v>
      </c>
    </row>
    <row r="112" spans="1:16" ht="13.5" thickBot="1">
      <c r="B112" s="19" t="s">
        <v>10</v>
      </c>
      <c r="C112" s="13">
        <f>SUM(C103:C111)</f>
        <v>0</v>
      </c>
      <c r="D112" s="13">
        <f>SUM(D103:D111)</f>
        <v>0</v>
      </c>
      <c r="E112" s="13">
        <f>SUM(E103:E111)</f>
        <v>0</v>
      </c>
      <c r="J112" s="12">
        <f>SUM(J102:J111)</f>
        <v>0</v>
      </c>
      <c r="O112" s="30" t="s">
        <v>25</v>
      </c>
      <c r="P112" s="1">
        <f>SUM(P102:P111)+P94</f>
        <v>4</v>
      </c>
    </row>
    <row r="113" spans="1:17">
      <c r="B113" s="19" t="s">
        <v>21</v>
      </c>
      <c r="C113" s="72" t="e">
        <f>C112/SUM(C112:E112)</f>
        <v>#DIV/0!</v>
      </c>
      <c r="D113" s="72" t="e">
        <f>D112/SUM(C112:E112)</f>
        <v>#DIV/0!</v>
      </c>
      <c r="E113" s="72" t="e">
        <f>E112/SUM(C112:E112)</f>
        <v>#DIV/0!</v>
      </c>
    </row>
    <row r="114" spans="1:17">
      <c r="C114" s="83"/>
      <c r="D114" s="83"/>
      <c r="E114" s="83"/>
    </row>
    <row r="115" spans="1:17">
      <c r="A115" s="6" t="str">
        <f>$A$57</f>
        <v>* "Loon", "Materiaal" en "Werk-derden" inclusief toeslagen. Let op: Alle bedragen datum prijspeil.</v>
      </c>
      <c r="C115" s="83"/>
      <c r="D115" s="83"/>
      <c r="E115" s="83"/>
      <c r="J115" s="105" t="str">
        <f>$J$57</f>
        <v>Paraaf Inschrijver:</v>
      </c>
    </row>
    <row r="116" spans="1:17">
      <c r="A116" s="6" t="str">
        <f>$A$58</f>
        <v>Opmerking: Niet gebruikte velden invullen met 0. Negatieve getallen of tekst is niet toegestaan.</v>
      </c>
      <c r="J116" s="86" t="str">
        <f>IF(P112=32,"","Let op: niet alle velden zijn ingevuld!")</f>
        <v>Let op: niet alle velden zijn ingevuld!</v>
      </c>
    </row>
    <row r="117" spans="1:17" ht="15.75">
      <c r="A117" s="4" t="str">
        <f>'Aanneemsom-E'!$A$1</f>
        <v>E-installatie</v>
      </c>
      <c r="B117" s="4" t="str">
        <f>'Aanneemsom-E'!$B$1</f>
        <v>Inschrijfbiljet onderhoud</v>
      </c>
    </row>
    <row r="118" spans="1:17">
      <c r="A118" s="30" t="str">
        <f>'Aanneemsom-E'!$A$2</f>
        <v>Perceel:</v>
      </c>
      <c r="B118" s="31" t="str">
        <f>Leeswijzer!$B$2</f>
        <v>E1</v>
      </c>
      <c r="F118" s="1"/>
      <c r="G118" s="1"/>
      <c r="H118" s="1"/>
      <c r="I118" s="32" t="str">
        <f>'Aanneemsom-E'!$F$2</f>
        <v>Documentnummer:</v>
      </c>
      <c r="J118" s="80" t="str">
        <f>Leeswijzer!$G$2</f>
        <v>xxx-GC1-IBE E1C1</v>
      </c>
    </row>
    <row r="119" spans="1:17">
      <c r="A119" s="30" t="str">
        <f>'Aanneemsom-E'!$A$3</f>
        <v>Opdrachtgever:</v>
      </c>
      <c r="B119" s="110" t="str">
        <f>Leeswijzer!$B$3</f>
        <v>Solido</v>
      </c>
      <c r="F119" s="1"/>
      <c r="G119" s="1"/>
      <c r="H119" s="1"/>
      <c r="I119" s="32" t="str">
        <f>'Aanneemsom-E'!$F$3</f>
        <v>Bestek:</v>
      </c>
      <c r="J119" s="2" t="str">
        <f>Leeswijzer!$G$3</f>
        <v>2506-FB-OHCAEW</v>
      </c>
    </row>
    <row r="120" spans="1:17">
      <c r="A120" s="30" t="str">
        <f>'Aanneemsom-E'!$A$4</f>
        <v>Betreft:</v>
      </c>
      <c r="B120" s="110" t="str">
        <f>Leeswijzer!$B$4</f>
        <v>Onderhoudscontract E-installatie</v>
      </c>
      <c r="F120" s="1"/>
      <c r="G120" s="1"/>
      <c r="H120" s="1"/>
      <c r="I120" s="30" t="s">
        <v>61</v>
      </c>
      <c r="J120" s="148">
        <f>'Aanneemsom-E'!$E$39</f>
        <v>0</v>
      </c>
    </row>
    <row r="121" spans="1:17">
      <c r="A121" s="30" t="str">
        <f>'Aanneemsom-E'!$A$5</f>
        <v>Blad:</v>
      </c>
      <c r="B121" s="1" t="str">
        <f>IF(F122="","Specificatieblad ongeldig; NIET invullen!","Specificatieblad locatie")</f>
        <v>Specificatieblad ongeldig; NIET invullen!</v>
      </c>
      <c r="E121" s="78" t="str">
        <f>$E$5</f>
        <v>C2</v>
      </c>
      <c r="F121" s="33" t="str">
        <f>$F$5</f>
        <v>(naam)</v>
      </c>
      <c r="J121" s="1"/>
    </row>
    <row r="122" spans="1:17">
      <c r="A122" s="30"/>
      <c r="B122" s="80"/>
      <c r="E122" s="78" t="s">
        <v>4</v>
      </c>
      <c r="F122" s="130"/>
      <c r="H122" s="32" t="s">
        <v>41</v>
      </c>
      <c r="I122" s="80">
        <f>IF(I125=0,I123,I125)</f>
        <v>0</v>
      </c>
      <c r="J122" s="1"/>
      <c r="Q122" s="1">
        <f>IF(F122="",0,1)</f>
        <v>0</v>
      </c>
    </row>
    <row r="123" spans="1:17">
      <c r="A123" s="30"/>
      <c r="B123" s="103"/>
      <c r="E123" s="32" t="s">
        <v>20</v>
      </c>
      <c r="F123" s="117"/>
      <c r="H123" s="32" t="s">
        <v>27</v>
      </c>
      <c r="I123" s="118"/>
      <c r="J123" s="110" t="s">
        <v>45</v>
      </c>
      <c r="P123" s="1">
        <f>IF(I123="",0,1)</f>
        <v>0</v>
      </c>
    </row>
    <row r="124" spans="1:17">
      <c r="A124" s="30"/>
      <c r="B124" s="2"/>
      <c r="E124" s="32"/>
      <c r="F124" s="1"/>
      <c r="H124" s="30" t="s">
        <v>46</v>
      </c>
      <c r="I124" s="118"/>
      <c r="J124" s="1"/>
    </row>
    <row r="125" spans="1:17">
      <c r="A125" s="60" t="s">
        <v>31</v>
      </c>
      <c r="B125" s="115">
        <f>'Aanneemsom-E'!$B$8</f>
        <v>0</v>
      </c>
      <c r="E125" s="32"/>
      <c r="F125" s="1"/>
      <c r="H125" s="32" t="s">
        <v>47</v>
      </c>
      <c r="I125" s="118"/>
      <c r="J125" s="113">
        <f>IF(I124+I125=0,0,(I125-I124)/I124)</f>
        <v>0</v>
      </c>
    </row>
    <row r="126" spans="1:17">
      <c r="A126" s="30" t="s">
        <v>89</v>
      </c>
      <c r="B126" s="149"/>
      <c r="J126" s="119" t="str">
        <f>IF(J125=0,"","Controleer kengetallen op inschrijfwaarde. Pas zo nodig de bedragen Loon, Materiaal en Werk-derden aan met het wijzigingspercentage.")</f>
        <v/>
      </c>
    </row>
    <row r="127" spans="1:17">
      <c r="C127" s="74"/>
      <c r="D127" s="75"/>
      <c r="E127" s="75"/>
      <c r="F127" s="77" t="s">
        <v>23</v>
      </c>
      <c r="G127" s="75"/>
      <c r="H127" s="75"/>
      <c r="I127" s="75"/>
      <c r="J127" s="76"/>
    </row>
    <row r="128" spans="1:17">
      <c r="C128" s="20"/>
      <c r="D128" s="21" t="str">
        <f>$D$12</f>
        <v>Preventief en</v>
      </c>
      <c r="E128" s="22"/>
      <c r="F128" s="26"/>
      <c r="G128" s="21" t="str">
        <f>IF($G$12="","",$G$12)</f>
        <v>Geen stelposten</v>
      </c>
      <c r="H128" s="55"/>
      <c r="I128" s="27"/>
      <c r="J128" s="63" t="str">
        <f>$J$12</f>
        <v>Prijspeil</v>
      </c>
    </row>
    <row r="129" spans="1:16">
      <c r="C129" s="23"/>
      <c r="D129" s="24" t="str">
        <f>$D$13</f>
        <v>curatief onderhoud</v>
      </c>
      <c r="E129" s="25"/>
      <c r="F129" s="28"/>
      <c r="G129" s="24"/>
      <c r="H129" s="56"/>
      <c r="I129" s="29"/>
      <c r="J129" s="71">
        <f>$J$13</f>
        <v>45839</v>
      </c>
    </row>
    <row r="130" spans="1:16" ht="22.5">
      <c r="A130" s="17" t="s">
        <v>43</v>
      </c>
      <c r="B130" s="18" t="str">
        <f>$B$43</f>
        <v>Kengetal-E
locatie (€/m²)</v>
      </c>
      <c r="C130" s="5" t="s">
        <v>58</v>
      </c>
      <c r="D130" s="5" t="s">
        <v>59</v>
      </c>
      <c r="E130" s="5" t="s">
        <v>224</v>
      </c>
      <c r="F130" s="5" t="str">
        <f>IF($F$14="","",$F$14)</f>
        <v/>
      </c>
      <c r="G130" s="5" t="str">
        <f>IF($G$14="","",$G$14)</f>
        <v/>
      </c>
      <c r="H130" s="5" t="str">
        <f>IF($H$14="","",$H$14)</f>
        <v/>
      </c>
      <c r="I130" s="5" t="str">
        <f>IF($I$14="","",$I$14)</f>
        <v/>
      </c>
      <c r="J130" s="5" t="s">
        <v>57</v>
      </c>
      <c r="L130" s="1" t="s">
        <v>26</v>
      </c>
    </row>
    <row r="131" spans="1:16">
      <c r="A131" s="57" t="str">
        <f>$A$15</f>
        <v>Stelposten n.v.t.</v>
      </c>
      <c r="B131" s="81"/>
      <c r="C131" s="82"/>
      <c r="D131" s="82"/>
      <c r="E131" s="82"/>
      <c r="F131" s="3"/>
      <c r="G131" s="3"/>
      <c r="H131" s="3"/>
      <c r="I131" s="3"/>
      <c r="J131" s="58">
        <f>(F131*(1+'Aanneemsom-E'!$F$16))+(G131*(1+'Aanneemsom-E'!$F$16))+(H131*(1+'Aanneemsom-E'!$F$16))+(I131*(1+'Aanneemsom-E'!$F$16))</f>
        <v>0</v>
      </c>
      <c r="L131" s="1">
        <f>IF(F130="",1,IF(F131="",0,1))</f>
        <v>1</v>
      </c>
      <c r="M131" s="1">
        <f>IF(G130="",1,IF(G131="",0,1))</f>
        <v>1</v>
      </c>
      <c r="N131" s="1">
        <f>IF(H130="",1,IF(H131="",0,1))</f>
        <v>1</v>
      </c>
      <c r="O131" s="1">
        <f>IF(I130="",1,IF(I131="",0,1))</f>
        <v>1</v>
      </c>
      <c r="P131" s="1">
        <f t="shared" ref="P131:P140" si="9">SUM(L131:O131)</f>
        <v>4</v>
      </c>
    </row>
    <row r="132" spans="1:16">
      <c r="A132" s="1" t="str">
        <f>$A$16</f>
        <v>61 CEV</v>
      </c>
      <c r="B132" s="111" t="str">
        <f>IF(C132+D132+E132=0,"",J132/$I$122)</f>
        <v/>
      </c>
      <c r="C132" s="3"/>
      <c r="D132" s="3"/>
      <c r="E132" s="3"/>
      <c r="F132" s="59"/>
      <c r="G132" s="59"/>
      <c r="H132" s="59"/>
      <c r="I132" s="59"/>
      <c r="J132" s="11">
        <f>(C132*(1+'Aanneemsom-E'!$C$16))+(D132*(1+'Aanneemsom-E'!$D$16))+(E132*(1+'Aanneemsom-E'!$E$16))</f>
        <v>0</v>
      </c>
      <c r="L132" s="1">
        <f>IF($A$16="61 N.v.t.",1,IF(C132="",0,1))</f>
        <v>0</v>
      </c>
      <c r="M132" s="1">
        <f>IF($A$16="61 N.v.t.",1,IF(D132="",0,1))</f>
        <v>0</v>
      </c>
      <c r="N132" s="1">
        <f>IF($A$16="61 N.v.t.",1,IF(E132="",0,1))</f>
        <v>0</v>
      </c>
      <c r="P132" s="1">
        <f t="shared" si="9"/>
        <v>0</v>
      </c>
    </row>
    <row r="133" spans="1:16">
      <c r="A133" s="1" t="str">
        <f>$A$17</f>
        <v>62 Aansluitingen</v>
      </c>
      <c r="B133" s="111" t="str">
        <f t="shared" ref="B133:B140" si="10">IF(C133+D133+E133=0,"",J133/$I$122)</f>
        <v/>
      </c>
      <c r="C133" s="3"/>
      <c r="D133" s="3"/>
      <c r="E133" s="3"/>
      <c r="F133" s="59"/>
      <c r="G133" s="59"/>
      <c r="H133" s="59"/>
      <c r="I133" s="59"/>
      <c r="J133" s="11">
        <f>(C133*(1+'Aanneemsom-E'!$C$16))+(D133*(1+'Aanneemsom-E'!$D$16))+(E133*(1+'Aanneemsom-E'!$E$16))</f>
        <v>0</v>
      </c>
      <c r="L133" s="1">
        <f>IF($A$17="62 N.v.t.",1,IF(C133="",0,1))</f>
        <v>0</v>
      </c>
      <c r="M133" s="1">
        <f>IF($A$17="62 N.v.t.",1,IF(D133="",0,1))</f>
        <v>0</v>
      </c>
      <c r="N133" s="1">
        <f>IF($A$17="62 N.v.t.",1,IF(E133="",0,1))</f>
        <v>0</v>
      </c>
      <c r="P133" s="1">
        <f t="shared" si="9"/>
        <v>0</v>
      </c>
    </row>
    <row r="134" spans="1:16">
      <c r="A134" s="1" t="str">
        <f>$A$18</f>
        <v>63 Verlichting</v>
      </c>
      <c r="B134" s="111" t="str">
        <f t="shared" si="10"/>
        <v/>
      </c>
      <c r="C134" s="3"/>
      <c r="D134" s="3"/>
      <c r="E134" s="3"/>
      <c r="F134" s="59"/>
      <c r="G134" s="59"/>
      <c r="H134" s="59"/>
      <c r="I134" s="59"/>
      <c r="J134" s="11">
        <f>(C134*(1+'Aanneemsom-E'!$C$16))+(D134*(1+'Aanneemsom-E'!$D$16))+(E134*(1+'Aanneemsom-E'!$E$16))</f>
        <v>0</v>
      </c>
      <c r="L134" s="1">
        <f>IF($A$18="63 N.v.t.",1,IF(C134="",0,1))</f>
        <v>0</v>
      </c>
      <c r="M134" s="1">
        <f>IF($A$18="63 N.v.t.",1,IF(D134="",0,1))</f>
        <v>0</v>
      </c>
      <c r="N134" s="1">
        <f>IF($A$18="63 N.v.t.",1,IF(E134="",0,1))</f>
        <v>0</v>
      </c>
      <c r="P134" s="1">
        <f t="shared" si="9"/>
        <v>0</v>
      </c>
    </row>
    <row r="135" spans="1:16">
      <c r="A135" s="1" t="str">
        <f>$A$19</f>
        <v>64 Communicatie</v>
      </c>
      <c r="B135" s="111" t="str">
        <f t="shared" si="10"/>
        <v/>
      </c>
      <c r="C135" s="3"/>
      <c r="D135" s="3"/>
      <c r="E135" s="3"/>
      <c r="F135" s="59"/>
      <c r="G135" s="59"/>
      <c r="H135" s="59"/>
      <c r="I135" s="59"/>
      <c r="J135" s="11">
        <f>(C135*(1+'Aanneemsom-E'!$C$16))+(D135*(1+'Aanneemsom-E'!$D$16))+(E135*(1+'Aanneemsom-E'!$E$16))</f>
        <v>0</v>
      </c>
      <c r="L135" s="1">
        <f>IF($A$19="64 N.v.t.",1,IF(C135="",0,1))</f>
        <v>0</v>
      </c>
      <c r="M135" s="1">
        <f>IF($A$19="64 N.v.t.",1,IF(D135="",0,1))</f>
        <v>0</v>
      </c>
      <c r="N135" s="1">
        <f>IF($A$19="64 N.v.t.",1,IF(E135="",0,1))</f>
        <v>0</v>
      </c>
      <c r="P135" s="1">
        <f t="shared" si="9"/>
        <v>0</v>
      </c>
    </row>
    <row r="136" spans="1:16">
      <c r="A136" s="1" t="str">
        <f>$A$20</f>
        <v>65 Beveiliging</v>
      </c>
      <c r="B136" s="111" t="str">
        <f t="shared" si="10"/>
        <v/>
      </c>
      <c r="C136" s="3"/>
      <c r="D136" s="3"/>
      <c r="E136" s="3"/>
      <c r="F136" s="59"/>
      <c r="G136" s="104" t="str">
        <f>IF(F122="","Ingevulde informatie wordt genegeerd.","")</f>
        <v>Ingevulde informatie wordt genegeerd.</v>
      </c>
      <c r="H136" s="59"/>
      <c r="I136" s="59"/>
      <c r="J136" s="11">
        <f>(C136*(1+'Aanneemsom-E'!$C$16))+(D136*(1+'Aanneemsom-E'!$D$16))+(E136*(1+'Aanneemsom-E'!$E$16))</f>
        <v>0</v>
      </c>
      <c r="L136" s="1">
        <f>IF($A$20="65 N.v.t.",1,IF(C136="",0,1))</f>
        <v>0</v>
      </c>
      <c r="M136" s="1">
        <f>IF($A$20="65 N.v.t.",1,IF(D136="",0,1))</f>
        <v>0</v>
      </c>
      <c r="N136" s="1">
        <f>IF($A$20="65 N.v.t.",1,IF(E136="",0,1))</f>
        <v>0</v>
      </c>
      <c r="P136" s="1">
        <f t="shared" si="9"/>
        <v>0</v>
      </c>
    </row>
    <row r="137" spans="1:16">
      <c r="A137" s="1" t="str">
        <f>$A$21</f>
        <v>66 Transport</v>
      </c>
      <c r="B137" s="111" t="str">
        <f t="shared" si="10"/>
        <v/>
      </c>
      <c r="C137" s="3"/>
      <c r="D137" s="3"/>
      <c r="E137" s="3"/>
      <c r="F137" s="59"/>
      <c r="G137" s="59"/>
      <c r="H137" s="59"/>
      <c r="I137" s="59"/>
      <c r="J137" s="11">
        <f>(C137*(1+'Aanneemsom-E'!$C$16))+(D137*(1+'Aanneemsom-E'!$D$16))+(E137*(1+'Aanneemsom-E'!$E$16))</f>
        <v>0</v>
      </c>
      <c r="L137" s="1">
        <f>IF($A$21="66 N.v.t.",1,IF(C137="",0,1))</f>
        <v>0</v>
      </c>
      <c r="M137" s="1">
        <f>IF($A$21="66 N.v.t.",1,IF(D137="",0,1))</f>
        <v>0</v>
      </c>
      <c r="N137" s="1">
        <f>IF($A$21="66 N.v.t.",1,IF(E137="",0,1))</f>
        <v>0</v>
      </c>
      <c r="P137" s="1">
        <f t="shared" si="9"/>
        <v>0</v>
      </c>
    </row>
    <row r="138" spans="1:16">
      <c r="A138" s="1" t="str">
        <f>$A$22</f>
        <v>73 Vaste keuken vrz</v>
      </c>
      <c r="B138" s="111" t="str">
        <f t="shared" si="10"/>
        <v/>
      </c>
      <c r="C138" s="3"/>
      <c r="D138" s="3"/>
      <c r="E138" s="3"/>
      <c r="F138" s="59"/>
      <c r="G138" s="59"/>
      <c r="H138" s="59"/>
      <c r="I138" s="59"/>
      <c r="J138" s="11">
        <f>(C138*(1+'Aanneemsom-E'!$C$16))+(D138*(1+'Aanneemsom-E'!$D$16))+(E138*(1+'Aanneemsom-E'!$E$16))</f>
        <v>0</v>
      </c>
      <c r="L138" s="1">
        <f>IF($A$22="73 N.v.t.",1,IF(C138="",0,1))</f>
        <v>0</v>
      </c>
      <c r="M138" s="1">
        <f>IF($A$22="73 N.v.t.",1,IF(D138="",0,1))</f>
        <v>0</v>
      </c>
      <c r="N138" s="1">
        <f>IF($A$22="73 N.v.t.",1,IF(E138="",0,1))</f>
        <v>0</v>
      </c>
      <c r="P138" s="1">
        <f t="shared" si="9"/>
        <v>0</v>
      </c>
    </row>
    <row r="139" spans="1:16">
      <c r="A139" s="1" t="str">
        <f>$A$23</f>
        <v>75 Vaste onderh.vrz</v>
      </c>
      <c r="B139" s="111" t="str">
        <f t="shared" si="10"/>
        <v/>
      </c>
      <c r="C139" s="3"/>
      <c r="D139" s="3"/>
      <c r="E139" s="3"/>
      <c r="F139" s="59"/>
      <c r="G139" s="59"/>
      <c r="H139" s="59"/>
      <c r="I139" s="59"/>
      <c r="J139" s="11">
        <f>(C139*(1+'Aanneemsom-E'!$C$16))+(D139*(1+'Aanneemsom-E'!$D$16))+(E139*(1+'Aanneemsom-E'!$E$16))</f>
        <v>0</v>
      </c>
      <c r="L139" s="1">
        <f>IF($A$23="75 N.v.t.",1,IF(C139="",0,1))</f>
        <v>0</v>
      </c>
      <c r="M139" s="1">
        <f>IF($A$23="75 N.v.t.",1,IF(D139="",0,1))</f>
        <v>0</v>
      </c>
      <c r="N139" s="1">
        <f>IF($A$23="75 N.v.t.",1,IF(E139="",0,1))</f>
        <v>0</v>
      </c>
      <c r="P139" s="1">
        <f t="shared" si="9"/>
        <v>0</v>
      </c>
    </row>
    <row r="140" spans="1:16" ht="12" thickBot="1">
      <c r="A140" s="1" t="str">
        <f>$A$24</f>
        <v>90 Terrein</v>
      </c>
      <c r="B140" s="111" t="str">
        <f t="shared" si="10"/>
        <v/>
      </c>
      <c r="C140" s="3"/>
      <c r="D140" s="3"/>
      <c r="E140" s="3"/>
      <c r="F140" s="59"/>
      <c r="G140" s="59"/>
      <c r="H140" s="59"/>
      <c r="I140" s="59"/>
      <c r="J140" s="11">
        <f>(C140*(1+'Aanneemsom-E'!$C$16))+(D140*(1+'Aanneemsom-E'!$D$16))+(E140*(1+'Aanneemsom-E'!$E$16))</f>
        <v>0</v>
      </c>
      <c r="L140" s="1">
        <f>IF($A$24="90 N.v.t.",1,IF(C140="",0,1))</f>
        <v>0</v>
      </c>
      <c r="M140" s="1">
        <f>IF($A$24="90 N.v.t.",1,IF(D140="",0,1))</f>
        <v>0</v>
      </c>
      <c r="N140" s="1">
        <f>IF($A$24="90 N.v.t.",1,IF(E140="",0,1))</f>
        <v>0</v>
      </c>
      <c r="P140" s="1">
        <f t="shared" si="9"/>
        <v>0</v>
      </c>
    </row>
    <row r="141" spans="1:16" ht="13.5" thickBot="1">
      <c r="B141" s="19" t="s">
        <v>10</v>
      </c>
      <c r="C141" s="13">
        <f>SUM(C132:C140)</f>
        <v>0</v>
      </c>
      <c r="D141" s="13">
        <f>SUM(D132:D140)</f>
        <v>0</v>
      </c>
      <c r="E141" s="13">
        <f>SUM(E132:E140)</f>
        <v>0</v>
      </c>
      <c r="J141" s="12">
        <f>SUM(J131:J140)</f>
        <v>0</v>
      </c>
      <c r="O141" s="30" t="s">
        <v>25</v>
      </c>
      <c r="P141" s="1">
        <f>SUM(P131:P140)+P123</f>
        <v>4</v>
      </c>
    </row>
    <row r="142" spans="1:16">
      <c r="B142" s="19" t="s">
        <v>21</v>
      </c>
      <c r="C142" s="72" t="e">
        <f>C141/SUM(C141:E141)</f>
        <v>#DIV/0!</v>
      </c>
      <c r="D142" s="72" t="e">
        <f>D141/SUM(C141:E141)</f>
        <v>#DIV/0!</v>
      </c>
      <c r="E142" s="72" t="e">
        <f>E141/SUM(C141:E141)</f>
        <v>#DIV/0!</v>
      </c>
    </row>
    <row r="143" spans="1:16">
      <c r="C143" s="83"/>
      <c r="D143" s="83"/>
      <c r="E143" s="83"/>
    </row>
    <row r="144" spans="1:16">
      <c r="A144" s="6" t="str">
        <f>$A$57</f>
        <v>* "Loon", "Materiaal" en "Werk-derden" inclusief toeslagen. Let op: Alle bedragen datum prijspeil.</v>
      </c>
      <c r="C144" s="83"/>
      <c r="D144" s="83"/>
      <c r="E144" s="83"/>
      <c r="J144" s="105" t="str">
        <f>$J$57</f>
        <v>Paraaf Inschrijver:</v>
      </c>
    </row>
    <row r="145" spans="1:17">
      <c r="A145" s="6" t="str">
        <f>$A$58</f>
        <v>Opmerking: Niet gebruikte velden invullen met 0. Negatieve getallen of tekst is niet toegestaan.</v>
      </c>
      <c r="J145" s="86" t="str">
        <f>IF(P141=32,"","Let op: niet alle velden zijn ingevuld!")</f>
        <v>Let op: niet alle velden zijn ingevuld!</v>
      </c>
    </row>
    <row r="146" spans="1:17" ht="15.75">
      <c r="A146" s="4" t="str">
        <f>'Aanneemsom-E'!$A$1</f>
        <v>E-installatie</v>
      </c>
      <c r="B146" s="4" t="str">
        <f>'Aanneemsom-E'!$B$1</f>
        <v>Inschrijfbiljet onderhoud</v>
      </c>
    </row>
    <row r="147" spans="1:17">
      <c r="A147" s="30" t="str">
        <f>'Aanneemsom-E'!$A$2</f>
        <v>Perceel:</v>
      </c>
      <c r="B147" s="31" t="str">
        <f>Leeswijzer!$B$2</f>
        <v>E1</v>
      </c>
      <c r="F147" s="1"/>
      <c r="G147" s="1"/>
      <c r="H147" s="1"/>
      <c r="I147" s="32" t="str">
        <f>'Aanneemsom-E'!$F$2</f>
        <v>Documentnummer:</v>
      </c>
      <c r="J147" s="80" t="str">
        <f>Leeswijzer!$G$2</f>
        <v>xxx-GC1-IBE E1C1</v>
      </c>
    </row>
    <row r="148" spans="1:17">
      <c r="A148" s="30" t="str">
        <f>'Aanneemsom-E'!$A$3</f>
        <v>Opdrachtgever:</v>
      </c>
      <c r="B148" s="110" t="str">
        <f>Leeswijzer!$B$3</f>
        <v>Solido</v>
      </c>
      <c r="F148" s="1"/>
      <c r="G148" s="1"/>
      <c r="H148" s="1"/>
      <c r="I148" s="32" t="str">
        <f>'Aanneemsom-E'!$F$3</f>
        <v>Bestek:</v>
      </c>
      <c r="J148" s="2" t="str">
        <f>Leeswijzer!$G$3</f>
        <v>2506-FB-OHCAEW</v>
      </c>
    </row>
    <row r="149" spans="1:17">
      <c r="A149" s="30" t="str">
        <f>'Aanneemsom-E'!$A$4</f>
        <v>Betreft:</v>
      </c>
      <c r="B149" s="110" t="str">
        <f>Leeswijzer!$B$4</f>
        <v>Onderhoudscontract E-installatie</v>
      </c>
      <c r="F149" s="1"/>
      <c r="G149" s="1"/>
      <c r="H149" s="1"/>
      <c r="I149" s="30" t="s">
        <v>61</v>
      </c>
      <c r="J149" s="148">
        <f>'Aanneemsom-E'!$E$39</f>
        <v>0</v>
      </c>
    </row>
    <row r="150" spans="1:17">
      <c r="A150" s="30" t="str">
        <f>'Aanneemsom-E'!$A$5</f>
        <v>Blad:</v>
      </c>
      <c r="B150" s="1" t="str">
        <f>IF(F151="","Specificatieblad ongeldig; NIET invullen!","Specificatieblad locatie")</f>
        <v>Specificatieblad ongeldig; NIET invullen!</v>
      </c>
      <c r="E150" s="78" t="str">
        <f>$E$5</f>
        <v>C2</v>
      </c>
      <c r="F150" s="33" t="str">
        <f>$F$5</f>
        <v>(naam)</v>
      </c>
      <c r="J150" s="1"/>
    </row>
    <row r="151" spans="1:17">
      <c r="A151" s="30"/>
      <c r="B151" s="80"/>
      <c r="E151" s="78" t="s">
        <v>4</v>
      </c>
      <c r="F151" s="130"/>
      <c r="H151" s="32" t="s">
        <v>41</v>
      </c>
      <c r="I151" s="80">
        <f>IF(I154=0,I152,I154)</f>
        <v>0</v>
      </c>
      <c r="J151" s="1"/>
      <c r="Q151" s="1">
        <f>IF(F151="",0,1)</f>
        <v>0</v>
      </c>
    </row>
    <row r="152" spans="1:17">
      <c r="A152" s="30"/>
      <c r="B152" s="103"/>
      <c r="E152" s="32" t="s">
        <v>20</v>
      </c>
      <c r="F152" s="117"/>
      <c r="H152" s="32" t="s">
        <v>27</v>
      </c>
      <c r="I152" s="118"/>
      <c r="J152" s="110" t="s">
        <v>45</v>
      </c>
      <c r="P152" s="1">
        <f>IF(I152="",0,1)</f>
        <v>0</v>
      </c>
    </row>
    <row r="153" spans="1:17">
      <c r="A153" s="30"/>
      <c r="B153" s="2"/>
      <c r="E153" s="32"/>
      <c r="F153" s="1"/>
      <c r="H153" s="30" t="s">
        <v>46</v>
      </c>
      <c r="I153" s="118"/>
      <c r="J153" s="1"/>
    </row>
    <row r="154" spans="1:17">
      <c r="A154" s="60" t="s">
        <v>31</v>
      </c>
      <c r="B154" s="115">
        <f>'Aanneemsom-E'!$B$8</f>
        <v>0</v>
      </c>
      <c r="E154" s="32"/>
      <c r="F154" s="1"/>
      <c r="H154" s="32" t="s">
        <v>47</v>
      </c>
      <c r="I154" s="118"/>
      <c r="J154" s="113">
        <f>IF(I153+I154=0,0,(I154-I153)/I153)</f>
        <v>0</v>
      </c>
    </row>
    <row r="155" spans="1:17">
      <c r="A155" s="30" t="s">
        <v>89</v>
      </c>
      <c r="B155" s="149"/>
      <c r="J155" s="119" t="str">
        <f>IF(J154=0,"","Controleer kengetallen op inschrijfwaarde. Pas zo nodig de bedragen Loon, Materiaal en Werk-derden aan met het wijzigingspercentage.")</f>
        <v/>
      </c>
    </row>
    <row r="156" spans="1:17">
      <c r="C156" s="74"/>
      <c r="D156" s="75"/>
      <c r="E156" s="75"/>
      <c r="F156" s="77" t="s">
        <v>23</v>
      </c>
      <c r="G156" s="75"/>
      <c r="H156" s="75"/>
      <c r="I156" s="75"/>
      <c r="J156" s="76"/>
    </row>
    <row r="157" spans="1:17">
      <c r="C157" s="20"/>
      <c r="D157" s="21" t="str">
        <f>$D$12</f>
        <v>Preventief en</v>
      </c>
      <c r="E157" s="22"/>
      <c r="F157" s="26"/>
      <c r="G157" s="21" t="str">
        <f>IF($G$12="","",$G$12)</f>
        <v>Geen stelposten</v>
      </c>
      <c r="H157" s="55"/>
      <c r="I157" s="27"/>
      <c r="J157" s="63" t="str">
        <f>$J$12</f>
        <v>Prijspeil</v>
      </c>
    </row>
    <row r="158" spans="1:17">
      <c r="C158" s="23"/>
      <c r="D158" s="24" t="str">
        <f>$D$13</f>
        <v>curatief onderhoud</v>
      </c>
      <c r="E158" s="25"/>
      <c r="F158" s="28"/>
      <c r="G158" s="24"/>
      <c r="H158" s="56"/>
      <c r="I158" s="29"/>
      <c r="J158" s="71">
        <f>$J$13</f>
        <v>45839</v>
      </c>
    </row>
    <row r="159" spans="1:17" ht="22.5">
      <c r="A159" s="17" t="s">
        <v>43</v>
      </c>
      <c r="B159" s="18" t="str">
        <f>$B$43</f>
        <v>Kengetal-E
locatie (€/m²)</v>
      </c>
      <c r="C159" s="5" t="s">
        <v>58</v>
      </c>
      <c r="D159" s="5" t="s">
        <v>59</v>
      </c>
      <c r="E159" s="5" t="s">
        <v>224</v>
      </c>
      <c r="F159" s="5" t="str">
        <f>IF($F$14="","",$F$14)</f>
        <v/>
      </c>
      <c r="G159" s="5" t="str">
        <f>IF($G$14="","",$G$14)</f>
        <v/>
      </c>
      <c r="H159" s="5" t="str">
        <f>IF($H$14="","",$H$14)</f>
        <v/>
      </c>
      <c r="I159" s="5" t="str">
        <f>IF($I$14="","",$I$14)</f>
        <v/>
      </c>
      <c r="J159" s="5" t="s">
        <v>57</v>
      </c>
      <c r="L159" s="1" t="s">
        <v>26</v>
      </c>
    </row>
    <row r="160" spans="1:17">
      <c r="A160" s="57" t="str">
        <f>$A$15</f>
        <v>Stelposten n.v.t.</v>
      </c>
      <c r="B160" s="81"/>
      <c r="C160" s="82"/>
      <c r="D160" s="82"/>
      <c r="E160" s="82"/>
      <c r="F160" s="3"/>
      <c r="G160" s="3"/>
      <c r="H160" s="3"/>
      <c r="I160" s="3"/>
      <c r="J160" s="58">
        <f>(F160*(1+'Aanneemsom-E'!$F$16))+(G160*(1+'Aanneemsom-E'!$F$16))+(H160*(1+'Aanneemsom-E'!$F$16))+(I160*(1+'Aanneemsom-E'!$F$16))</f>
        <v>0</v>
      </c>
      <c r="L160" s="1">
        <f>IF(F159="",1,IF(F160="",0,1))</f>
        <v>1</v>
      </c>
      <c r="M160" s="1">
        <f>IF(G159="",1,IF(G160="",0,1))</f>
        <v>1</v>
      </c>
      <c r="N160" s="1">
        <f>IF(H159="",1,IF(H160="",0,1))</f>
        <v>1</v>
      </c>
      <c r="O160" s="1">
        <f>IF(I159="",1,IF(I160="",0,1))</f>
        <v>1</v>
      </c>
      <c r="P160" s="1">
        <f t="shared" ref="P160:P169" si="11">SUM(L160:O160)</f>
        <v>4</v>
      </c>
    </row>
    <row r="161" spans="1:16">
      <c r="A161" s="1" t="str">
        <f>$A$16</f>
        <v>61 CEV</v>
      </c>
      <c r="B161" s="111" t="str">
        <f>IF(C161+D161+E161=0,"",J161/$I$151)</f>
        <v/>
      </c>
      <c r="C161" s="3"/>
      <c r="D161" s="3"/>
      <c r="E161" s="3"/>
      <c r="F161" s="59"/>
      <c r="G161" s="59"/>
      <c r="H161" s="59"/>
      <c r="I161" s="59"/>
      <c r="J161" s="11">
        <f>(C161*(1+'Aanneemsom-E'!$C$16))+(D161*(1+'Aanneemsom-E'!$D$16))+(E161*(1+'Aanneemsom-E'!$E$16))</f>
        <v>0</v>
      </c>
      <c r="L161" s="1">
        <f>IF($A$16="61 N.v.t.",1,IF(C161="",0,1))</f>
        <v>0</v>
      </c>
      <c r="M161" s="1">
        <f>IF($A$16="61 N.v.t.",1,IF(D161="",0,1))</f>
        <v>0</v>
      </c>
      <c r="N161" s="1">
        <f>IF($A$16="61 N.v.t.",1,IF(E161="",0,1))</f>
        <v>0</v>
      </c>
      <c r="P161" s="1">
        <f t="shared" si="11"/>
        <v>0</v>
      </c>
    </row>
    <row r="162" spans="1:16">
      <c r="A162" s="1" t="str">
        <f>$A$17</f>
        <v>62 Aansluitingen</v>
      </c>
      <c r="B162" s="111" t="str">
        <f t="shared" ref="B162:B169" si="12">IF(C162+D162+E162=0,"",J162/$I$151)</f>
        <v/>
      </c>
      <c r="C162" s="3"/>
      <c r="D162" s="3"/>
      <c r="E162" s="3"/>
      <c r="F162" s="59"/>
      <c r="G162" s="59"/>
      <c r="H162" s="59"/>
      <c r="I162" s="59"/>
      <c r="J162" s="11">
        <f>(C162*(1+'Aanneemsom-E'!$C$16))+(D162*(1+'Aanneemsom-E'!$D$16))+(E162*(1+'Aanneemsom-E'!$E$16))</f>
        <v>0</v>
      </c>
      <c r="L162" s="1">
        <f>IF($A$17="62 N.v.t.",1,IF(C162="",0,1))</f>
        <v>0</v>
      </c>
      <c r="M162" s="1">
        <f>IF($A$17="62 N.v.t.",1,IF(D162="",0,1))</f>
        <v>0</v>
      </c>
      <c r="N162" s="1">
        <f>IF($A$17="62 N.v.t.",1,IF(E162="",0,1))</f>
        <v>0</v>
      </c>
      <c r="P162" s="1">
        <f t="shared" si="11"/>
        <v>0</v>
      </c>
    </row>
    <row r="163" spans="1:16">
      <c r="A163" s="1" t="str">
        <f>$A$18</f>
        <v>63 Verlichting</v>
      </c>
      <c r="B163" s="111" t="str">
        <f t="shared" si="12"/>
        <v/>
      </c>
      <c r="C163" s="3"/>
      <c r="D163" s="3"/>
      <c r="E163" s="3"/>
      <c r="F163" s="59"/>
      <c r="G163" s="59"/>
      <c r="H163" s="59"/>
      <c r="I163" s="59"/>
      <c r="J163" s="11">
        <f>(C163*(1+'Aanneemsom-E'!$C$16))+(D163*(1+'Aanneemsom-E'!$D$16))+(E163*(1+'Aanneemsom-E'!$E$16))</f>
        <v>0</v>
      </c>
      <c r="L163" s="1">
        <f>IF($A$18="63 N.v.t.",1,IF(C163="",0,1))</f>
        <v>0</v>
      </c>
      <c r="M163" s="1">
        <f>IF($A$18="63 N.v.t.",1,IF(D163="",0,1))</f>
        <v>0</v>
      </c>
      <c r="N163" s="1">
        <f>IF($A$18="63 N.v.t.",1,IF(E163="",0,1))</f>
        <v>0</v>
      </c>
      <c r="P163" s="1">
        <f t="shared" si="11"/>
        <v>0</v>
      </c>
    </row>
    <row r="164" spans="1:16">
      <c r="A164" s="1" t="str">
        <f>$A$19</f>
        <v>64 Communicatie</v>
      </c>
      <c r="B164" s="111" t="str">
        <f t="shared" si="12"/>
        <v/>
      </c>
      <c r="C164" s="3"/>
      <c r="D164" s="3"/>
      <c r="E164" s="3"/>
      <c r="F164" s="59"/>
      <c r="G164" s="59"/>
      <c r="H164" s="59"/>
      <c r="I164" s="59"/>
      <c r="J164" s="11">
        <f>(C164*(1+'Aanneemsom-E'!$C$16))+(D164*(1+'Aanneemsom-E'!$D$16))+(E164*(1+'Aanneemsom-E'!$E$16))</f>
        <v>0</v>
      </c>
      <c r="L164" s="1">
        <f>IF($A$19="64 N.v.t.",1,IF(C164="",0,1))</f>
        <v>0</v>
      </c>
      <c r="M164" s="1">
        <f>IF($A$19="64 N.v.t.",1,IF(D164="",0,1))</f>
        <v>0</v>
      </c>
      <c r="N164" s="1">
        <f>IF($A$19="64 N.v.t.",1,IF(E164="",0,1))</f>
        <v>0</v>
      </c>
      <c r="P164" s="1">
        <f t="shared" si="11"/>
        <v>0</v>
      </c>
    </row>
    <row r="165" spans="1:16">
      <c r="A165" s="1" t="str">
        <f>$A$20</f>
        <v>65 Beveiliging</v>
      </c>
      <c r="B165" s="111" t="str">
        <f t="shared" si="12"/>
        <v/>
      </c>
      <c r="C165" s="3"/>
      <c r="D165" s="3"/>
      <c r="E165" s="3"/>
      <c r="F165" s="59"/>
      <c r="G165" s="104" t="str">
        <f>IF(F151="","Ingevulde informatie wordt genegeerd.","")</f>
        <v>Ingevulde informatie wordt genegeerd.</v>
      </c>
      <c r="H165" s="59"/>
      <c r="I165" s="59"/>
      <c r="J165" s="11">
        <f>(C165*(1+'Aanneemsom-E'!$C$16))+(D165*(1+'Aanneemsom-E'!$D$16))+(E165*(1+'Aanneemsom-E'!$E$16))</f>
        <v>0</v>
      </c>
      <c r="L165" s="1">
        <f>IF($A$20="65 N.v.t.",1,IF(C165="",0,1))</f>
        <v>0</v>
      </c>
      <c r="M165" s="1">
        <f>IF($A$20="65 N.v.t.",1,IF(D165="",0,1))</f>
        <v>0</v>
      </c>
      <c r="N165" s="1">
        <f>IF($A$20="65 N.v.t.",1,IF(E165="",0,1))</f>
        <v>0</v>
      </c>
      <c r="P165" s="1">
        <f t="shared" si="11"/>
        <v>0</v>
      </c>
    </row>
    <row r="166" spans="1:16">
      <c r="A166" s="1" t="str">
        <f>$A$21</f>
        <v>66 Transport</v>
      </c>
      <c r="B166" s="111" t="str">
        <f t="shared" si="12"/>
        <v/>
      </c>
      <c r="C166" s="3"/>
      <c r="D166" s="3"/>
      <c r="E166" s="3"/>
      <c r="F166" s="59"/>
      <c r="G166" s="59"/>
      <c r="H166" s="59"/>
      <c r="I166" s="59"/>
      <c r="J166" s="11">
        <f>(C166*(1+'Aanneemsom-E'!$C$16))+(D166*(1+'Aanneemsom-E'!$D$16))+(E166*(1+'Aanneemsom-E'!$E$16))</f>
        <v>0</v>
      </c>
      <c r="L166" s="1">
        <f>IF($A$21="66 N.v.t.",1,IF(C166="",0,1))</f>
        <v>0</v>
      </c>
      <c r="M166" s="1">
        <f>IF($A$21="66 N.v.t.",1,IF(D166="",0,1))</f>
        <v>0</v>
      </c>
      <c r="N166" s="1">
        <f>IF($A$21="66 N.v.t.",1,IF(E166="",0,1))</f>
        <v>0</v>
      </c>
      <c r="P166" s="1">
        <f t="shared" si="11"/>
        <v>0</v>
      </c>
    </row>
    <row r="167" spans="1:16">
      <c r="A167" s="1" t="str">
        <f>$A$22</f>
        <v>73 Vaste keuken vrz</v>
      </c>
      <c r="B167" s="111" t="str">
        <f t="shared" si="12"/>
        <v/>
      </c>
      <c r="C167" s="3"/>
      <c r="D167" s="3"/>
      <c r="E167" s="3"/>
      <c r="F167" s="59"/>
      <c r="G167" s="59"/>
      <c r="H167" s="59"/>
      <c r="I167" s="59"/>
      <c r="J167" s="11">
        <f>(C167*(1+'Aanneemsom-E'!$C$16))+(D167*(1+'Aanneemsom-E'!$D$16))+(E167*(1+'Aanneemsom-E'!$E$16))</f>
        <v>0</v>
      </c>
      <c r="L167" s="1">
        <f>IF($A$22="73 N.v.t.",1,IF(C167="",0,1))</f>
        <v>0</v>
      </c>
      <c r="M167" s="1">
        <f>IF($A$22="73 N.v.t.",1,IF(D167="",0,1))</f>
        <v>0</v>
      </c>
      <c r="N167" s="1">
        <f>IF($A$22="73 N.v.t.",1,IF(E167="",0,1))</f>
        <v>0</v>
      </c>
      <c r="P167" s="1">
        <f t="shared" si="11"/>
        <v>0</v>
      </c>
    </row>
    <row r="168" spans="1:16">
      <c r="A168" s="1" t="str">
        <f>$A$23</f>
        <v>75 Vaste onderh.vrz</v>
      </c>
      <c r="B168" s="111" t="str">
        <f t="shared" si="12"/>
        <v/>
      </c>
      <c r="C168" s="3"/>
      <c r="D168" s="3"/>
      <c r="E168" s="3"/>
      <c r="F168" s="59"/>
      <c r="G168" s="59"/>
      <c r="H168" s="59"/>
      <c r="I168" s="59"/>
      <c r="J168" s="11">
        <f>(C168*(1+'Aanneemsom-E'!$C$16))+(D168*(1+'Aanneemsom-E'!$D$16))+(E168*(1+'Aanneemsom-E'!$E$16))</f>
        <v>0</v>
      </c>
      <c r="L168" s="1">
        <f>IF($A$23="75 N.v.t.",1,IF(C168="",0,1))</f>
        <v>0</v>
      </c>
      <c r="M168" s="1">
        <f>IF($A$23="75 N.v.t.",1,IF(D168="",0,1))</f>
        <v>0</v>
      </c>
      <c r="N168" s="1">
        <f>IF($A$23="75 N.v.t.",1,IF(E168="",0,1))</f>
        <v>0</v>
      </c>
      <c r="P168" s="1">
        <f t="shared" si="11"/>
        <v>0</v>
      </c>
    </row>
    <row r="169" spans="1:16" ht="12" thickBot="1">
      <c r="A169" s="1" t="str">
        <f>$A$24</f>
        <v>90 Terrein</v>
      </c>
      <c r="B169" s="111" t="str">
        <f t="shared" si="12"/>
        <v/>
      </c>
      <c r="C169" s="3"/>
      <c r="D169" s="3"/>
      <c r="E169" s="3"/>
      <c r="F169" s="59"/>
      <c r="G169" s="59"/>
      <c r="H169" s="59"/>
      <c r="I169" s="59"/>
      <c r="J169" s="11">
        <f>(C169*(1+'Aanneemsom-E'!$C$16))+(D169*(1+'Aanneemsom-E'!$D$16))+(E169*(1+'Aanneemsom-E'!$E$16))</f>
        <v>0</v>
      </c>
      <c r="L169" s="1">
        <f>IF($A$24="90 N.v.t.",1,IF(C169="",0,1))</f>
        <v>0</v>
      </c>
      <c r="M169" s="1">
        <f>IF($A$24="90 N.v.t.",1,IF(D169="",0,1))</f>
        <v>0</v>
      </c>
      <c r="N169" s="1">
        <f>IF($A$24="90 N.v.t.",1,IF(E169="",0,1))</f>
        <v>0</v>
      </c>
      <c r="P169" s="1">
        <f t="shared" si="11"/>
        <v>0</v>
      </c>
    </row>
    <row r="170" spans="1:16" ht="13.5" thickBot="1">
      <c r="B170" s="19" t="s">
        <v>10</v>
      </c>
      <c r="C170" s="13">
        <f>SUM(C161:C169)</f>
        <v>0</v>
      </c>
      <c r="D170" s="13">
        <f>SUM(D161:D169)</f>
        <v>0</v>
      </c>
      <c r="E170" s="13">
        <f>SUM(E161:E169)</f>
        <v>0</v>
      </c>
      <c r="J170" s="12">
        <f>SUM(J160:J169)</f>
        <v>0</v>
      </c>
      <c r="O170" s="30" t="s">
        <v>25</v>
      </c>
      <c r="P170" s="1">
        <f>SUM(P160:P169)+P152</f>
        <v>4</v>
      </c>
    </row>
    <row r="171" spans="1:16">
      <c r="B171" s="19" t="s">
        <v>21</v>
      </c>
      <c r="C171" s="72" t="e">
        <f>C170/SUM(C170:E170)</f>
        <v>#DIV/0!</v>
      </c>
      <c r="D171" s="72" t="e">
        <f>D170/SUM(C170:E170)</f>
        <v>#DIV/0!</v>
      </c>
      <c r="E171" s="72" t="e">
        <f>E170/SUM(C170:E170)</f>
        <v>#DIV/0!</v>
      </c>
    </row>
    <row r="172" spans="1:16">
      <c r="C172" s="83"/>
      <c r="D172" s="83"/>
      <c r="E172" s="83"/>
    </row>
    <row r="173" spans="1:16">
      <c r="A173" s="6" t="str">
        <f>$A$57</f>
        <v>* "Loon", "Materiaal" en "Werk-derden" inclusief toeslagen. Let op: Alle bedragen datum prijspeil.</v>
      </c>
      <c r="C173" s="83"/>
      <c r="D173" s="83"/>
      <c r="E173" s="83"/>
      <c r="J173" s="105" t="str">
        <f>$J$57</f>
        <v>Paraaf Inschrijver:</v>
      </c>
    </row>
    <row r="174" spans="1:16">
      <c r="A174" s="6" t="str">
        <f>$A$58</f>
        <v>Opmerking: Niet gebruikte velden invullen met 0. Negatieve getallen of tekst is niet toegestaan.</v>
      </c>
      <c r="J174" s="86" t="str">
        <f>IF(P170=32,"","Let op: niet alle velden zijn ingevuld!")</f>
        <v>Let op: niet alle velden zijn ingevuld!</v>
      </c>
    </row>
    <row r="175" spans="1:16" ht="15.75">
      <c r="A175" s="4" t="str">
        <f>'Aanneemsom-E'!$A$1</f>
        <v>E-installatie</v>
      </c>
      <c r="B175" s="4" t="str">
        <f>'Aanneemsom-E'!$B$1</f>
        <v>Inschrijfbiljet onderhoud</v>
      </c>
    </row>
    <row r="176" spans="1:16">
      <c r="A176" s="30" t="str">
        <f>'Aanneemsom-E'!$A$2</f>
        <v>Perceel:</v>
      </c>
      <c r="B176" s="31" t="str">
        <f>Leeswijzer!$B$2</f>
        <v>E1</v>
      </c>
      <c r="F176" s="1"/>
      <c r="G176" s="1"/>
      <c r="H176" s="1"/>
      <c r="I176" s="32" t="str">
        <f>'Aanneemsom-E'!$F$2</f>
        <v>Documentnummer:</v>
      </c>
      <c r="J176" s="80" t="str">
        <f>Leeswijzer!$G$2</f>
        <v>xxx-GC1-IBE E1C1</v>
      </c>
    </row>
    <row r="177" spans="1:17">
      <c r="A177" s="30" t="str">
        <f>'Aanneemsom-E'!$A$3</f>
        <v>Opdrachtgever:</v>
      </c>
      <c r="B177" s="110" t="str">
        <f>Leeswijzer!$B$3</f>
        <v>Solido</v>
      </c>
      <c r="F177" s="1"/>
      <c r="G177" s="1"/>
      <c r="H177" s="1"/>
      <c r="I177" s="32" t="str">
        <f>'Aanneemsom-E'!$F$3</f>
        <v>Bestek:</v>
      </c>
      <c r="J177" s="2" t="str">
        <f>Leeswijzer!$G$3</f>
        <v>2506-FB-OHCAEW</v>
      </c>
    </row>
    <row r="178" spans="1:17">
      <c r="A178" s="30" t="str">
        <f>'Aanneemsom-E'!$A$4</f>
        <v>Betreft:</v>
      </c>
      <c r="B178" s="110" t="str">
        <f>Leeswijzer!$B$4</f>
        <v>Onderhoudscontract E-installatie</v>
      </c>
      <c r="F178" s="1"/>
      <c r="G178" s="1"/>
      <c r="H178" s="1"/>
      <c r="I178" s="30" t="s">
        <v>61</v>
      </c>
      <c r="J178" s="148">
        <f>'Aanneemsom-E'!$E$39</f>
        <v>0</v>
      </c>
    </row>
    <row r="179" spans="1:17">
      <c r="A179" s="30" t="str">
        <f>'Aanneemsom-E'!$A$5</f>
        <v>Blad:</v>
      </c>
      <c r="B179" s="1" t="str">
        <f>IF(F180="","Specificatieblad ongeldig; NIET invullen!","Specificatieblad locatie")</f>
        <v>Specificatieblad ongeldig; NIET invullen!</v>
      </c>
      <c r="E179" s="78" t="str">
        <f>$E$5</f>
        <v>C2</v>
      </c>
      <c r="F179" s="33" t="str">
        <f>$F$5</f>
        <v>(naam)</v>
      </c>
      <c r="J179" s="1"/>
    </row>
    <row r="180" spans="1:17">
      <c r="A180" s="30"/>
      <c r="B180" s="80"/>
      <c r="E180" s="78" t="s">
        <v>4</v>
      </c>
      <c r="F180" s="130"/>
      <c r="H180" s="32" t="s">
        <v>41</v>
      </c>
      <c r="I180" s="80">
        <f>IF(I183=0,I181,I183)</f>
        <v>0</v>
      </c>
      <c r="J180" s="1"/>
      <c r="Q180" s="1">
        <f>IF(F180="",0,1)</f>
        <v>0</v>
      </c>
    </row>
    <row r="181" spans="1:17">
      <c r="A181" s="30"/>
      <c r="B181" s="103"/>
      <c r="E181" s="32" t="s">
        <v>20</v>
      </c>
      <c r="F181" s="117"/>
      <c r="H181" s="32" t="s">
        <v>27</v>
      </c>
      <c r="I181" s="118"/>
      <c r="J181" s="110" t="s">
        <v>45</v>
      </c>
      <c r="P181" s="1">
        <f>IF(I181="",0,1)</f>
        <v>0</v>
      </c>
    </row>
    <row r="182" spans="1:17">
      <c r="A182" s="30"/>
      <c r="B182" s="2"/>
      <c r="E182" s="32"/>
      <c r="F182" s="1"/>
      <c r="H182" s="30" t="s">
        <v>46</v>
      </c>
      <c r="I182" s="118"/>
      <c r="J182" s="1"/>
    </row>
    <row r="183" spans="1:17">
      <c r="A183" s="60" t="s">
        <v>31</v>
      </c>
      <c r="B183" s="115">
        <f>'Aanneemsom-E'!$B$8</f>
        <v>0</v>
      </c>
      <c r="E183" s="32"/>
      <c r="F183" s="1"/>
      <c r="H183" s="32" t="s">
        <v>47</v>
      </c>
      <c r="I183" s="118"/>
      <c r="J183" s="113">
        <f>IF(I182+I183=0,0,(I183-I182)/I182)</f>
        <v>0</v>
      </c>
    </row>
    <row r="184" spans="1:17">
      <c r="A184" s="30" t="s">
        <v>89</v>
      </c>
      <c r="B184" s="149"/>
      <c r="J184" s="119" t="str">
        <f>IF(J183=0,"","Controleer kengetallen op inschrijfwaarde. Pas zo nodig de bedragen Loon, Materiaal en Werk-derden aan met het wijzigingspercentage.")</f>
        <v/>
      </c>
    </row>
    <row r="185" spans="1:17">
      <c r="C185" s="74"/>
      <c r="D185" s="75"/>
      <c r="E185" s="75"/>
      <c r="F185" s="77" t="s">
        <v>23</v>
      </c>
      <c r="G185" s="75"/>
      <c r="H185" s="75"/>
      <c r="I185" s="75"/>
      <c r="J185" s="76"/>
    </row>
    <row r="186" spans="1:17">
      <c r="C186" s="20"/>
      <c r="D186" s="21" t="str">
        <f>$D$12</f>
        <v>Preventief en</v>
      </c>
      <c r="E186" s="22"/>
      <c r="F186" s="26"/>
      <c r="G186" s="21" t="str">
        <f>IF($G$12="","",$G$12)</f>
        <v>Geen stelposten</v>
      </c>
      <c r="H186" s="55"/>
      <c r="I186" s="27"/>
      <c r="J186" s="63" t="str">
        <f>$J$12</f>
        <v>Prijspeil</v>
      </c>
    </row>
    <row r="187" spans="1:17">
      <c r="C187" s="23"/>
      <c r="D187" s="24" t="str">
        <f>$D$13</f>
        <v>curatief onderhoud</v>
      </c>
      <c r="E187" s="25"/>
      <c r="F187" s="28"/>
      <c r="G187" s="24"/>
      <c r="H187" s="56"/>
      <c r="I187" s="29"/>
      <c r="J187" s="71">
        <f>$J$13</f>
        <v>45839</v>
      </c>
    </row>
    <row r="188" spans="1:17" ht="22.5">
      <c r="A188" s="17" t="s">
        <v>43</v>
      </c>
      <c r="B188" s="18" t="str">
        <f>$B$43</f>
        <v>Kengetal-E
locatie (€/m²)</v>
      </c>
      <c r="C188" s="5" t="s">
        <v>58</v>
      </c>
      <c r="D188" s="5" t="s">
        <v>59</v>
      </c>
      <c r="E188" s="5" t="s">
        <v>224</v>
      </c>
      <c r="F188" s="5" t="str">
        <f>IF($F$14="","",$F$14)</f>
        <v/>
      </c>
      <c r="G188" s="5" t="str">
        <f>IF($G$14="","",$G$14)</f>
        <v/>
      </c>
      <c r="H188" s="5" t="str">
        <f>IF($H$14="","",$H$14)</f>
        <v/>
      </c>
      <c r="I188" s="5" t="str">
        <f>IF($I$14="","",$I$14)</f>
        <v/>
      </c>
      <c r="J188" s="5" t="s">
        <v>57</v>
      </c>
      <c r="L188" s="1" t="s">
        <v>26</v>
      </c>
    </row>
    <row r="189" spans="1:17">
      <c r="A189" s="57" t="str">
        <f>$A$15</f>
        <v>Stelposten n.v.t.</v>
      </c>
      <c r="B189" s="81"/>
      <c r="C189" s="82"/>
      <c r="D189" s="82"/>
      <c r="E189" s="82"/>
      <c r="F189" s="3"/>
      <c r="G189" s="3"/>
      <c r="H189" s="3"/>
      <c r="I189" s="3"/>
      <c r="J189" s="58">
        <f>(F189*(1+'Aanneemsom-E'!$F$16))+(G189*(1+'Aanneemsom-E'!$F$16))+(H189*(1+'Aanneemsom-E'!$F$16))+(I189*(1+'Aanneemsom-E'!$F$16))</f>
        <v>0</v>
      </c>
      <c r="L189" s="1">
        <f>IF(F188="",1,IF(F189="",0,1))</f>
        <v>1</v>
      </c>
      <c r="M189" s="1">
        <f>IF(G188="",1,IF(G189="",0,1))</f>
        <v>1</v>
      </c>
      <c r="N189" s="1">
        <f>IF(H188="",1,IF(H189="",0,1))</f>
        <v>1</v>
      </c>
      <c r="O189" s="1">
        <f>IF(I188="",1,IF(I189="",0,1))</f>
        <v>1</v>
      </c>
      <c r="P189" s="1">
        <f t="shared" ref="P189:P198" si="13">SUM(L189:O189)</f>
        <v>4</v>
      </c>
    </row>
    <row r="190" spans="1:17">
      <c r="A190" s="1" t="str">
        <f>$A$16</f>
        <v>61 CEV</v>
      </c>
      <c r="B190" s="111" t="str">
        <f>IF(C190+D190+E190=0,"",J190/$I$180)</f>
        <v/>
      </c>
      <c r="C190" s="3"/>
      <c r="D190" s="3"/>
      <c r="E190" s="3"/>
      <c r="F190" s="59"/>
      <c r="G190" s="59"/>
      <c r="H190" s="59"/>
      <c r="I190" s="59"/>
      <c r="J190" s="11">
        <f>(C190*(1+'Aanneemsom-E'!$C$16))+(D190*(1+'Aanneemsom-E'!$D$16))+(E190*(1+'Aanneemsom-E'!$E$16))</f>
        <v>0</v>
      </c>
      <c r="L190" s="1">
        <f>IF($A$16="61 N.v.t.",1,IF(C190="",0,1))</f>
        <v>0</v>
      </c>
      <c r="M190" s="1">
        <f>IF($A$16="61 N.v.t.",1,IF(D190="",0,1))</f>
        <v>0</v>
      </c>
      <c r="N190" s="1">
        <f>IF($A$16="61 N.v.t.",1,IF(E190="",0,1))</f>
        <v>0</v>
      </c>
      <c r="P190" s="1">
        <f t="shared" si="13"/>
        <v>0</v>
      </c>
    </row>
    <row r="191" spans="1:17">
      <c r="A191" s="1" t="str">
        <f>$A$17</f>
        <v>62 Aansluitingen</v>
      </c>
      <c r="B191" s="111" t="str">
        <f t="shared" ref="B191:B198" si="14">IF(C191+D191+E191=0,"",J191/$I$180)</f>
        <v/>
      </c>
      <c r="C191" s="3"/>
      <c r="D191" s="3"/>
      <c r="E191" s="3"/>
      <c r="F191" s="59"/>
      <c r="G191" s="59"/>
      <c r="H191" s="59"/>
      <c r="I191" s="59"/>
      <c r="J191" s="11">
        <f>(C191*(1+'Aanneemsom-E'!$C$16))+(D191*(1+'Aanneemsom-E'!$D$16))+(E191*(1+'Aanneemsom-E'!$E$16))</f>
        <v>0</v>
      </c>
      <c r="L191" s="1">
        <f>IF($A$17="62 N.v.t.",1,IF(C191="",0,1))</f>
        <v>0</v>
      </c>
      <c r="M191" s="1">
        <f>IF($A$17="62 N.v.t.",1,IF(D191="",0,1))</f>
        <v>0</v>
      </c>
      <c r="N191" s="1">
        <f>IF($A$17="62 N.v.t.",1,IF(E191="",0,1))</f>
        <v>0</v>
      </c>
      <c r="P191" s="1">
        <f t="shared" si="13"/>
        <v>0</v>
      </c>
    </row>
    <row r="192" spans="1:17">
      <c r="A192" s="1" t="str">
        <f>$A$18</f>
        <v>63 Verlichting</v>
      </c>
      <c r="B192" s="111" t="str">
        <f t="shared" si="14"/>
        <v/>
      </c>
      <c r="C192" s="3"/>
      <c r="D192" s="3"/>
      <c r="E192" s="3"/>
      <c r="F192" s="59"/>
      <c r="G192" s="59"/>
      <c r="H192" s="59"/>
      <c r="I192" s="59"/>
      <c r="J192" s="11">
        <f>(C192*(1+'Aanneemsom-E'!$C$16))+(D192*(1+'Aanneemsom-E'!$D$16))+(E192*(1+'Aanneemsom-E'!$E$16))</f>
        <v>0</v>
      </c>
      <c r="L192" s="1">
        <f>IF($A$18="63 N.v.t.",1,IF(C192="",0,1))</f>
        <v>0</v>
      </c>
      <c r="M192" s="1">
        <f>IF($A$18="63 N.v.t.",1,IF(D192="",0,1))</f>
        <v>0</v>
      </c>
      <c r="N192" s="1">
        <f>IF($A$18="63 N.v.t.",1,IF(E192="",0,1))</f>
        <v>0</v>
      </c>
      <c r="P192" s="1">
        <f t="shared" si="13"/>
        <v>0</v>
      </c>
    </row>
    <row r="193" spans="1:16">
      <c r="A193" s="1" t="str">
        <f>$A$19</f>
        <v>64 Communicatie</v>
      </c>
      <c r="B193" s="111" t="str">
        <f t="shared" si="14"/>
        <v/>
      </c>
      <c r="C193" s="3"/>
      <c r="D193" s="3"/>
      <c r="E193" s="3"/>
      <c r="F193" s="59"/>
      <c r="G193" s="59"/>
      <c r="H193" s="59"/>
      <c r="I193" s="59"/>
      <c r="J193" s="11">
        <f>(C193*(1+'Aanneemsom-E'!$C$16))+(D193*(1+'Aanneemsom-E'!$D$16))+(E193*(1+'Aanneemsom-E'!$E$16))</f>
        <v>0</v>
      </c>
      <c r="L193" s="1">
        <f>IF($A$19="64 N.v.t.",1,IF(C193="",0,1))</f>
        <v>0</v>
      </c>
      <c r="M193" s="1">
        <f>IF($A$19="64 N.v.t.",1,IF(D193="",0,1))</f>
        <v>0</v>
      </c>
      <c r="N193" s="1">
        <f>IF($A$19="64 N.v.t.",1,IF(E193="",0,1))</f>
        <v>0</v>
      </c>
      <c r="P193" s="1">
        <f t="shared" si="13"/>
        <v>0</v>
      </c>
    </row>
    <row r="194" spans="1:16">
      <c r="A194" s="1" t="str">
        <f>$A$20</f>
        <v>65 Beveiliging</v>
      </c>
      <c r="B194" s="111" t="str">
        <f t="shared" si="14"/>
        <v/>
      </c>
      <c r="C194" s="3"/>
      <c r="D194" s="3"/>
      <c r="E194" s="3"/>
      <c r="F194" s="59"/>
      <c r="G194" s="104" t="str">
        <f>IF(F180="","Ingevulde informatie wordt genegeerd.","")</f>
        <v>Ingevulde informatie wordt genegeerd.</v>
      </c>
      <c r="H194" s="59"/>
      <c r="I194" s="59"/>
      <c r="J194" s="11">
        <f>(C194*(1+'Aanneemsom-E'!$C$16))+(D194*(1+'Aanneemsom-E'!$D$16))+(E194*(1+'Aanneemsom-E'!$E$16))</f>
        <v>0</v>
      </c>
      <c r="L194" s="1">
        <f>IF($A$20="65 N.v.t.",1,IF(C194="",0,1))</f>
        <v>0</v>
      </c>
      <c r="M194" s="1">
        <f>IF($A$20="65 N.v.t.",1,IF(D194="",0,1))</f>
        <v>0</v>
      </c>
      <c r="N194" s="1">
        <f>IF($A$20="65 N.v.t.",1,IF(E194="",0,1))</f>
        <v>0</v>
      </c>
      <c r="P194" s="1">
        <f t="shared" si="13"/>
        <v>0</v>
      </c>
    </row>
    <row r="195" spans="1:16">
      <c r="A195" s="1" t="str">
        <f>$A$21</f>
        <v>66 Transport</v>
      </c>
      <c r="B195" s="111" t="str">
        <f t="shared" si="14"/>
        <v/>
      </c>
      <c r="C195" s="3"/>
      <c r="D195" s="3"/>
      <c r="E195" s="3"/>
      <c r="F195" s="59"/>
      <c r="G195" s="59"/>
      <c r="H195" s="59"/>
      <c r="I195" s="59"/>
      <c r="J195" s="11">
        <f>(C195*(1+'Aanneemsom-E'!$C$16))+(D195*(1+'Aanneemsom-E'!$D$16))+(E195*(1+'Aanneemsom-E'!$E$16))</f>
        <v>0</v>
      </c>
      <c r="L195" s="1">
        <f>IF($A$21="66 N.v.t.",1,IF(C195="",0,1))</f>
        <v>0</v>
      </c>
      <c r="M195" s="1">
        <f>IF($A$21="66 N.v.t.",1,IF(D195="",0,1))</f>
        <v>0</v>
      </c>
      <c r="N195" s="1">
        <f>IF($A$21="66 N.v.t.",1,IF(E195="",0,1))</f>
        <v>0</v>
      </c>
      <c r="P195" s="1">
        <f t="shared" si="13"/>
        <v>0</v>
      </c>
    </row>
    <row r="196" spans="1:16">
      <c r="A196" s="1" t="str">
        <f>$A$22</f>
        <v>73 Vaste keuken vrz</v>
      </c>
      <c r="B196" s="111" t="str">
        <f t="shared" si="14"/>
        <v/>
      </c>
      <c r="C196" s="3"/>
      <c r="D196" s="3"/>
      <c r="E196" s="3"/>
      <c r="F196" s="59"/>
      <c r="G196" s="59"/>
      <c r="H196" s="59"/>
      <c r="I196" s="59"/>
      <c r="J196" s="11">
        <f>(C196*(1+'Aanneemsom-E'!$C$16))+(D196*(1+'Aanneemsom-E'!$D$16))+(E196*(1+'Aanneemsom-E'!$E$16))</f>
        <v>0</v>
      </c>
      <c r="L196" s="1">
        <f>IF($A$22="73 N.v.t.",1,IF(C196="",0,1))</f>
        <v>0</v>
      </c>
      <c r="M196" s="1">
        <f>IF($A$22="73 N.v.t.",1,IF(D196="",0,1))</f>
        <v>0</v>
      </c>
      <c r="N196" s="1">
        <f>IF($A$22="73 N.v.t.",1,IF(E196="",0,1))</f>
        <v>0</v>
      </c>
      <c r="P196" s="1">
        <f t="shared" si="13"/>
        <v>0</v>
      </c>
    </row>
    <row r="197" spans="1:16">
      <c r="A197" s="1" t="str">
        <f>$A$23</f>
        <v>75 Vaste onderh.vrz</v>
      </c>
      <c r="B197" s="111" t="str">
        <f t="shared" si="14"/>
        <v/>
      </c>
      <c r="C197" s="3"/>
      <c r="D197" s="3"/>
      <c r="E197" s="3"/>
      <c r="F197" s="59"/>
      <c r="G197" s="59"/>
      <c r="H197" s="59"/>
      <c r="I197" s="59"/>
      <c r="J197" s="11">
        <f>(C197*(1+'Aanneemsom-E'!$C$16))+(D197*(1+'Aanneemsom-E'!$D$16))+(E197*(1+'Aanneemsom-E'!$E$16))</f>
        <v>0</v>
      </c>
      <c r="L197" s="1">
        <f>IF($A$23="75 N.v.t.",1,IF(C197="",0,1))</f>
        <v>0</v>
      </c>
      <c r="M197" s="1">
        <f>IF($A$23="75 N.v.t.",1,IF(D197="",0,1))</f>
        <v>0</v>
      </c>
      <c r="N197" s="1">
        <f>IF($A$23="75 N.v.t.",1,IF(E197="",0,1))</f>
        <v>0</v>
      </c>
      <c r="P197" s="1">
        <f t="shared" si="13"/>
        <v>0</v>
      </c>
    </row>
    <row r="198" spans="1:16" ht="12" thickBot="1">
      <c r="A198" s="1" t="str">
        <f>$A$24</f>
        <v>90 Terrein</v>
      </c>
      <c r="B198" s="111" t="str">
        <f t="shared" si="14"/>
        <v/>
      </c>
      <c r="C198" s="3"/>
      <c r="D198" s="3"/>
      <c r="E198" s="3"/>
      <c r="F198" s="59"/>
      <c r="G198" s="59"/>
      <c r="H198" s="59"/>
      <c r="I198" s="59"/>
      <c r="J198" s="11">
        <f>(C198*(1+'Aanneemsom-E'!$C$16))+(D198*(1+'Aanneemsom-E'!$D$16))+(E198*(1+'Aanneemsom-E'!$E$16))</f>
        <v>0</v>
      </c>
      <c r="L198" s="1">
        <f>IF($A$24="90 N.v.t.",1,IF(C198="",0,1))</f>
        <v>0</v>
      </c>
      <c r="M198" s="1">
        <f>IF($A$24="90 N.v.t.",1,IF(D198="",0,1))</f>
        <v>0</v>
      </c>
      <c r="N198" s="1">
        <f>IF($A$24="90 N.v.t.",1,IF(E198="",0,1))</f>
        <v>0</v>
      </c>
      <c r="P198" s="1">
        <f t="shared" si="13"/>
        <v>0</v>
      </c>
    </row>
    <row r="199" spans="1:16" ht="13.5" thickBot="1">
      <c r="B199" s="19" t="s">
        <v>10</v>
      </c>
      <c r="C199" s="13">
        <f>SUM(C190:C198)</f>
        <v>0</v>
      </c>
      <c r="D199" s="13">
        <f>SUM(D190:D198)</f>
        <v>0</v>
      </c>
      <c r="E199" s="13">
        <f>SUM(E190:E198)</f>
        <v>0</v>
      </c>
      <c r="J199" s="12">
        <f>SUM(J189:J198)</f>
        <v>0</v>
      </c>
      <c r="O199" s="30" t="s">
        <v>25</v>
      </c>
      <c r="P199" s="1">
        <f>SUM(P189:P198)+P181</f>
        <v>4</v>
      </c>
    </row>
    <row r="200" spans="1:16">
      <c r="B200" s="19" t="s">
        <v>21</v>
      </c>
      <c r="C200" s="72" t="e">
        <f>C199/SUM(C199:E199)</f>
        <v>#DIV/0!</v>
      </c>
      <c r="D200" s="72" t="e">
        <f>D199/SUM(C199:E199)</f>
        <v>#DIV/0!</v>
      </c>
      <c r="E200" s="72" t="e">
        <f>E199/SUM(C199:E199)</f>
        <v>#DIV/0!</v>
      </c>
    </row>
    <row r="201" spans="1:16">
      <c r="C201" s="83"/>
      <c r="D201" s="83"/>
      <c r="E201" s="83"/>
    </row>
    <row r="202" spans="1:16">
      <c r="A202" s="6" t="str">
        <f>$A$57</f>
        <v>* "Loon", "Materiaal" en "Werk-derden" inclusief toeslagen. Let op: Alle bedragen datum prijspeil.</v>
      </c>
      <c r="C202" s="83"/>
      <c r="D202" s="83"/>
      <c r="E202" s="83"/>
      <c r="J202" s="105" t="str">
        <f>$J$57</f>
        <v>Paraaf Inschrijver:</v>
      </c>
    </row>
    <row r="203" spans="1:16">
      <c r="A203" s="6" t="str">
        <f>$A$58</f>
        <v>Opmerking: Niet gebruikte velden invullen met 0. Negatieve getallen of tekst is niet toegestaan.</v>
      </c>
      <c r="J203" s="86" t="str">
        <f>IF(P199=32,"","Let op: niet alle velden zijn ingevuld!")</f>
        <v>Let op: niet alle velden zijn ingevuld!</v>
      </c>
    </row>
    <row r="204" spans="1:16" ht="15.75">
      <c r="A204" s="4" t="str">
        <f>'Aanneemsom-E'!$A$1</f>
        <v>E-installatie</v>
      </c>
      <c r="B204" s="4" t="str">
        <f>'Aanneemsom-E'!$B$1</f>
        <v>Inschrijfbiljet onderhoud</v>
      </c>
    </row>
    <row r="205" spans="1:16">
      <c r="A205" s="30" t="str">
        <f>'Aanneemsom-E'!$A$2</f>
        <v>Perceel:</v>
      </c>
      <c r="B205" s="31" t="str">
        <f>Leeswijzer!$B$2</f>
        <v>E1</v>
      </c>
      <c r="F205" s="1"/>
      <c r="G205" s="1"/>
      <c r="H205" s="1"/>
      <c r="I205" s="32" t="str">
        <f>'Aanneemsom-E'!$F$2</f>
        <v>Documentnummer:</v>
      </c>
      <c r="J205" s="80" t="str">
        <f>Leeswijzer!$G$2</f>
        <v>xxx-GC1-IBE E1C1</v>
      </c>
    </row>
    <row r="206" spans="1:16">
      <c r="A206" s="30" t="str">
        <f>'Aanneemsom-E'!$A$3</f>
        <v>Opdrachtgever:</v>
      </c>
      <c r="B206" s="110" t="str">
        <f>Leeswijzer!$B$3</f>
        <v>Solido</v>
      </c>
      <c r="F206" s="1"/>
      <c r="G206" s="1"/>
      <c r="H206" s="1"/>
      <c r="I206" s="32" t="str">
        <f>'Aanneemsom-E'!$F$3</f>
        <v>Bestek:</v>
      </c>
      <c r="J206" s="2" t="str">
        <f>Leeswijzer!$G$3</f>
        <v>2506-FB-OHCAEW</v>
      </c>
    </row>
    <row r="207" spans="1:16">
      <c r="A207" s="30" t="str">
        <f>'Aanneemsom-E'!$A$4</f>
        <v>Betreft:</v>
      </c>
      <c r="B207" s="110" t="str">
        <f>Leeswijzer!$B$4</f>
        <v>Onderhoudscontract E-installatie</v>
      </c>
      <c r="F207" s="1"/>
      <c r="G207" s="1"/>
      <c r="H207" s="1"/>
      <c r="I207" s="30" t="s">
        <v>61</v>
      </c>
      <c r="J207" s="148">
        <f>'Aanneemsom-E'!$E$39</f>
        <v>0</v>
      </c>
    </row>
    <row r="208" spans="1:16">
      <c r="A208" s="30" t="str">
        <f>'Aanneemsom-E'!$A$5</f>
        <v>Blad:</v>
      </c>
      <c r="B208" s="1" t="str">
        <f>IF(F209="","Specificatieblad ongeldig; NIET invullen!","Specificatieblad locatie")</f>
        <v>Specificatieblad ongeldig; NIET invullen!</v>
      </c>
      <c r="E208" s="78" t="str">
        <f>$E$5</f>
        <v>C2</v>
      </c>
      <c r="F208" s="33" t="str">
        <f>$F$5</f>
        <v>(naam)</v>
      </c>
      <c r="J208" s="1"/>
    </row>
    <row r="209" spans="1:17">
      <c r="A209" s="30"/>
      <c r="B209" s="80"/>
      <c r="E209" s="78" t="s">
        <v>4</v>
      </c>
      <c r="F209" s="130"/>
      <c r="H209" s="32" t="s">
        <v>41</v>
      </c>
      <c r="I209" s="80">
        <f>IF(I212=0,I210,I212)</f>
        <v>0</v>
      </c>
      <c r="J209" s="1"/>
      <c r="Q209" s="1">
        <f>IF(F209="",0,1)</f>
        <v>0</v>
      </c>
    </row>
    <row r="210" spans="1:17">
      <c r="A210" s="30"/>
      <c r="B210" s="103"/>
      <c r="E210" s="32" t="s">
        <v>20</v>
      </c>
      <c r="F210" s="117"/>
      <c r="H210" s="32" t="s">
        <v>27</v>
      </c>
      <c r="I210" s="118"/>
      <c r="J210" s="110" t="s">
        <v>45</v>
      </c>
      <c r="P210" s="1">
        <f>IF(I210="",0,1)</f>
        <v>0</v>
      </c>
    </row>
    <row r="211" spans="1:17">
      <c r="A211" s="30"/>
      <c r="B211" s="2"/>
      <c r="E211" s="32"/>
      <c r="F211" s="1"/>
      <c r="H211" s="30" t="s">
        <v>46</v>
      </c>
      <c r="I211" s="118"/>
      <c r="J211" s="1"/>
    </row>
    <row r="212" spans="1:17">
      <c r="A212" s="60" t="s">
        <v>31</v>
      </c>
      <c r="B212" s="115">
        <f>'Aanneemsom-E'!$B$8</f>
        <v>0</v>
      </c>
      <c r="E212" s="32"/>
      <c r="F212" s="1"/>
      <c r="H212" s="32" t="s">
        <v>47</v>
      </c>
      <c r="I212" s="118"/>
      <c r="J212" s="113">
        <f>IF(I211+I212=0,0,(I212-I211)/I211)</f>
        <v>0</v>
      </c>
    </row>
    <row r="213" spans="1:17">
      <c r="A213" s="30" t="s">
        <v>89</v>
      </c>
      <c r="B213" s="149"/>
      <c r="J213" s="119" t="str">
        <f>IF(J212=0,"","Controleer kengetallen op inschrijfwaarde. Pas zo nodig de bedragen Loon, Materiaal en Werk-derden aan met het wijzigingspercentage.")</f>
        <v/>
      </c>
    </row>
    <row r="214" spans="1:17">
      <c r="C214" s="74"/>
      <c r="D214" s="75"/>
      <c r="E214" s="75"/>
      <c r="F214" s="77" t="s">
        <v>23</v>
      </c>
      <c r="G214" s="75"/>
      <c r="H214" s="75"/>
      <c r="I214" s="75"/>
      <c r="J214" s="76"/>
    </row>
    <row r="215" spans="1:17">
      <c r="C215" s="20"/>
      <c r="D215" s="21" t="str">
        <f>$D$12</f>
        <v>Preventief en</v>
      </c>
      <c r="E215" s="22"/>
      <c r="F215" s="26"/>
      <c r="G215" s="21" t="str">
        <f>IF($G$12="","",$G$12)</f>
        <v>Geen stelposten</v>
      </c>
      <c r="H215" s="55"/>
      <c r="I215" s="27"/>
      <c r="J215" s="63" t="str">
        <f>$J$12</f>
        <v>Prijspeil</v>
      </c>
    </row>
    <row r="216" spans="1:17">
      <c r="C216" s="23"/>
      <c r="D216" s="24" t="str">
        <f>$D$13</f>
        <v>curatief onderhoud</v>
      </c>
      <c r="E216" s="25"/>
      <c r="F216" s="28"/>
      <c r="G216" s="24"/>
      <c r="H216" s="56"/>
      <c r="I216" s="29"/>
      <c r="J216" s="71">
        <f>$J$13</f>
        <v>45839</v>
      </c>
    </row>
    <row r="217" spans="1:17" ht="22.5">
      <c r="A217" s="17" t="s">
        <v>43</v>
      </c>
      <c r="B217" s="18" t="str">
        <f>$B$43</f>
        <v>Kengetal-E
locatie (€/m²)</v>
      </c>
      <c r="C217" s="5" t="s">
        <v>58</v>
      </c>
      <c r="D217" s="5" t="s">
        <v>59</v>
      </c>
      <c r="E217" s="5" t="s">
        <v>224</v>
      </c>
      <c r="F217" s="5" t="str">
        <f>IF($F$14="","",$F$14)</f>
        <v/>
      </c>
      <c r="G217" s="5" t="str">
        <f>IF($G$14="","",$G$14)</f>
        <v/>
      </c>
      <c r="H217" s="5" t="str">
        <f>IF($H$14="","",$H$14)</f>
        <v/>
      </c>
      <c r="I217" s="5" t="str">
        <f>IF($I$14="","",$I$14)</f>
        <v/>
      </c>
      <c r="J217" s="5" t="s">
        <v>57</v>
      </c>
      <c r="L217" s="1" t="s">
        <v>26</v>
      </c>
    </row>
    <row r="218" spans="1:17">
      <c r="A218" s="57" t="str">
        <f>$A$15</f>
        <v>Stelposten n.v.t.</v>
      </c>
      <c r="B218" s="81"/>
      <c r="C218" s="82"/>
      <c r="D218" s="82"/>
      <c r="E218" s="82"/>
      <c r="F218" s="3"/>
      <c r="G218" s="3"/>
      <c r="H218" s="3"/>
      <c r="I218" s="3"/>
      <c r="J218" s="58">
        <f>(F218*(1+'Aanneemsom-E'!$F$16))+(G218*(1+'Aanneemsom-E'!$F$16))+(H218*(1+'Aanneemsom-E'!$F$16))+(I218*(1+'Aanneemsom-E'!$F$16))</f>
        <v>0</v>
      </c>
      <c r="L218" s="1">
        <f>IF(F217="",1,IF(F218="",0,1))</f>
        <v>1</v>
      </c>
      <c r="M218" s="1">
        <f>IF(G217="",1,IF(G218="",0,1))</f>
        <v>1</v>
      </c>
      <c r="N218" s="1">
        <f>IF(H217="",1,IF(H218="",0,1))</f>
        <v>1</v>
      </c>
      <c r="O218" s="1">
        <f>IF(I217="",1,IF(I218="",0,1))</f>
        <v>1</v>
      </c>
      <c r="P218" s="1">
        <f t="shared" ref="P218:P227" si="15">SUM(L218:O218)</f>
        <v>4</v>
      </c>
    </row>
    <row r="219" spans="1:17">
      <c r="A219" s="1" t="str">
        <f>$A$16</f>
        <v>61 CEV</v>
      </c>
      <c r="B219" s="111" t="str">
        <f>IF(C219+D219+E219=0,"",J219/$I$209)</f>
        <v/>
      </c>
      <c r="C219" s="3"/>
      <c r="D219" s="3"/>
      <c r="E219" s="3"/>
      <c r="F219" s="59"/>
      <c r="G219" s="59"/>
      <c r="H219" s="59"/>
      <c r="I219" s="59"/>
      <c r="J219" s="11">
        <f>(C219*(1+'Aanneemsom-E'!$C$16))+(D219*(1+'Aanneemsom-E'!$D$16))+(E219*(1+'Aanneemsom-E'!$E$16))</f>
        <v>0</v>
      </c>
      <c r="L219" s="1">
        <f>IF($A$16="61 N.v.t.",1,IF(C219="",0,1))</f>
        <v>0</v>
      </c>
      <c r="M219" s="1">
        <f>IF($A$16="61 N.v.t.",1,IF(D219="",0,1))</f>
        <v>0</v>
      </c>
      <c r="N219" s="1">
        <f>IF($A$16="61 N.v.t.",1,IF(E219="",0,1))</f>
        <v>0</v>
      </c>
      <c r="P219" s="1">
        <f t="shared" si="15"/>
        <v>0</v>
      </c>
    </row>
    <row r="220" spans="1:17">
      <c r="A220" s="1" t="str">
        <f>$A$17</f>
        <v>62 Aansluitingen</v>
      </c>
      <c r="B220" s="111" t="str">
        <f t="shared" ref="B220:B227" si="16">IF(C220+D220+E220=0,"",J220/$I$209)</f>
        <v/>
      </c>
      <c r="C220" s="3"/>
      <c r="D220" s="3"/>
      <c r="E220" s="3"/>
      <c r="F220" s="59"/>
      <c r="G220" s="59"/>
      <c r="H220" s="59"/>
      <c r="I220" s="59"/>
      <c r="J220" s="11">
        <f>(C220*(1+'Aanneemsom-E'!$C$16))+(D220*(1+'Aanneemsom-E'!$D$16))+(E220*(1+'Aanneemsom-E'!$E$16))</f>
        <v>0</v>
      </c>
      <c r="L220" s="1">
        <f>IF($A$17="62 N.v.t.",1,IF(C220="",0,1))</f>
        <v>0</v>
      </c>
      <c r="M220" s="1">
        <f>IF($A$17="62 N.v.t.",1,IF(D220="",0,1))</f>
        <v>0</v>
      </c>
      <c r="N220" s="1">
        <f>IF($A$17="62 N.v.t.",1,IF(E220="",0,1))</f>
        <v>0</v>
      </c>
      <c r="P220" s="1">
        <f t="shared" si="15"/>
        <v>0</v>
      </c>
    </row>
    <row r="221" spans="1:17">
      <c r="A221" s="1" t="str">
        <f>$A$18</f>
        <v>63 Verlichting</v>
      </c>
      <c r="B221" s="111" t="str">
        <f t="shared" si="16"/>
        <v/>
      </c>
      <c r="C221" s="3"/>
      <c r="D221" s="3"/>
      <c r="E221" s="3"/>
      <c r="F221" s="59"/>
      <c r="G221" s="59"/>
      <c r="H221" s="59"/>
      <c r="I221" s="59"/>
      <c r="J221" s="11">
        <f>(C221*(1+'Aanneemsom-E'!$C$16))+(D221*(1+'Aanneemsom-E'!$D$16))+(E221*(1+'Aanneemsom-E'!$E$16))</f>
        <v>0</v>
      </c>
      <c r="L221" s="1">
        <f>IF($A$18="63 N.v.t.",1,IF(C221="",0,1))</f>
        <v>0</v>
      </c>
      <c r="M221" s="1">
        <f>IF($A$18="63 N.v.t.",1,IF(D221="",0,1))</f>
        <v>0</v>
      </c>
      <c r="N221" s="1">
        <f>IF($A$18="63 N.v.t.",1,IF(E221="",0,1))</f>
        <v>0</v>
      </c>
      <c r="P221" s="1">
        <f t="shared" si="15"/>
        <v>0</v>
      </c>
    </row>
    <row r="222" spans="1:17">
      <c r="A222" s="1" t="str">
        <f>$A$19</f>
        <v>64 Communicatie</v>
      </c>
      <c r="B222" s="111" t="str">
        <f t="shared" si="16"/>
        <v/>
      </c>
      <c r="C222" s="3"/>
      <c r="D222" s="3"/>
      <c r="E222" s="3"/>
      <c r="F222" s="59"/>
      <c r="G222" s="59"/>
      <c r="H222" s="59"/>
      <c r="I222" s="59"/>
      <c r="J222" s="11">
        <f>(C222*(1+'Aanneemsom-E'!$C$16))+(D222*(1+'Aanneemsom-E'!$D$16))+(E222*(1+'Aanneemsom-E'!$E$16))</f>
        <v>0</v>
      </c>
      <c r="L222" s="1">
        <f>IF($A$19="64 N.v.t.",1,IF(C222="",0,1))</f>
        <v>0</v>
      </c>
      <c r="M222" s="1">
        <f>IF($A$19="64 N.v.t.",1,IF(D222="",0,1))</f>
        <v>0</v>
      </c>
      <c r="N222" s="1">
        <f>IF($A$19="64 N.v.t.",1,IF(E222="",0,1))</f>
        <v>0</v>
      </c>
      <c r="P222" s="1">
        <f t="shared" si="15"/>
        <v>0</v>
      </c>
    </row>
    <row r="223" spans="1:17">
      <c r="A223" s="1" t="str">
        <f>$A$20</f>
        <v>65 Beveiliging</v>
      </c>
      <c r="B223" s="111" t="str">
        <f t="shared" si="16"/>
        <v/>
      </c>
      <c r="C223" s="3"/>
      <c r="D223" s="3"/>
      <c r="E223" s="3"/>
      <c r="F223" s="59"/>
      <c r="G223" s="104" t="str">
        <f>IF(F209="","Ingevulde informatie wordt genegeerd.","")</f>
        <v>Ingevulde informatie wordt genegeerd.</v>
      </c>
      <c r="H223" s="59"/>
      <c r="I223" s="59"/>
      <c r="J223" s="11">
        <f>(C223*(1+'Aanneemsom-E'!$C$16))+(D223*(1+'Aanneemsom-E'!$D$16))+(E223*(1+'Aanneemsom-E'!$E$16))</f>
        <v>0</v>
      </c>
      <c r="L223" s="1">
        <f>IF($A$20="65 N.v.t.",1,IF(C223="",0,1))</f>
        <v>0</v>
      </c>
      <c r="M223" s="1">
        <f>IF($A$20="65 N.v.t.",1,IF(D223="",0,1))</f>
        <v>0</v>
      </c>
      <c r="N223" s="1">
        <f>IF($A$20="65 N.v.t.",1,IF(E223="",0,1))</f>
        <v>0</v>
      </c>
      <c r="P223" s="1">
        <f t="shared" si="15"/>
        <v>0</v>
      </c>
    </row>
    <row r="224" spans="1:17">
      <c r="A224" s="1" t="str">
        <f>$A$21</f>
        <v>66 Transport</v>
      </c>
      <c r="B224" s="111" t="str">
        <f t="shared" si="16"/>
        <v/>
      </c>
      <c r="C224" s="3"/>
      <c r="D224" s="3"/>
      <c r="E224" s="3"/>
      <c r="F224" s="59"/>
      <c r="G224" s="59"/>
      <c r="H224" s="59"/>
      <c r="I224" s="59"/>
      <c r="J224" s="11">
        <f>(C224*(1+'Aanneemsom-E'!$C$16))+(D224*(1+'Aanneemsom-E'!$D$16))+(E224*(1+'Aanneemsom-E'!$E$16))</f>
        <v>0</v>
      </c>
      <c r="L224" s="1">
        <f>IF($A$21="66 N.v.t.",1,IF(C224="",0,1))</f>
        <v>0</v>
      </c>
      <c r="M224" s="1">
        <f>IF($A$21="66 N.v.t.",1,IF(D224="",0,1))</f>
        <v>0</v>
      </c>
      <c r="N224" s="1">
        <f>IF($A$21="66 N.v.t.",1,IF(E224="",0,1))</f>
        <v>0</v>
      </c>
      <c r="P224" s="1">
        <f t="shared" si="15"/>
        <v>0</v>
      </c>
    </row>
    <row r="225" spans="1:17">
      <c r="A225" s="1" t="str">
        <f>$A$22</f>
        <v>73 Vaste keuken vrz</v>
      </c>
      <c r="B225" s="111" t="str">
        <f t="shared" si="16"/>
        <v/>
      </c>
      <c r="C225" s="3"/>
      <c r="D225" s="3"/>
      <c r="E225" s="3"/>
      <c r="F225" s="59"/>
      <c r="G225" s="59"/>
      <c r="H225" s="59"/>
      <c r="I225" s="59"/>
      <c r="J225" s="11">
        <f>(C225*(1+'Aanneemsom-E'!$C$16))+(D225*(1+'Aanneemsom-E'!$D$16))+(E225*(1+'Aanneemsom-E'!$E$16))</f>
        <v>0</v>
      </c>
      <c r="L225" s="1">
        <f>IF($A$22="73 N.v.t.",1,IF(C225="",0,1))</f>
        <v>0</v>
      </c>
      <c r="M225" s="1">
        <f>IF($A$22="73 N.v.t.",1,IF(D225="",0,1))</f>
        <v>0</v>
      </c>
      <c r="N225" s="1">
        <f>IF($A$22="73 N.v.t.",1,IF(E225="",0,1))</f>
        <v>0</v>
      </c>
      <c r="P225" s="1">
        <f t="shared" si="15"/>
        <v>0</v>
      </c>
    </row>
    <row r="226" spans="1:17">
      <c r="A226" s="1" t="str">
        <f>$A$23</f>
        <v>75 Vaste onderh.vrz</v>
      </c>
      <c r="B226" s="111" t="str">
        <f t="shared" si="16"/>
        <v/>
      </c>
      <c r="C226" s="3"/>
      <c r="D226" s="3"/>
      <c r="E226" s="3"/>
      <c r="F226" s="59"/>
      <c r="G226" s="59"/>
      <c r="H226" s="59"/>
      <c r="I226" s="59"/>
      <c r="J226" s="11">
        <f>(C226*(1+'Aanneemsom-E'!$C$16))+(D226*(1+'Aanneemsom-E'!$D$16))+(E226*(1+'Aanneemsom-E'!$E$16))</f>
        <v>0</v>
      </c>
      <c r="L226" s="1">
        <f>IF($A$23="75 N.v.t.",1,IF(C226="",0,1))</f>
        <v>0</v>
      </c>
      <c r="M226" s="1">
        <f>IF($A$23="75 N.v.t.",1,IF(D226="",0,1))</f>
        <v>0</v>
      </c>
      <c r="N226" s="1">
        <f>IF($A$23="75 N.v.t.",1,IF(E226="",0,1))</f>
        <v>0</v>
      </c>
      <c r="P226" s="1">
        <f t="shared" si="15"/>
        <v>0</v>
      </c>
    </row>
    <row r="227" spans="1:17" ht="12" thickBot="1">
      <c r="A227" s="1" t="str">
        <f>$A$24</f>
        <v>90 Terrein</v>
      </c>
      <c r="B227" s="111" t="str">
        <f t="shared" si="16"/>
        <v/>
      </c>
      <c r="C227" s="3"/>
      <c r="D227" s="3"/>
      <c r="E227" s="3"/>
      <c r="F227" s="59"/>
      <c r="G227" s="59"/>
      <c r="H227" s="59"/>
      <c r="I227" s="59"/>
      <c r="J227" s="11">
        <f>(C227*(1+'Aanneemsom-E'!$C$16))+(D227*(1+'Aanneemsom-E'!$D$16))+(E227*(1+'Aanneemsom-E'!$E$16))</f>
        <v>0</v>
      </c>
      <c r="L227" s="1">
        <f>IF($A$24="90 N.v.t.",1,IF(C227="",0,1))</f>
        <v>0</v>
      </c>
      <c r="M227" s="1">
        <f>IF($A$24="90 N.v.t.",1,IF(D227="",0,1))</f>
        <v>0</v>
      </c>
      <c r="N227" s="1">
        <f>IF($A$24="90 N.v.t.",1,IF(E227="",0,1))</f>
        <v>0</v>
      </c>
      <c r="P227" s="1">
        <f t="shared" si="15"/>
        <v>0</v>
      </c>
    </row>
    <row r="228" spans="1:17" ht="13.5" thickBot="1">
      <c r="B228" s="19" t="s">
        <v>10</v>
      </c>
      <c r="C228" s="13">
        <f>SUM(C219:C227)</f>
        <v>0</v>
      </c>
      <c r="D228" s="13">
        <f>SUM(D219:D227)</f>
        <v>0</v>
      </c>
      <c r="E228" s="13">
        <f>SUM(E219:E227)</f>
        <v>0</v>
      </c>
      <c r="J228" s="12">
        <f>SUM(J218:J227)</f>
        <v>0</v>
      </c>
      <c r="O228" s="30" t="s">
        <v>25</v>
      </c>
      <c r="P228" s="1">
        <f>SUM(P218:P227)+P210</f>
        <v>4</v>
      </c>
    </row>
    <row r="229" spans="1:17">
      <c r="B229" s="19" t="s">
        <v>21</v>
      </c>
      <c r="C229" s="72" t="e">
        <f>C228/SUM(C228:E228)</f>
        <v>#DIV/0!</v>
      </c>
      <c r="D229" s="72" t="e">
        <f>D228/SUM(C228:E228)</f>
        <v>#DIV/0!</v>
      </c>
      <c r="E229" s="72" t="e">
        <f>E228/SUM(C228:E228)</f>
        <v>#DIV/0!</v>
      </c>
    </row>
    <row r="230" spans="1:17">
      <c r="C230" s="83"/>
      <c r="D230" s="83"/>
      <c r="E230" s="83"/>
    </row>
    <row r="231" spans="1:17">
      <c r="A231" s="6" t="str">
        <f>$A$57</f>
        <v>* "Loon", "Materiaal" en "Werk-derden" inclusief toeslagen. Let op: Alle bedragen datum prijspeil.</v>
      </c>
      <c r="C231" s="83"/>
      <c r="D231" s="83"/>
      <c r="E231" s="83"/>
      <c r="J231" s="105" t="str">
        <f>$J$57</f>
        <v>Paraaf Inschrijver:</v>
      </c>
    </row>
    <row r="232" spans="1:17">
      <c r="A232" s="6" t="str">
        <f>$A$58</f>
        <v>Opmerking: Niet gebruikte velden invullen met 0. Negatieve getallen of tekst is niet toegestaan.</v>
      </c>
      <c r="J232" s="86" t="str">
        <f>IF(P228=32,"","Let op: niet alle velden zijn ingevuld!")</f>
        <v>Let op: niet alle velden zijn ingevuld!</v>
      </c>
    </row>
    <row r="233" spans="1:17" ht="15.75">
      <c r="A233" s="4" t="str">
        <f>'Aanneemsom-E'!$A$1</f>
        <v>E-installatie</v>
      </c>
      <c r="B233" s="4" t="str">
        <f>'Aanneemsom-E'!$B$1</f>
        <v>Inschrijfbiljet onderhoud</v>
      </c>
    </row>
    <row r="234" spans="1:17">
      <c r="A234" s="30" t="str">
        <f>'Aanneemsom-E'!$A$2</f>
        <v>Perceel:</v>
      </c>
      <c r="B234" s="31" t="str">
        <f>Leeswijzer!$B$2</f>
        <v>E1</v>
      </c>
      <c r="F234" s="1"/>
      <c r="G234" s="1"/>
      <c r="H234" s="1"/>
      <c r="I234" s="32" t="str">
        <f>'Aanneemsom-E'!$F$2</f>
        <v>Documentnummer:</v>
      </c>
      <c r="J234" s="80" t="str">
        <f>Leeswijzer!$G$2</f>
        <v>xxx-GC1-IBE E1C1</v>
      </c>
    </row>
    <row r="235" spans="1:17">
      <c r="A235" s="30" t="str">
        <f>'Aanneemsom-E'!$A$3</f>
        <v>Opdrachtgever:</v>
      </c>
      <c r="B235" s="110" t="str">
        <f>Leeswijzer!$B$3</f>
        <v>Solido</v>
      </c>
      <c r="F235" s="1"/>
      <c r="G235" s="1"/>
      <c r="H235" s="1"/>
      <c r="I235" s="32" t="str">
        <f>'Aanneemsom-E'!$F$3</f>
        <v>Bestek:</v>
      </c>
      <c r="J235" s="2" t="str">
        <f>Leeswijzer!$G$3</f>
        <v>2506-FB-OHCAEW</v>
      </c>
    </row>
    <row r="236" spans="1:17">
      <c r="A236" s="30" t="str">
        <f>'Aanneemsom-E'!$A$4</f>
        <v>Betreft:</v>
      </c>
      <c r="B236" s="110" t="str">
        <f>Leeswijzer!$B$4</f>
        <v>Onderhoudscontract E-installatie</v>
      </c>
      <c r="F236" s="1"/>
      <c r="G236" s="1"/>
      <c r="H236" s="1"/>
      <c r="I236" s="30" t="s">
        <v>61</v>
      </c>
      <c r="J236" s="148">
        <f>'Aanneemsom-E'!$E$39</f>
        <v>0</v>
      </c>
    </row>
    <row r="237" spans="1:17">
      <c r="A237" s="30" t="str">
        <f>'Aanneemsom-E'!$A$5</f>
        <v>Blad:</v>
      </c>
      <c r="B237" s="1" t="str">
        <f>IF(F238="","Specificatieblad ongeldig; NIET invullen!","Specificatieblad locatie")</f>
        <v>Specificatieblad ongeldig; NIET invullen!</v>
      </c>
      <c r="E237" s="78" t="str">
        <f>$E$5</f>
        <v>C2</v>
      </c>
      <c r="F237" s="33" t="str">
        <f>$F$5</f>
        <v>(naam)</v>
      </c>
      <c r="J237" s="1"/>
    </row>
    <row r="238" spans="1:17">
      <c r="A238" s="30"/>
      <c r="B238" s="80"/>
      <c r="E238" s="78" t="s">
        <v>4</v>
      </c>
      <c r="F238" s="130"/>
      <c r="H238" s="32" t="s">
        <v>41</v>
      </c>
      <c r="I238" s="80">
        <f>IF(I241=0,I239,I241)</f>
        <v>0</v>
      </c>
      <c r="J238" s="1"/>
      <c r="Q238" s="1">
        <f>IF(F238="",0,1)</f>
        <v>0</v>
      </c>
    </row>
    <row r="239" spans="1:17">
      <c r="A239" s="30"/>
      <c r="B239" s="103"/>
      <c r="E239" s="32" t="s">
        <v>20</v>
      </c>
      <c r="F239" s="117"/>
      <c r="H239" s="32" t="s">
        <v>27</v>
      </c>
      <c r="I239" s="118"/>
      <c r="J239" s="110" t="s">
        <v>45</v>
      </c>
      <c r="P239" s="1">
        <f>IF(I239="",0,1)</f>
        <v>0</v>
      </c>
    </row>
    <row r="240" spans="1:17">
      <c r="A240" s="30"/>
      <c r="B240" s="2"/>
      <c r="E240" s="32"/>
      <c r="F240" s="1"/>
      <c r="H240" s="30" t="s">
        <v>46</v>
      </c>
      <c r="I240" s="118"/>
      <c r="J240" s="1"/>
    </row>
    <row r="241" spans="1:16">
      <c r="A241" s="60" t="s">
        <v>31</v>
      </c>
      <c r="B241" s="115">
        <f>'Aanneemsom-E'!$B$8</f>
        <v>0</v>
      </c>
      <c r="E241" s="32"/>
      <c r="F241" s="1"/>
      <c r="H241" s="32" t="s">
        <v>47</v>
      </c>
      <c r="I241" s="118"/>
      <c r="J241" s="113">
        <f>IF(I240+I241=0,0,(I241-I240)/I240)</f>
        <v>0</v>
      </c>
    </row>
    <row r="242" spans="1:16">
      <c r="A242" s="30" t="s">
        <v>89</v>
      </c>
      <c r="B242" s="149"/>
      <c r="J242" s="119" t="str">
        <f>IF(J241=0,"","Controleer kengetallen op inschrijfwaarde. Pas zo nodig de bedragen Loon, Materiaal en Werk-derden aan met het wijzigingspercentage.")</f>
        <v/>
      </c>
    </row>
    <row r="243" spans="1:16">
      <c r="C243" s="74"/>
      <c r="D243" s="75"/>
      <c r="E243" s="75"/>
      <c r="F243" s="77" t="s">
        <v>23</v>
      </c>
      <c r="G243" s="75"/>
      <c r="H243" s="75"/>
      <c r="I243" s="75"/>
      <c r="J243" s="76"/>
    </row>
    <row r="244" spans="1:16">
      <c r="C244" s="20"/>
      <c r="D244" s="21" t="str">
        <f>$D$12</f>
        <v>Preventief en</v>
      </c>
      <c r="E244" s="22"/>
      <c r="F244" s="26"/>
      <c r="G244" s="21" t="str">
        <f>IF($G$12="","",$G$12)</f>
        <v>Geen stelposten</v>
      </c>
      <c r="H244" s="55"/>
      <c r="I244" s="27"/>
      <c r="J244" s="63" t="str">
        <f>$J$12</f>
        <v>Prijspeil</v>
      </c>
    </row>
    <row r="245" spans="1:16">
      <c r="C245" s="23"/>
      <c r="D245" s="24" t="str">
        <f>$D$13</f>
        <v>curatief onderhoud</v>
      </c>
      <c r="E245" s="25"/>
      <c r="F245" s="28"/>
      <c r="G245" s="24"/>
      <c r="H245" s="56"/>
      <c r="I245" s="29"/>
      <c r="J245" s="71">
        <f>$J$13</f>
        <v>45839</v>
      </c>
    </row>
    <row r="246" spans="1:16" ht="22.5">
      <c r="A246" s="17" t="s">
        <v>43</v>
      </c>
      <c r="B246" s="18" t="str">
        <f>$B$43</f>
        <v>Kengetal-E
locatie (€/m²)</v>
      </c>
      <c r="C246" s="5" t="s">
        <v>58</v>
      </c>
      <c r="D246" s="5" t="s">
        <v>59</v>
      </c>
      <c r="E246" s="5" t="s">
        <v>224</v>
      </c>
      <c r="F246" s="5" t="str">
        <f>IF($F$14="","",$F$14)</f>
        <v/>
      </c>
      <c r="G246" s="5" t="str">
        <f>IF($G$14="","",$G$14)</f>
        <v/>
      </c>
      <c r="H246" s="5" t="str">
        <f>IF($H$14="","",$H$14)</f>
        <v/>
      </c>
      <c r="I246" s="5" t="str">
        <f>IF($I$14="","",$I$14)</f>
        <v/>
      </c>
      <c r="J246" s="5" t="s">
        <v>57</v>
      </c>
      <c r="L246" s="1" t="s">
        <v>26</v>
      </c>
    </row>
    <row r="247" spans="1:16">
      <c r="A247" s="57" t="str">
        <f>$A$15</f>
        <v>Stelposten n.v.t.</v>
      </c>
      <c r="B247" s="81"/>
      <c r="C247" s="82"/>
      <c r="D247" s="82"/>
      <c r="E247" s="82"/>
      <c r="F247" s="3"/>
      <c r="G247" s="3"/>
      <c r="H247" s="3"/>
      <c r="I247" s="3"/>
      <c r="J247" s="58">
        <f>(F247*(1+'Aanneemsom-E'!$F$16))+(G247*(1+'Aanneemsom-E'!$F$16))+(H247*(1+'Aanneemsom-E'!$F$16))+(I247*(1+'Aanneemsom-E'!$F$16))</f>
        <v>0</v>
      </c>
      <c r="L247" s="1">
        <f>IF(F246="",1,IF(F247="",0,1))</f>
        <v>1</v>
      </c>
      <c r="M247" s="1">
        <f>IF(G246="",1,IF(G247="",0,1))</f>
        <v>1</v>
      </c>
      <c r="N247" s="1">
        <f>IF(H246="",1,IF(H247="",0,1))</f>
        <v>1</v>
      </c>
      <c r="O247" s="1">
        <f>IF(I246="",1,IF(I247="",0,1))</f>
        <v>1</v>
      </c>
      <c r="P247" s="1">
        <f t="shared" ref="P247:P256" si="17">SUM(L247:O247)</f>
        <v>4</v>
      </c>
    </row>
    <row r="248" spans="1:16">
      <c r="A248" s="1" t="str">
        <f>$A$16</f>
        <v>61 CEV</v>
      </c>
      <c r="B248" s="111" t="str">
        <f>IF(C248+D248+E248=0,"",J248/$I$238)</f>
        <v/>
      </c>
      <c r="C248" s="3"/>
      <c r="D248" s="3"/>
      <c r="E248" s="3"/>
      <c r="F248" s="59"/>
      <c r="G248" s="59"/>
      <c r="H248" s="59"/>
      <c r="I248" s="59"/>
      <c r="J248" s="11">
        <f>(C248*(1+'Aanneemsom-E'!$C$16))+(D248*(1+'Aanneemsom-E'!$D$16))+(E248*(1+'Aanneemsom-E'!$E$16))</f>
        <v>0</v>
      </c>
      <c r="L248" s="1">
        <f>IF($A$16="61 N.v.t.",1,IF(C248="",0,1))</f>
        <v>0</v>
      </c>
      <c r="M248" s="1">
        <f>IF($A$16="61 N.v.t.",1,IF(D248="",0,1))</f>
        <v>0</v>
      </c>
      <c r="N248" s="1">
        <f>IF($A$16="61 N.v.t.",1,IF(E248="",0,1))</f>
        <v>0</v>
      </c>
      <c r="P248" s="1">
        <f t="shared" si="17"/>
        <v>0</v>
      </c>
    </row>
    <row r="249" spans="1:16">
      <c r="A249" s="1" t="str">
        <f>$A$17</f>
        <v>62 Aansluitingen</v>
      </c>
      <c r="B249" s="111" t="str">
        <f t="shared" ref="B249:B256" si="18">IF(C249+D249+E249=0,"",J249/$I$238)</f>
        <v/>
      </c>
      <c r="C249" s="3"/>
      <c r="D249" s="3"/>
      <c r="E249" s="3"/>
      <c r="F249" s="59"/>
      <c r="G249" s="59"/>
      <c r="H249" s="59"/>
      <c r="I249" s="59"/>
      <c r="J249" s="11">
        <f>(C249*(1+'Aanneemsom-E'!$C$16))+(D249*(1+'Aanneemsom-E'!$D$16))+(E249*(1+'Aanneemsom-E'!$E$16))</f>
        <v>0</v>
      </c>
      <c r="L249" s="1">
        <f>IF($A$17="62 N.v.t.",1,IF(C249="",0,1))</f>
        <v>0</v>
      </c>
      <c r="M249" s="1">
        <f>IF($A$17="62 N.v.t.",1,IF(D249="",0,1))</f>
        <v>0</v>
      </c>
      <c r="N249" s="1">
        <f>IF($A$17="62 N.v.t.",1,IF(E249="",0,1))</f>
        <v>0</v>
      </c>
      <c r="P249" s="1">
        <f t="shared" si="17"/>
        <v>0</v>
      </c>
    </row>
    <row r="250" spans="1:16">
      <c r="A250" s="1" t="str">
        <f>$A$18</f>
        <v>63 Verlichting</v>
      </c>
      <c r="B250" s="111" t="str">
        <f t="shared" si="18"/>
        <v/>
      </c>
      <c r="C250" s="3"/>
      <c r="D250" s="3"/>
      <c r="E250" s="3"/>
      <c r="F250" s="59"/>
      <c r="G250" s="59"/>
      <c r="H250" s="59"/>
      <c r="I250" s="59"/>
      <c r="J250" s="11">
        <f>(C250*(1+'Aanneemsom-E'!$C$16))+(D250*(1+'Aanneemsom-E'!$D$16))+(E250*(1+'Aanneemsom-E'!$E$16))</f>
        <v>0</v>
      </c>
      <c r="L250" s="1">
        <f>IF($A$18="63 N.v.t.",1,IF(C250="",0,1))</f>
        <v>0</v>
      </c>
      <c r="M250" s="1">
        <f>IF($A$18="63 N.v.t.",1,IF(D250="",0,1))</f>
        <v>0</v>
      </c>
      <c r="N250" s="1">
        <f>IF($A$18="63 N.v.t.",1,IF(E250="",0,1))</f>
        <v>0</v>
      </c>
      <c r="P250" s="1">
        <f t="shared" si="17"/>
        <v>0</v>
      </c>
    </row>
    <row r="251" spans="1:16">
      <c r="A251" s="1" t="str">
        <f>$A$19</f>
        <v>64 Communicatie</v>
      </c>
      <c r="B251" s="111" t="str">
        <f t="shared" si="18"/>
        <v/>
      </c>
      <c r="C251" s="3"/>
      <c r="D251" s="3"/>
      <c r="E251" s="3"/>
      <c r="F251" s="59"/>
      <c r="G251" s="59"/>
      <c r="H251" s="59"/>
      <c r="I251" s="59"/>
      <c r="J251" s="11">
        <f>(C251*(1+'Aanneemsom-E'!$C$16))+(D251*(1+'Aanneemsom-E'!$D$16))+(E251*(1+'Aanneemsom-E'!$E$16))</f>
        <v>0</v>
      </c>
      <c r="L251" s="1">
        <f>IF($A$19="64 N.v.t.",1,IF(C251="",0,1))</f>
        <v>0</v>
      </c>
      <c r="M251" s="1">
        <f>IF($A$19="64 N.v.t.",1,IF(D251="",0,1))</f>
        <v>0</v>
      </c>
      <c r="N251" s="1">
        <f>IF($A$19="64 N.v.t.",1,IF(E251="",0,1))</f>
        <v>0</v>
      </c>
      <c r="P251" s="1">
        <f t="shared" si="17"/>
        <v>0</v>
      </c>
    </row>
    <row r="252" spans="1:16">
      <c r="A252" s="1" t="str">
        <f>$A$20</f>
        <v>65 Beveiliging</v>
      </c>
      <c r="B252" s="111" t="str">
        <f t="shared" si="18"/>
        <v/>
      </c>
      <c r="C252" s="3"/>
      <c r="D252" s="3"/>
      <c r="E252" s="3"/>
      <c r="F252" s="59"/>
      <c r="G252" s="104" t="str">
        <f>IF(F238="","Ingevulde informatie wordt genegeerd.","")</f>
        <v>Ingevulde informatie wordt genegeerd.</v>
      </c>
      <c r="H252" s="59"/>
      <c r="I252" s="59"/>
      <c r="J252" s="11">
        <f>(C252*(1+'Aanneemsom-E'!$C$16))+(D252*(1+'Aanneemsom-E'!$D$16))+(E252*(1+'Aanneemsom-E'!$E$16))</f>
        <v>0</v>
      </c>
      <c r="L252" s="1">
        <f>IF($A$20="65 N.v.t.",1,IF(C252="",0,1))</f>
        <v>0</v>
      </c>
      <c r="M252" s="1">
        <f>IF($A$20="65 N.v.t.",1,IF(D252="",0,1))</f>
        <v>0</v>
      </c>
      <c r="N252" s="1">
        <f>IF($A$20="65 N.v.t.",1,IF(E252="",0,1))</f>
        <v>0</v>
      </c>
      <c r="P252" s="1">
        <f t="shared" si="17"/>
        <v>0</v>
      </c>
    </row>
    <row r="253" spans="1:16">
      <c r="A253" s="1" t="str">
        <f>$A$21</f>
        <v>66 Transport</v>
      </c>
      <c r="B253" s="111" t="str">
        <f t="shared" si="18"/>
        <v/>
      </c>
      <c r="C253" s="3"/>
      <c r="D253" s="3"/>
      <c r="E253" s="3"/>
      <c r="F253" s="59"/>
      <c r="G253" s="59"/>
      <c r="H253" s="59"/>
      <c r="I253" s="59"/>
      <c r="J253" s="11">
        <f>(C253*(1+'Aanneemsom-E'!$C$16))+(D253*(1+'Aanneemsom-E'!$D$16))+(E253*(1+'Aanneemsom-E'!$E$16))</f>
        <v>0</v>
      </c>
      <c r="L253" s="1">
        <f>IF($A$21="66 N.v.t.",1,IF(C253="",0,1))</f>
        <v>0</v>
      </c>
      <c r="M253" s="1">
        <f>IF($A$21="66 N.v.t.",1,IF(D253="",0,1))</f>
        <v>0</v>
      </c>
      <c r="N253" s="1">
        <f>IF($A$21="66 N.v.t.",1,IF(E253="",0,1))</f>
        <v>0</v>
      </c>
      <c r="P253" s="1">
        <f t="shared" si="17"/>
        <v>0</v>
      </c>
    </row>
    <row r="254" spans="1:16">
      <c r="A254" s="1" t="str">
        <f>$A$22</f>
        <v>73 Vaste keuken vrz</v>
      </c>
      <c r="B254" s="111" t="str">
        <f t="shared" si="18"/>
        <v/>
      </c>
      <c r="C254" s="3"/>
      <c r="D254" s="3"/>
      <c r="E254" s="3"/>
      <c r="F254" s="59"/>
      <c r="G254" s="59"/>
      <c r="H254" s="59"/>
      <c r="I254" s="59"/>
      <c r="J254" s="11">
        <f>(C254*(1+'Aanneemsom-E'!$C$16))+(D254*(1+'Aanneemsom-E'!$D$16))+(E254*(1+'Aanneemsom-E'!$E$16))</f>
        <v>0</v>
      </c>
      <c r="L254" s="1">
        <f>IF($A$22="73 N.v.t.",1,IF(C254="",0,1))</f>
        <v>0</v>
      </c>
      <c r="M254" s="1">
        <f>IF($A$22="73 N.v.t.",1,IF(D254="",0,1))</f>
        <v>0</v>
      </c>
      <c r="N254" s="1">
        <f>IF($A$22="73 N.v.t.",1,IF(E254="",0,1))</f>
        <v>0</v>
      </c>
      <c r="P254" s="1">
        <f t="shared" si="17"/>
        <v>0</v>
      </c>
    </row>
    <row r="255" spans="1:16">
      <c r="A255" s="1" t="str">
        <f>$A$23</f>
        <v>75 Vaste onderh.vrz</v>
      </c>
      <c r="B255" s="111" t="str">
        <f t="shared" si="18"/>
        <v/>
      </c>
      <c r="C255" s="3"/>
      <c r="D255" s="3"/>
      <c r="E255" s="3"/>
      <c r="F255" s="59"/>
      <c r="G255" s="59"/>
      <c r="H255" s="59"/>
      <c r="I255" s="59"/>
      <c r="J255" s="11">
        <f>(C255*(1+'Aanneemsom-E'!$C$16))+(D255*(1+'Aanneemsom-E'!$D$16))+(E255*(1+'Aanneemsom-E'!$E$16))</f>
        <v>0</v>
      </c>
      <c r="L255" s="1">
        <f>IF($A$23="75 N.v.t.",1,IF(C255="",0,1))</f>
        <v>0</v>
      </c>
      <c r="M255" s="1">
        <f>IF($A$23="75 N.v.t.",1,IF(D255="",0,1))</f>
        <v>0</v>
      </c>
      <c r="N255" s="1">
        <f>IF($A$23="75 N.v.t.",1,IF(E255="",0,1))</f>
        <v>0</v>
      </c>
      <c r="P255" s="1">
        <f t="shared" si="17"/>
        <v>0</v>
      </c>
    </row>
    <row r="256" spans="1:16" ht="12" thickBot="1">
      <c r="A256" s="1" t="str">
        <f>$A$24</f>
        <v>90 Terrein</v>
      </c>
      <c r="B256" s="111" t="str">
        <f t="shared" si="18"/>
        <v/>
      </c>
      <c r="C256" s="3"/>
      <c r="D256" s="3"/>
      <c r="E256" s="3"/>
      <c r="F256" s="59"/>
      <c r="G256" s="59"/>
      <c r="H256" s="59"/>
      <c r="I256" s="59"/>
      <c r="J256" s="11">
        <f>(C256*(1+'Aanneemsom-E'!$C$16))+(D256*(1+'Aanneemsom-E'!$D$16))+(E256*(1+'Aanneemsom-E'!$E$16))</f>
        <v>0</v>
      </c>
      <c r="L256" s="1">
        <f>IF($A$24="90 N.v.t.",1,IF(C256="",0,1))</f>
        <v>0</v>
      </c>
      <c r="M256" s="1">
        <f>IF($A$24="90 N.v.t.",1,IF(D256="",0,1))</f>
        <v>0</v>
      </c>
      <c r="N256" s="1">
        <f>IF($A$24="90 N.v.t.",1,IF(E256="",0,1))</f>
        <v>0</v>
      </c>
      <c r="P256" s="1">
        <f t="shared" si="17"/>
        <v>0</v>
      </c>
    </row>
    <row r="257" spans="1:17" ht="13.5" thickBot="1">
      <c r="B257" s="19" t="s">
        <v>10</v>
      </c>
      <c r="C257" s="13">
        <f>SUM(C248:C256)</f>
        <v>0</v>
      </c>
      <c r="D257" s="13">
        <f>SUM(D248:D256)</f>
        <v>0</v>
      </c>
      <c r="E257" s="13">
        <f>SUM(E248:E256)</f>
        <v>0</v>
      </c>
      <c r="J257" s="12">
        <f>SUM(J247:J256)</f>
        <v>0</v>
      </c>
      <c r="O257" s="30" t="s">
        <v>25</v>
      </c>
      <c r="P257" s="1">
        <f>SUM(P247:P256)+P239</f>
        <v>4</v>
      </c>
    </row>
    <row r="258" spans="1:17">
      <c r="B258" s="19" t="s">
        <v>21</v>
      </c>
      <c r="C258" s="72" t="e">
        <f>C257/SUM(C257:E257)</f>
        <v>#DIV/0!</v>
      </c>
      <c r="D258" s="72" t="e">
        <f>D257/SUM(C257:E257)</f>
        <v>#DIV/0!</v>
      </c>
      <c r="E258" s="72" t="e">
        <f>E257/SUM(C257:E257)</f>
        <v>#DIV/0!</v>
      </c>
    </row>
    <row r="259" spans="1:17">
      <c r="C259" s="83"/>
      <c r="D259" s="83"/>
      <c r="E259" s="83"/>
    </row>
    <row r="260" spans="1:17">
      <c r="A260" s="6" t="str">
        <f>$A$57</f>
        <v>* "Loon", "Materiaal" en "Werk-derden" inclusief toeslagen. Let op: Alle bedragen datum prijspeil.</v>
      </c>
      <c r="C260" s="83"/>
      <c r="D260" s="83"/>
      <c r="E260" s="83"/>
      <c r="J260" s="105" t="str">
        <f>$J$57</f>
        <v>Paraaf Inschrijver:</v>
      </c>
    </row>
    <row r="261" spans="1:17">
      <c r="A261" s="6" t="str">
        <f>$A$58</f>
        <v>Opmerking: Niet gebruikte velden invullen met 0. Negatieve getallen of tekst is niet toegestaan.</v>
      </c>
      <c r="J261" s="86" t="str">
        <f>IF(P257=32,"","Let op: niet alle velden zijn ingevuld!")</f>
        <v>Let op: niet alle velden zijn ingevuld!</v>
      </c>
    </row>
    <row r="262" spans="1:17" ht="15.75">
      <c r="A262" s="4" t="str">
        <f>'Aanneemsom-E'!$A$1</f>
        <v>E-installatie</v>
      </c>
      <c r="B262" s="4" t="str">
        <f>'Aanneemsom-E'!$B$1</f>
        <v>Inschrijfbiljet onderhoud</v>
      </c>
    </row>
    <row r="263" spans="1:17">
      <c r="A263" s="30" t="str">
        <f>'Aanneemsom-E'!$A$2</f>
        <v>Perceel:</v>
      </c>
      <c r="B263" s="31" t="str">
        <f>Leeswijzer!$B$2</f>
        <v>E1</v>
      </c>
      <c r="F263" s="1"/>
      <c r="G263" s="1"/>
      <c r="H263" s="1"/>
      <c r="I263" s="32" t="str">
        <f>'Aanneemsom-E'!$F$2</f>
        <v>Documentnummer:</v>
      </c>
      <c r="J263" s="80" t="str">
        <f>Leeswijzer!$G$2</f>
        <v>xxx-GC1-IBE E1C1</v>
      </c>
    </row>
    <row r="264" spans="1:17">
      <c r="A264" s="30" t="str">
        <f>'Aanneemsom-E'!$A$3</f>
        <v>Opdrachtgever:</v>
      </c>
      <c r="B264" s="110" t="str">
        <f>Leeswijzer!$B$3</f>
        <v>Solido</v>
      </c>
      <c r="F264" s="1"/>
      <c r="G264" s="1"/>
      <c r="H264" s="1"/>
      <c r="I264" s="32" t="str">
        <f>'Aanneemsom-E'!$F$3</f>
        <v>Bestek:</v>
      </c>
      <c r="J264" s="2" t="str">
        <f>Leeswijzer!$G$3</f>
        <v>2506-FB-OHCAEW</v>
      </c>
    </row>
    <row r="265" spans="1:17">
      <c r="A265" s="30" t="str">
        <f>'Aanneemsom-E'!$A$4</f>
        <v>Betreft:</v>
      </c>
      <c r="B265" s="110" t="str">
        <f>Leeswijzer!$B$4</f>
        <v>Onderhoudscontract E-installatie</v>
      </c>
      <c r="F265" s="1"/>
      <c r="G265" s="1"/>
      <c r="H265" s="1"/>
      <c r="I265" s="30" t="s">
        <v>61</v>
      </c>
      <c r="J265" s="148">
        <f>'Aanneemsom-E'!$E$39</f>
        <v>0</v>
      </c>
    </row>
    <row r="266" spans="1:17">
      <c r="A266" s="30" t="str">
        <f>'Aanneemsom-E'!$A$5</f>
        <v>Blad:</v>
      </c>
      <c r="B266" s="1" t="str">
        <f>IF(F267="","Specificatieblad ongeldig; NIET invullen!","Specificatieblad locatie")</f>
        <v>Specificatieblad ongeldig; NIET invullen!</v>
      </c>
      <c r="E266" s="78" t="str">
        <f>$E$5</f>
        <v>C2</v>
      </c>
      <c r="F266" s="33" t="str">
        <f>$F$5</f>
        <v>(naam)</v>
      </c>
      <c r="J266" s="1"/>
    </row>
    <row r="267" spans="1:17">
      <c r="A267" s="30"/>
      <c r="B267" s="80"/>
      <c r="E267" s="78" t="s">
        <v>4</v>
      </c>
      <c r="F267" s="130"/>
      <c r="H267" s="32" t="s">
        <v>41</v>
      </c>
      <c r="I267" s="80">
        <f>IF(I270=0,I268,I270)</f>
        <v>0</v>
      </c>
      <c r="J267" s="1"/>
      <c r="Q267" s="1">
        <f>IF(F267="",0,1)</f>
        <v>0</v>
      </c>
    </row>
    <row r="268" spans="1:17">
      <c r="A268" s="30"/>
      <c r="B268" s="103"/>
      <c r="E268" s="32" t="s">
        <v>20</v>
      </c>
      <c r="F268" s="117"/>
      <c r="H268" s="32" t="s">
        <v>27</v>
      </c>
      <c r="I268" s="118"/>
      <c r="J268" s="110" t="s">
        <v>45</v>
      </c>
      <c r="P268" s="1">
        <f>IF(I268="",0,1)</f>
        <v>0</v>
      </c>
    </row>
    <row r="269" spans="1:17">
      <c r="A269" s="30"/>
      <c r="B269" s="2"/>
      <c r="E269" s="32"/>
      <c r="F269" s="1"/>
      <c r="H269" s="30" t="s">
        <v>46</v>
      </c>
      <c r="I269" s="118"/>
      <c r="J269" s="1"/>
    </row>
    <row r="270" spans="1:17">
      <c r="A270" s="60" t="s">
        <v>31</v>
      </c>
      <c r="B270" s="115">
        <f>'Aanneemsom-E'!$B$8</f>
        <v>0</v>
      </c>
      <c r="E270" s="32"/>
      <c r="F270" s="1"/>
      <c r="H270" s="32" t="s">
        <v>47</v>
      </c>
      <c r="I270" s="118"/>
      <c r="J270" s="113">
        <f>IF(I269+I270=0,0,(I270-I269)/I269)</f>
        <v>0</v>
      </c>
    </row>
    <row r="271" spans="1:17">
      <c r="A271" s="30" t="s">
        <v>89</v>
      </c>
      <c r="B271" s="149"/>
      <c r="J271" s="119" t="str">
        <f>IF(J270=0,"","Controleer kengetallen op inschrijfwaarde. Pas zo nodig de bedragen Loon, Materiaal en Werk-derden aan met het wijzigingspercentage.")</f>
        <v/>
      </c>
    </row>
    <row r="272" spans="1:17">
      <c r="C272" s="74"/>
      <c r="D272" s="75"/>
      <c r="E272" s="75"/>
      <c r="F272" s="77" t="s">
        <v>23</v>
      </c>
      <c r="G272" s="75"/>
      <c r="H272" s="75"/>
      <c r="I272" s="75"/>
      <c r="J272" s="76"/>
    </row>
    <row r="273" spans="1:16">
      <c r="C273" s="20"/>
      <c r="D273" s="21" t="str">
        <f>$D$12</f>
        <v>Preventief en</v>
      </c>
      <c r="E273" s="22"/>
      <c r="F273" s="26"/>
      <c r="G273" s="21" t="str">
        <f>IF($G$12="","",$G$12)</f>
        <v>Geen stelposten</v>
      </c>
      <c r="H273" s="55"/>
      <c r="I273" s="27"/>
      <c r="J273" s="63" t="str">
        <f>$J$12</f>
        <v>Prijspeil</v>
      </c>
    </row>
    <row r="274" spans="1:16">
      <c r="C274" s="23"/>
      <c r="D274" s="24" t="str">
        <f>$D$13</f>
        <v>curatief onderhoud</v>
      </c>
      <c r="E274" s="25"/>
      <c r="F274" s="28"/>
      <c r="G274" s="24"/>
      <c r="H274" s="56"/>
      <c r="I274" s="29"/>
      <c r="J274" s="71">
        <f>$J$13</f>
        <v>45839</v>
      </c>
    </row>
    <row r="275" spans="1:16" ht="22.5">
      <c r="A275" s="17" t="s">
        <v>43</v>
      </c>
      <c r="B275" s="18" t="str">
        <f>$B$43</f>
        <v>Kengetal-E
locatie (€/m²)</v>
      </c>
      <c r="C275" s="5" t="s">
        <v>58</v>
      </c>
      <c r="D275" s="5" t="s">
        <v>59</v>
      </c>
      <c r="E275" s="5" t="s">
        <v>224</v>
      </c>
      <c r="F275" s="5" t="str">
        <f>IF($F$14="","",$F$14)</f>
        <v/>
      </c>
      <c r="G275" s="5" t="str">
        <f>IF($G$14="","",$G$14)</f>
        <v/>
      </c>
      <c r="H275" s="5" t="str">
        <f>IF($H$14="","",$H$14)</f>
        <v/>
      </c>
      <c r="I275" s="5" t="str">
        <f>IF($I$14="","",$I$14)</f>
        <v/>
      </c>
      <c r="J275" s="5" t="s">
        <v>57</v>
      </c>
      <c r="L275" s="1" t="s">
        <v>26</v>
      </c>
    </row>
    <row r="276" spans="1:16">
      <c r="A276" s="57" t="str">
        <f>$A$15</f>
        <v>Stelposten n.v.t.</v>
      </c>
      <c r="B276" s="81"/>
      <c r="C276" s="82"/>
      <c r="D276" s="82"/>
      <c r="E276" s="82"/>
      <c r="F276" s="3"/>
      <c r="G276" s="3"/>
      <c r="H276" s="3"/>
      <c r="I276" s="3"/>
      <c r="J276" s="58">
        <f>(F276*(1+'Aanneemsom-E'!$F$16))+(G276*(1+'Aanneemsom-E'!$F$16))+(H276*(1+'Aanneemsom-E'!$F$16))+(I276*(1+'Aanneemsom-E'!$F$16))</f>
        <v>0</v>
      </c>
      <c r="L276" s="1">
        <f>IF(F275="",1,IF(F276="",0,1))</f>
        <v>1</v>
      </c>
      <c r="M276" s="1">
        <f>IF(G275="",1,IF(G276="",0,1))</f>
        <v>1</v>
      </c>
      <c r="N276" s="1">
        <f>IF(H275="",1,IF(H276="",0,1))</f>
        <v>1</v>
      </c>
      <c r="O276" s="1">
        <f>IF(I275="",1,IF(I276="",0,1))</f>
        <v>1</v>
      </c>
      <c r="P276" s="1">
        <f t="shared" ref="P276:P285" si="19">SUM(L276:O276)</f>
        <v>4</v>
      </c>
    </row>
    <row r="277" spans="1:16">
      <c r="A277" s="1" t="str">
        <f>$A$16</f>
        <v>61 CEV</v>
      </c>
      <c r="B277" s="111" t="str">
        <f>IF(C277+D277+E277=0,"",J277/$I$267)</f>
        <v/>
      </c>
      <c r="C277" s="3"/>
      <c r="D277" s="3"/>
      <c r="E277" s="3"/>
      <c r="F277" s="59"/>
      <c r="G277" s="59"/>
      <c r="H277" s="59"/>
      <c r="I277" s="59"/>
      <c r="J277" s="11">
        <f>(C277*(1+'Aanneemsom-E'!$C$16))+(D277*(1+'Aanneemsom-E'!$D$16))+(E277*(1+'Aanneemsom-E'!$E$16))</f>
        <v>0</v>
      </c>
      <c r="L277" s="1">
        <f>IF($A$16="61 N.v.t.",1,IF(C277="",0,1))</f>
        <v>0</v>
      </c>
      <c r="M277" s="1">
        <f>IF($A$16="61 N.v.t.",1,IF(D277="",0,1))</f>
        <v>0</v>
      </c>
      <c r="N277" s="1">
        <f>IF($A$16="61 N.v.t.",1,IF(E277="",0,1))</f>
        <v>0</v>
      </c>
      <c r="P277" s="1">
        <f t="shared" si="19"/>
        <v>0</v>
      </c>
    </row>
    <row r="278" spans="1:16">
      <c r="A278" s="1" t="str">
        <f>$A$17</f>
        <v>62 Aansluitingen</v>
      </c>
      <c r="B278" s="111" t="str">
        <f t="shared" ref="B278:B285" si="20">IF(C278+D278+E278=0,"",J278/$I$267)</f>
        <v/>
      </c>
      <c r="C278" s="3"/>
      <c r="D278" s="3"/>
      <c r="E278" s="3"/>
      <c r="F278" s="59"/>
      <c r="G278" s="59"/>
      <c r="H278" s="59"/>
      <c r="I278" s="59"/>
      <c r="J278" s="11">
        <f>(C278*(1+'Aanneemsom-E'!$C$16))+(D278*(1+'Aanneemsom-E'!$D$16))+(E278*(1+'Aanneemsom-E'!$E$16))</f>
        <v>0</v>
      </c>
      <c r="L278" s="1">
        <f>IF($A$17="62 N.v.t.",1,IF(C278="",0,1))</f>
        <v>0</v>
      </c>
      <c r="M278" s="1">
        <f>IF($A$17="62 N.v.t.",1,IF(D278="",0,1))</f>
        <v>0</v>
      </c>
      <c r="N278" s="1">
        <f>IF($A$17="62 N.v.t.",1,IF(E278="",0,1))</f>
        <v>0</v>
      </c>
      <c r="P278" s="1">
        <f t="shared" si="19"/>
        <v>0</v>
      </c>
    </row>
    <row r="279" spans="1:16">
      <c r="A279" s="1" t="str">
        <f>$A$18</f>
        <v>63 Verlichting</v>
      </c>
      <c r="B279" s="111" t="str">
        <f t="shared" si="20"/>
        <v/>
      </c>
      <c r="C279" s="3"/>
      <c r="D279" s="3"/>
      <c r="E279" s="3"/>
      <c r="F279" s="59"/>
      <c r="G279" s="59"/>
      <c r="H279" s="59"/>
      <c r="I279" s="59"/>
      <c r="J279" s="11">
        <f>(C279*(1+'Aanneemsom-E'!$C$16))+(D279*(1+'Aanneemsom-E'!$D$16))+(E279*(1+'Aanneemsom-E'!$E$16))</f>
        <v>0</v>
      </c>
      <c r="L279" s="1">
        <f>IF($A$18="63 N.v.t.",1,IF(C279="",0,1))</f>
        <v>0</v>
      </c>
      <c r="M279" s="1">
        <f>IF($A$18="63 N.v.t.",1,IF(D279="",0,1))</f>
        <v>0</v>
      </c>
      <c r="N279" s="1">
        <f>IF($A$18="63 N.v.t.",1,IF(E279="",0,1))</f>
        <v>0</v>
      </c>
      <c r="P279" s="1">
        <f t="shared" si="19"/>
        <v>0</v>
      </c>
    </row>
    <row r="280" spans="1:16">
      <c r="A280" s="1" t="str">
        <f>$A$19</f>
        <v>64 Communicatie</v>
      </c>
      <c r="B280" s="111" t="str">
        <f t="shared" si="20"/>
        <v/>
      </c>
      <c r="C280" s="3"/>
      <c r="D280" s="3"/>
      <c r="E280" s="3"/>
      <c r="F280" s="59"/>
      <c r="G280" s="59"/>
      <c r="H280" s="59"/>
      <c r="I280" s="59"/>
      <c r="J280" s="11">
        <f>(C280*(1+'Aanneemsom-E'!$C$16))+(D280*(1+'Aanneemsom-E'!$D$16))+(E280*(1+'Aanneemsom-E'!$E$16))</f>
        <v>0</v>
      </c>
      <c r="L280" s="1">
        <f>IF($A$19="64 N.v.t.",1,IF(C280="",0,1))</f>
        <v>0</v>
      </c>
      <c r="M280" s="1">
        <f>IF($A$19="64 N.v.t.",1,IF(D280="",0,1))</f>
        <v>0</v>
      </c>
      <c r="N280" s="1">
        <f>IF($A$19="64 N.v.t.",1,IF(E280="",0,1))</f>
        <v>0</v>
      </c>
      <c r="P280" s="1">
        <f t="shared" si="19"/>
        <v>0</v>
      </c>
    </row>
    <row r="281" spans="1:16">
      <c r="A281" s="1" t="str">
        <f>$A$20</f>
        <v>65 Beveiliging</v>
      </c>
      <c r="B281" s="111" t="str">
        <f t="shared" si="20"/>
        <v/>
      </c>
      <c r="C281" s="3"/>
      <c r="D281" s="3"/>
      <c r="E281" s="3"/>
      <c r="F281" s="59"/>
      <c r="G281" s="104" t="str">
        <f>IF(F267="","Ingevulde informatie wordt genegeerd.","")</f>
        <v>Ingevulde informatie wordt genegeerd.</v>
      </c>
      <c r="H281" s="59"/>
      <c r="I281" s="59"/>
      <c r="J281" s="11">
        <f>(C281*(1+'Aanneemsom-E'!$C$16))+(D281*(1+'Aanneemsom-E'!$D$16))+(E281*(1+'Aanneemsom-E'!$E$16))</f>
        <v>0</v>
      </c>
      <c r="L281" s="1">
        <f>IF($A$20="65 N.v.t.",1,IF(C281="",0,1))</f>
        <v>0</v>
      </c>
      <c r="M281" s="1">
        <f>IF($A$20="65 N.v.t.",1,IF(D281="",0,1))</f>
        <v>0</v>
      </c>
      <c r="N281" s="1">
        <f>IF($A$20="65 N.v.t.",1,IF(E281="",0,1))</f>
        <v>0</v>
      </c>
      <c r="P281" s="1">
        <f t="shared" si="19"/>
        <v>0</v>
      </c>
    </row>
    <row r="282" spans="1:16">
      <c r="A282" s="1" t="str">
        <f>$A$21</f>
        <v>66 Transport</v>
      </c>
      <c r="B282" s="111" t="str">
        <f t="shared" si="20"/>
        <v/>
      </c>
      <c r="C282" s="3"/>
      <c r="D282" s="3"/>
      <c r="E282" s="3"/>
      <c r="F282" s="59"/>
      <c r="G282" s="59"/>
      <c r="H282" s="59"/>
      <c r="I282" s="59"/>
      <c r="J282" s="11">
        <f>(C282*(1+'Aanneemsom-E'!$C$16))+(D282*(1+'Aanneemsom-E'!$D$16))+(E282*(1+'Aanneemsom-E'!$E$16))</f>
        <v>0</v>
      </c>
      <c r="L282" s="1">
        <f>IF($A$21="66 N.v.t.",1,IF(C282="",0,1))</f>
        <v>0</v>
      </c>
      <c r="M282" s="1">
        <f>IF($A$21="66 N.v.t.",1,IF(D282="",0,1))</f>
        <v>0</v>
      </c>
      <c r="N282" s="1">
        <f>IF($A$21="66 N.v.t.",1,IF(E282="",0,1))</f>
        <v>0</v>
      </c>
      <c r="P282" s="1">
        <f t="shared" si="19"/>
        <v>0</v>
      </c>
    </row>
    <row r="283" spans="1:16">
      <c r="A283" s="1" t="str">
        <f>$A$22</f>
        <v>73 Vaste keuken vrz</v>
      </c>
      <c r="B283" s="111" t="str">
        <f t="shared" si="20"/>
        <v/>
      </c>
      <c r="C283" s="3"/>
      <c r="D283" s="3"/>
      <c r="E283" s="3"/>
      <c r="F283" s="59"/>
      <c r="G283" s="59"/>
      <c r="H283" s="59"/>
      <c r="I283" s="59"/>
      <c r="J283" s="11">
        <f>(C283*(1+'Aanneemsom-E'!$C$16))+(D283*(1+'Aanneemsom-E'!$D$16))+(E283*(1+'Aanneemsom-E'!$E$16))</f>
        <v>0</v>
      </c>
      <c r="L283" s="1">
        <f>IF($A$22="73 N.v.t.",1,IF(C283="",0,1))</f>
        <v>0</v>
      </c>
      <c r="M283" s="1">
        <f>IF($A$22="73 N.v.t.",1,IF(D283="",0,1))</f>
        <v>0</v>
      </c>
      <c r="N283" s="1">
        <f>IF($A$22="73 N.v.t.",1,IF(E283="",0,1))</f>
        <v>0</v>
      </c>
      <c r="P283" s="1">
        <f t="shared" si="19"/>
        <v>0</v>
      </c>
    </row>
    <row r="284" spans="1:16">
      <c r="A284" s="1" t="str">
        <f>$A$23</f>
        <v>75 Vaste onderh.vrz</v>
      </c>
      <c r="B284" s="111" t="str">
        <f t="shared" si="20"/>
        <v/>
      </c>
      <c r="C284" s="3"/>
      <c r="D284" s="3"/>
      <c r="E284" s="3"/>
      <c r="F284" s="59"/>
      <c r="G284" s="59"/>
      <c r="H284" s="59"/>
      <c r="I284" s="59"/>
      <c r="J284" s="11">
        <f>(C284*(1+'Aanneemsom-E'!$C$16))+(D284*(1+'Aanneemsom-E'!$D$16))+(E284*(1+'Aanneemsom-E'!$E$16))</f>
        <v>0</v>
      </c>
      <c r="L284" s="1">
        <f>IF($A$23="75 N.v.t.",1,IF(C284="",0,1))</f>
        <v>0</v>
      </c>
      <c r="M284" s="1">
        <f>IF($A$23="75 N.v.t.",1,IF(D284="",0,1))</f>
        <v>0</v>
      </c>
      <c r="N284" s="1">
        <f>IF($A$23="75 N.v.t.",1,IF(E284="",0,1))</f>
        <v>0</v>
      </c>
      <c r="P284" s="1">
        <f t="shared" si="19"/>
        <v>0</v>
      </c>
    </row>
    <row r="285" spans="1:16" ht="12" thickBot="1">
      <c r="A285" s="1" t="str">
        <f>$A$24</f>
        <v>90 Terrein</v>
      </c>
      <c r="B285" s="111" t="str">
        <f t="shared" si="20"/>
        <v/>
      </c>
      <c r="C285" s="3"/>
      <c r="D285" s="3"/>
      <c r="E285" s="3"/>
      <c r="F285" s="59"/>
      <c r="G285" s="59"/>
      <c r="H285" s="59"/>
      <c r="I285" s="59"/>
      <c r="J285" s="11">
        <f>(C285*(1+'Aanneemsom-E'!$C$16))+(D285*(1+'Aanneemsom-E'!$D$16))+(E285*(1+'Aanneemsom-E'!$E$16))</f>
        <v>0</v>
      </c>
      <c r="L285" s="1">
        <f>IF($A$24="90 N.v.t.",1,IF(C285="",0,1))</f>
        <v>0</v>
      </c>
      <c r="M285" s="1">
        <f>IF($A$24="90 N.v.t.",1,IF(D285="",0,1))</f>
        <v>0</v>
      </c>
      <c r="N285" s="1">
        <f>IF($A$24="90 N.v.t.",1,IF(E285="",0,1))</f>
        <v>0</v>
      </c>
      <c r="P285" s="1">
        <f t="shared" si="19"/>
        <v>0</v>
      </c>
    </row>
    <row r="286" spans="1:16" ht="13.5" thickBot="1">
      <c r="B286" s="19" t="s">
        <v>10</v>
      </c>
      <c r="C286" s="13">
        <f>SUM(C277:C285)</f>
        <v>0</v>
      </c>
      <c r="D286" s="13">
        <f>SUM(D277:D285)</f>
        <v>0</v>
      </c>
      <c r="E286" s="13">
        <f>SUM(E277:E285)</f>
        <v>0</v>
      </c>
      <c r="J286" s="12">
        <f>SUM(J276:J285)</f>
        <v>0</v>
      </c>
      <c r="O286" s="30" t="s">
        <v>25</v>
      </c>
      <c r="P286" s="1">
        <f>SUM(P276:P285)+P268</f>
        <v>4</v>
      </c>
    </row>
    <row r="287" spans="1:16">
      <c r="B287" s="19" t="s">
        <v>21</v>
      </c>
      <c r="C287" s="72" t="e">
        <f>C286/SUM(C286:E286)</f>
        <v>#DIV/0!</v>
      </c>
      <c r="D287" s="72" t="e">
        <f>D286/SUM(C286:E286)</f>
        <v>#DIV/0!</v>
      </c>
      <c r="E287" s="72" t="e">
        <f>E286/SUM(C286:E286)</f>
        <v>#DIV/0!</v>
      </c>
    </row>
    <row r="288" spans="1:16">
      <c r="C288" s="83"/>
      <c r="D288" s="83"/>
      <c r="E288" s="83"/>
    </row>
    <row r="289" spans="1:17">
      <c r="A289" s="6" t="str">
        <f>$A$57</f>
        <v>* "Loon", "Materiaal" en "Werk-derden" inclusief toeslagen. Let op: Alle bedragen datum prijspeil.</v>
      </c>
      <c r="C289" s="83"/>
      <c r="D289" s="83"/>
      <c r="E289" s="83"/>
      <c r="J289" s="105" t="str">
        <f>$J$57</f>
        <v>Paraaf Inschrijver:</v>
      </c>
    </row>
    <row r="290" spans="1:17">
      <c r="A290" s="6" t="str">
        <f>$A$58</f>
        <v>Opmerking: Niet gebruikte velden invullen met 0. Negatieve getallen of tekst is niet toegestaan.</v>
      </c>
      <c r="J290" s="86" t="str">
        <f>IF(P286=32,"","Let op: niet alle velden zijn ingevuld!")</f>
        <v>Let op: niet alle velden zijn ingevuld!</v>
      </c>
    </row>
    <row r="291" spans="1:17" ht="15.75">
      <c r="A291" s="4" t="str">
        <f>'Aanneemsom-E'!$A$1</f>
        <v>E-installatie</v>
      </c>
      <c r="B291" s="4" t="str">
        <f>'Aanneemsom-E'!$B$1</f>
        <v>Inschrijfbiljet onderhoud</v>
      </c>
    </row>
    <row r="292" spans="1:17">
      <c r="A292" s="30" t="str">
        <f>'Aanneemsom-E'!$A$2</f>
        <v>Perceel:</v>
      </c>
      <c r="B292" s="31" t="str">
        <f>Leeswijzer!$B$2</f>
        <v>E1</v>
      </c>
      <c r="F292" s="1"/>
      <c r="G292" s="1"/>
      <c r="H292" s="1"/>
      <c r="I292" s="32" t="str">
        <f>'Aanneemsom-E'!$F$2</f>
        <v>Documentnummer:</v>
      </c>
      <c r="J292" s="80" t="str">
        <f>Leeswijzer!$G$2</f>
        <v>xxx-GC1-IBE E1C1</v>
      </c>
    </row>
    <row r="293" spans="1:17">
      <c r="A293" s="30" t="str">
        <f>'Aanneemsom-E'!$A$3</f>
        <v>Opdrachtgever:</v>
      </c>
      <c r="B293" s="110" t="str">
        <f>Leeswijzer!$B$3</f>
        <v>Solido</v>
      </c>
      <c r="F293" s="1"/>
      <c r="G293" s="1"/>
      <c r="H293" s="1"/>
      <c r="I293" s="32" t="str">
        <f>'Aanneemsom-E'!$F$3</f>
        <v>Bestek:</v>
      </c>
      <c r="J293" s="2" t="str">
        <f>Leeswijzer!$G$3</f>
        <v>2506-FB-OHCAEW</v>
      </c>
    </row>
    <row r="294" spans="1:17">
      <c r="A294" s="30" t="str">
        <f>'Aanneemsom-E'!$A$4</f>
        <v>Betreft:</v>
      </c>
      <c r="B294" s="110" t="str">
        <f>Leeswijzer!$B$4</f>
        <v>Onderhoudscontract E-installatie</v>
      </c>
      <c r="F294" s="1"/>
      <c r="G294" s="1"/>
      <c r="H294" s="1"/>
      <c r="I294" s="30" t="s">
        <v>61</v>
      </c>
      <c r="J294" s="148">
        <f>'Aanneemsom-E'!$E$39</f>
        <v>0</v>
      </c>
    </row>
    <row r="295" spans="1:17">
      <c r="A295" s="30" t="str">
        <f>'Aanneemsom-E'!$A$5</f>
        <v>Blad:</v>
      </c>
      <c r="B295" s="1" t="str">
        <f>IF(F296="","Specificatieblad ongeldig; NIET invullen!","Specificatieblad locatie")</f>
        <v>Specificatieblad ongeldig; NIET invullen!</v>
      </c>
      <c r="E295" s="78" t="str">
        <f>$E$5</f>
        <v>C2</v>
      </c>
      <c r="F295" s="33" t="str">
        <f>$F$5</f>
        <v>(naam)</v>
      </c>
      <c r="J295" s="1"/>
    </row>
    <row r="296" spans="1:17">
      <c r="A296" s="30"/>
      <c r="B296" s="80"/>
      <c r="E296" s="78" t="s">
        <v>4</v>
      </c>
      <c r="F296" s="130"/>
      <c r="H296" s="32" t="s">
        <v>41</v>
      </c>
      <c r="I296" s="80">
        <f>IF(I299=0,I297,I299)</f>
        <v>0</v>
      </c>
      <c r="J296" s="1"/>
      <c r="Q296" s="1">
        <f>IF(F296="",0,1)</f>
        <v>0</v>
      </c>
    </row>
    <row r="297" spans="1:17">
      <c r="A297" s="30"/>
      <c r="B297" s="103"/>
      <c r="E297" s="32" t="s">
        <v>20</v>
      </c>
      <c r="F297" s="117"/>
      <c r="H297" s="32" t="s">
        <v>27</v>
      </c>
      <c r="I297" s="118"/>
      <c r="J297" s="110" t="s">
        <v>45</v>
      </c>
      <c r="P297" s="1">
        <f>IF(I297="",0,1)</f>
        <v>0</v>
      </c>
    </row>
    <row r="298" spans="1:17">
      <c r="A298" s="30"/>
      <c r="B298" s="2"/>
      <c r="E298" s="32"/>
      <c r="F298" s="1"/>
      <c r="H298" s="30" t="s">
        <v>46</v>
      </c>
      <c r="I298" s="118"/>
      <c r="J298" s="1"/>
    </row>
    <row r="299" spans="1:17">
      <c r="A299" s="60" t="s">
        <v>31</v>
      </c>
      <c r="B299" s="115">
        <f>'Aanneemsom-E'!$B$8</f>
        <v>0</v>
      </c>
      <c r="E299" s="32"/>
      <c r="F299" s="1"/>
      <c r="H299" s="32" t="s">
        <v>47</v>
      </c>
      <c r="I299" s="118"/>
      <c r="J299" s="113">
        <f>IF(I298+I299=0,0,(I299-I298)/I298)</f>
        <v>0</v>
      </c>
    </row>
    <row r="300" spans="1:17">
      <c r="A300" s="30" t="s">
        <v>89</v>
      </c>
      <c r="B300" s="149"/>
      <c r="J300" s="119" t="str">
        <f>IF(J299=0,"","Controleer kengetallen op inschrijfwaarde. Pas zo nodig de bedragen Loon, Materiaal en Werk-derden aan met het wijzigingspercentage.")</f>
        <v/>
      </c>
    </row>
    <row r="301" spans="1:17">
      <c r="C301" s="74"/>
      <c r="D301" s="75"/>
      <c r="E301" s="75"/>
      <c r="F301" s="77" t="s">
        <v>23</v>
      </c>
      <c r="G301" s="75"/>
      <c r="H301" s="75"/>
      <c r="I301" s="75"/>
      <c r="J301" s="76"/>
    </row>
    <row r="302" spans="1:17">
      <c r="C302" s="20"/>
      <c r="D302" s="21" t="str">
        <f>$D$12</f>
        <v>Preventief en</v>
      </c>
      <c r="E302" s="22"/>
      <c r="F302" s="26"/>
      <c r="G302" s="21" t="str">
        <f>IF($G$12="","",$G$12)</f>
        <v>Geen stelposten</v>
      </c>
      <c r="H302" s="55"/>
      <c r="I302" s="27"/>
      <c r="J302" s="63" t="str">
        <f>$J$12</f>
        <v>Prijspeil</v>
      </c>
    </row>
    <row r="303" spans="1:17">
      <c r="C303" s="23"/>
      <c r="D303" s="24" t="str">
        <f>$D$13</f>
        <v>curatief onderhoud</v>
      </c>
      <c r="E303" s="25"/>
      <c r="F303" s="28"/>
      <c r="G303" s="24"/>
      <c r="H303" s="56"/>
      <c r="I303" s="29"/>
      <c r="J303" s="71">
        <f>$J$13</f>
        <v>45839</v>
      </c>
    </row>
    <row r="304" spans="1:17" ht="22.5">
      <c r="A304" s="17" t="s">
        <v>43</v>
      </c>
      <c r="B304" s="18" t="str">
        <f>$B$43</f>
        <v>Kengetal-E
locatie (€/m²)</v>
      </c>
      <c r="C304" s="5" t="s">
        <v>58</v>
      </c>
      <c r="D304" s="5" t="s">
        <v>59</v>
      </c>
      <c r="E304" s="5" t="s">
        <v>224</v>
      </c>
      <c r="F304" s="5" t="str">
        <f>IF($F$14="","",$F$14)</f>
        <v/>
      </c>
      <c r="G304" s="5" t="str">
        <f>IF($G$14="","",$G$14)</f>
        <v/>
      </c>
      <c r="H304" s="5" t="str">
        <f>IF($H$14="","",$H$14)</f>
        <v/>
      </c>
      <c r="I304" s="5" t="str">
        <f>IF($I$14="","",$I$14)</f>
        <v/>
      </c>
      <c r="J304" s="5" t="s">
        <v>57</v>
      </c>
      <c r="L304" s="1" t="s">
        <v>26</v>
      </c>
    </row>
    <row r="305" spans="1:16">
      <c r="A305" s="57" t="str">
        <f>$A$15</f>
        <v>Stelposten n.v.t.</v>
      </c>
      <c r="B305" s="81"/>
      <c r="C305" s="82"/>
      <c r="D305" s="82"/>
      <c r="E305" s="82"/>
      <c r="F305" s="3"/>
      <c r="G305" s="3"/>
      <c r="H305" s="3"/>
      <c r="I305" s="3"/>
      <c r="J305" s="58">
        <f>(F305*(1+'Aanneemsom-E'!$F$16))+(G305*(1+'Aanneemsom-E'!$F$16))+(H305*(1+'Aanneemsom-E'!$F$16))+(I305*(1+'Aanneemsom-E'!$F$16))</f>
        <v>0</v>
      </c>
      <c r="L305" s="1">
        <f>IF(F304="",1,IF(F305="",0,1))</f>
        <v>1</v>
      </c>
      <c r="M305" s="1">
        <f>IF(G304="",1,IF(G305="",0,1))</f>
        <v>1</v>
      </c>
      <c r="N305" s="1">
        <f>IF(H304="",1,IF(H305="",0,1))</f>
        <v>1</v>
      </c>
      <c r="O305" s="1">
        <f>IF(I304="",1,IF(I305="",0,1))</f>
        <v>1</v>
      </c>
      <c r="P305" s="1">
        <f t="shared" ref="P305:P314" si="21">SUM(L305:O305)</f>
        <v>4</v>
      </c>
    </row>
    <row r="306" spans="1:16">
      <c r="A306" s="1" t="str">
        <f>$A$16</f>
        <v>61 CEV</v>
      </c>
      <c r="B306" s="111" t="str">
        <f>IF(C306+D306+E306=0,"",J306/$I$296)</f>
        <v/>
      </c>
      <c r="C306" s="3"/>
      <c r="D306" s="3"/>
      <c r="E306" s="3"/>
      <c r="F306" s="59"/>
      <c r="G306" s="59"/>
      <c r="H306" s="59"/>
      <c r="I306" s="59"/>
      <c r="J306" s="11">
        <f>(C306*(1+'Aanneemsom-E'!$C$16))+(D306*(1+'Aanneemsom-E'!$D$16))+(E306*(1+'Aanneemsom-E'!$E$16))</f>
        <v>0</v>
      </c>
      <c r="L306" s="1">
        <f>IF($A$16="61 N.v.t.",1,IF(C306="",0,1))</f>
        <v>0</v>
      </c>
      <c r="M306" s="1">
        <f>IF($A$16="61 N.v.t.",1,IF(D306="",0,1))</f>
        <v>0</v>
      </c>
      <c r="N306" s="1">
        <f>IF($A$16="61 N.v.t.",1,IF(E306="",0,1))</f>
        <v>0</v>
      </c>
      <c r="P306" s="1">
        <f t="shared" si="21"/>
        <v>0</v>
      </c>
    </row>
    <row r="307" spans="1:16">
      <c r="A307" s="1" t="str">
        <f>$A$17</f>
        <v>62 Aansluitingen</v>
      </c>
      <c r="B307" s="111" t="str">
        <f t="shared" ref="B307:B314" si="22">IF(C307+D307+E307=0,"",J307/$I$296)</f>
        <v/>
      </c>
      <c r="C307" s="3"/>
      <c r="D307" s="3"/>
      <c r="E307" s="3"/>
      <c r="F307" s="59"/>
      <c r="G307" s="59"/>
      <c r="H307" s="59"/>
      <c r="I307" s="59"/>
      <c r="J307" s="11">
        <f>(C307*(1+'Aanneemsom-E'!$C$16))+(D307*(1+'Aanneemsom-E'!$D$16))+(E307*(1+'Aanneemsom-E'!$E$16))</f>
        <v>0</v>
      </c>
      <c r="L307" s="1">
        <f>IF($A$17="62 N.v.t.",1,IF(C307="",0,1))</f>
        <v>0</v>
      </c>
      <c r="M307" s="1">
        <f>IF($A$17="62 N.v.t.",1,IF(D307="",0,1))</f>
        <v>0</v>
      </c>
      <c r="N307" s="1">
        <f>IF($A$17="62 N.v.t.",1,IF(E307="",0,1))</f>
        <v>0</v>
      </c>
      <c r="P307" s="1">
        <f t="shared" si="21"/>
        <v>0</v>
      </c>
    </row>
    <row r="308" spans="1:16">
      <c r="A308" s="1" t="str">
        <f>$A$18</f>
        <v>63 Verlichting</v>
      </c>
      <c r="B308" s="111" t="str">
        <f t="shared" si="22"/>
        <v/>
      </c>
      <c r="C308" s="3"/>
      <c r="D308" s="3"/>
      <c r="E308" s="3"/>
      <c r="F308" s="59"/>
      <c r="G308" s="59"/>
      <c r="H308" s="59"/>
      <c r="I308" s="59"/>
      <c r="J308" s="11">
        <f>(C308*(1+'Aanneemsom-E'!$C$16))+(D308*(1+'Aanneemsom-E'!$D$16))+(E308*(1+'Aanneemsom-E'!$E$16))</f>
        <v>0</v>
      </c>
      <c r="L308" s="1">
        <f>IF($A$18="63 N.v.t.",1,IF(C308="",0,1))</f>
        <v>0</v>
      </c>
      <c r="M308" s="1">
        <f>IF($A$18="63 N.v.t.",1,IF(D308="",0,1))</f>
        <v>0</v>
      </c>
      <c r="N308" s="1">
        <f>IF($A$18="63 N.v.t.",1,IF(E308="",0,1))</f>
        <v>0</v>
      </c>
      <c r="P308" s="1">
        <f t="shared" si="21"/>
        <v>0</v>
      </c>
    </row>
    <row r="309" spans="1:16">
      <c r="A309" s="1" t="str">
        <f>$A$19</f>
        <v>64 Communicatie</v>
      </c>
      <c r="B309" s="111" t="str">
        <f t="shared" si="22"/>
        <v/>
      </c>
      <c r="C309" s="3"/>
      <c r="D309" s="3"/>
      <c r="E309" s="3"/>
      <c r="F309" s="59"/>
      <c r="G309" s="59"/>
      <c r="H309" s="59"/>
      <c r="I309" s="59"/>
      <c r="J309" s="11">
        <f>(C309*(1+'Aanneemsom-E'!$C$16))+(D309*(1+'Aanneemsom-E'!$D$16))+(E309*(1+'Aanneemsom-E'!$E$16))</f>
        <v>0</v>
      </c>
      <c r="L309" s="1">
        <f>IF($A$19="64 N.v.t.",1,IF(C309="",0,1))</f>
        <v>0</v>
      </c>
      <c r="M309" s="1">
        <f>IF($A$19="64 N.v.t.",1,IF(D309="",0,1))</f>
        <v>0</v>
      </c>
      <c r="N309" s="1">
        <f>IF($A$19="64 N.v.t.",1,IF(E309="",0,1))</f>
        <v>0</v>
      </c>
      <c r="P309" s="1">
        <f t="shared" si="21"/>
        <v>0</v>
      </c>
    </row>
    <row r="310" spans="1:16">
      <c r="A310" s="1" t="str">
        <f>$A$20</f>
        <v>65 Beveiliging</v>
      </c>
      <c r="B310" s="111" t="str">
        <f t="shared" si="22"/>
        <v/>
      </c>
      <c r="C310" s="3"/>
      <c r="D310" s="3"/>
      <c r="E310" s="3"/>
      <c r="F310" s="59"/>
      <c r="G310" s="104" t="str">
        <f>IF(F296="","Ingevulde informatie wordt genegeerd.","")</f>
        <v>Ingevulde informatie wordt genegeerd.</v>
      </c>
      <c r="H310" s="59"/>
      <c r="I310" s="59"/>
      <c r="J310" s="11">
        <f>(C310*(1+'Aanneemsom-E'!$C$16))+(D310*(1+'Aanneemsom-E'!$D$16))+(E310*(1+'Aanneemsom-E'!$E$16))</f>
        <v>0</v>
      </c>
      <c r="L310" s="1">
        <f>IF($A$20="65 N.v.t.",1,IF(C310="",0,1))</f>
        <v>0</v>
      </c>
      <c r="M310" s="1">
        <f>IF($A$20="65 N.v.t.",1,IF(D310="",0,1))</f>
        <v>0</v>
      </c>
      <c r="N310" s="1">
        <f>IF($A$20="65 N.v.t.",1,IF(E310="",0,1))</f>
        <v>0</v>
      </c>
      <c r="P310" s="1">
        <f t="shared" si="21"/>
        <v>0</v>
      </c>
    </row>
    <row r="311" spans="1:16">
      <c r="A311" s="1" t="str">
        <f>$A$21</f>
        <v>66 Transport</v>
      </c>
      <c r="B311" s="111" t="str">
        <f t="shared" si="22"/>
        <v/>
      </c>
      <c r="C311" s="3"/>
      <c r="D311" s="3"/>
      <c r="E311" s="3"/>
      <c r="F311" s="59"/>
      <c r="G311" s="59"/>
      <c r="H311" s="59"/>
      <c r="I311" s="59"/>
      <c r="J311" s="11">
        <f>(C311*(1+'Aanneemsom-E'!$C$16))+(D311*(1+'Aanneemsom-E'!$D$16))+(E311*(1+'Aanneemsom-E'!$E$16))</f>
        <v>0</v>
      </c>
      <c r="L311" s="1">
        <f>IF($A$21="66 N.v.t.",1,IF(C311="",0,1))</f>
        <v>0</v>
      </c>
      <c r="M311" s="1">
        <f>IF($A$21="66 N.v.t.",1,IF(D311="",0,1))</f>
        <v>0</v>
      </c>
      <c r="N311" s="1">
        <f>IF($A$21="66 N.v.t.",1,IF(E311="",0,1))</f>
        <v>0</v>
      </c>
      <c r="P311" s="1">
        <f t="shared" si="21"/>
        <v>0</v>
      </c>
    </row>
    <row r="312" spans="1:16">
      <c r="A312" s="1" t="str">
        <f>$A$22</f>
        <v>73 Vaste keuken vrz</v>
      </c>
      <c r="B312" s="111" t="str">
        <f t="shared" si="22"/>
        <v/>
      </c>
      <c r="C312" s="3"/>
      <c r="D312" s="3"/>
      <c r="E312" s="3"/>
      <c r="F312" s="59"/>
      <c r="G312" s="59"/>
      <c r="H312" s="59"/>
      <c r="I312" s="59"/>
      <c r="J312" s="11">
        <f>(C312*(1+'Aanneemsom-E'!$C$16))+(D312*(1+'Aanneemsom-E'!$D$16))+(E312*(1+'Aanneemsom-E'!$E$16))</f>
        <v>0</v>
      </c>
      <c r="L312" s="1">
        <f>IF($A$22="73 N.v.t.",1,IF(C312="",0,1))</f>
        <v>0</v>
      </c>
      <c r="M312" s="1">
        <f>IF($A$22="73 N.v.t.",1,IF(D312="",0,1))</f>
        <v>0</v>
      </c>
      <c r="N312" s="1">
        <f>IF($A$22="73 N.v.t.",1,IF(E312="",0,1))</f>
        <v>0</v>
      </c>
      <c r="P312" s="1">
        <f t="shared" si="21"/>
        <v>0</v>
      </c>
    </row>
    <row r="313" spans="1:16">
      <c r="A313" s="1" t="str">
        <f>$A$23</f>
        <v>75 Vaste onderh.vrz</v>
      </c>
      <c r="B313" s="111" t="str">
        <f t="shared" si="22"/>
        <v/>
      </c>
      <c r="C313" s="3"/>
      <c r="D313" s="3"/>
      <c r="E313" s="3"/>
      <c r="F313" s="59"/>
      <c r="G313" s="59"/>
      <c r="H313" s="59"/>
      <c r="I313" s="59"/>
      <c r="J313" s="11">
        <f>(C313*(1+'Aanneemsom-E'!$C$16))+(D313*(1+'Aanneemsom-E'!$D$16))+(E313*(1+'Aanneemsom-E'!$E$16))</f>
        <v>0</v>
      </c>
      <c r="L313" s="1">
        <f>IF($A$23="75 N.v.t.",1,IF(C313="",0,1))</f>
        <v>0</v>
      </c>
      <c r="M313" s="1">
        <f>IF($A$23="75 N.v.t.",1,IF(D313="",0,1))</f>
        <v>0</v>
      </c>
      <c r="N313" s="1">
        <f>IF($A$23="75 N.v.t.",1,IF(E313="",0,1))</f>
        <v>0</v>
      </c>
      <c r="P313" s="1">
        <f t="shared" si="21"/>
        <v>0</v>
      </c>
    </row>
    <row r="314" spans="1:16" ht="12" thickBot="1">
      <c r="A314" s="1" t="str">
        <f>$A$24</f>
        <v>90 Terrein</v>
      </c>
      <c r="B314" s="111" t="str">
        <f t="shared" si="22"/>
        <v/>
      </c>
      <c r="C314" s="3"/>
      <c r="D314" s="3"/>
      <c r="E314" s="3"/>
      <c r="F314" s="59"/>
      <c r="G314" s="59"/>
      <c r="H314" s="59"/>
      <c r="I314" s="59"/>
      <c r="J314" s="11">
        <f>(C314*(1+'Aanneemsom-E'!$C$16))+(D314*(1+'Aanneemsom-E'!$D$16))+(E314*(1+'Aanneemsom-E'!$E$16))</f>
        <v>0</v>
      </c>
      <c r="L314" s="1">
        <f>IF($A$24="90 N.v.t.",1,IF(C314="",0,1))</f>
        <v>0</v>
      </c>
      <c r="M314" s="1">
        <f>IF($A$24="90 N.v.t.",1,IF(D314="",0,1))</f>
        <v>0</v>
      </c>
      <c r="N314" s="1">
        <f>IF($A$24="90 N.v.t.",1,IF(E314="",0,1))</f>
        <v>0</v>
      </c>
      <c r="P314" s="1">
        <f t="shared" si="21"/>
        <v>0</v>
      </c>
    </row>
    <row r="315" spans="1:16" ht="13.5" thickBot="1">
      <c r="B315" s="19" t="s">
        <v>10</v>
      </c>
      <c r="C315" s="13">
        <f>SUM(C306:C314)</f>
        <v>0</v>
      </c>
      <c r="D315" s="13">
        <f>SUM(D306:D314)</f>
        <v>0</v>
      </c>
      <c r="E315" s="13">
        <f>SUM(E306:E314)</f>
        <v>0</v>
      </c>
      <c r="J315" s="12">
        <f>SUM(J305:J314)</f>
        <v>0</v>
      </c>
      <c r="O315" s="30" t="s">
        <v>25</v>
      </c>
      <c r="P315" s="1">
        <f>SUM(P305:P314)+P297</f>
        <v>4</v>
      </c>
    </row>
    <row r="316" spans="1:16">
      <c r="B316" s="19" t="s">
        <v>21</v>
      </c>
      <c r="C316" s="72" t="e">
        <f>C315/SUM(C315:E315)</f>
        <v>#DIV/0!</v>
      </c>
      <c r="D316" s="72" t="e">
        <f>D315/SUM(C315:E315)</f>
        <v>#DIV/0!</v>
      </c>
      <c r="E316" s="72" t="e">
        <f>E315/SUM(C315:E315)</f>
        <v>#DIV/0!</v>
      </c>
    </row>
    <row r="317" spans="1:16">
      <c r="C317" s="83"/>
      <c r="D317" s="83"/>
      <c r="E317" s="83"/>
    </row>
    <row r="318" spans="1:16">
      <c r="A318" s="6" t="str">
        <f>$A$57</f>
        <v>* "Loon", "Materiaal" en "Werk-derden" inclusief toeslagen. Let op: Alle bedragen datum prijspeil.</v>
      </c>
      <c r="C318" s="83"/>
      <c r="D318" s="83"/>
      <c r="E318" s="83"/>
      <c r="J318" s="105" t="str">
        <f>$J$57</f>
        <v>Paraaf Inschrijver:</v>
      </c>
    </row>
    <row r="319" spans="1:16">
      <c r="A319" s="6" t="str">
        <f>$A$58</f>
        <v>Opmerking: Niet gebruikte velden invullen met 0. Negatieve getallen of tekst is niet toegestaan.</v>
      </c>
      <c r="J319" s="86" t="str">
        <f>IF(P315=32,"","Let op: niet alle velden zijn ingevuld!")</f>
        <v>Let op: niet alle velden zijn ingevuld!</v>
      </c>
    </row>
    <row r="320" spans="1:16" ht="15.75">
      <c r="A320" s="4" t="str">
        <f>'Aanneemsom-E'!$A$1</f>
        <v>E-installatie</v>
      </c>
      <c r="B320" s="4" t="str">
        <f>'Aanneemsom-E'!$B$1</f>
        <v>Inschrijfbiljet onderhoud</v>
      </c>
    </row>
    <row r="321" spans="1:17">
      <c r="A321" s="30" t="str">
        <f>'Aanneemsom-E'!$A$2</f>
        <v>Perceel:</v>
      </c>
      <c r="B321" s="31" t="str">
        <f>Leeswijzer!$B$2</f>
        <v>E1</v>
      </c>
      <c r="F321" s="1"/>
      <c r="G321" s="1"/>
      <c r="H321" s="1"/>
      <c r="I321" s="32" t="str">
        <f>'Aanneemsom-E'!$F$2</f>
        <v>Documentnummer:</v>
      </c>
      <c r="J321" s="80" t="str">
        <f>Leeswijzer!$G$2</f>
        <v>xxx-GC1-IBE E1C1</v>
      </c>
    </row>
    <row r="322" spans="1:17">
      <c r="A322" s="30" t="str">
        <f>'Aanneemsom-E'!$A$3</f>
        <v>Opdrachtgever:</v>
      </c>
      <c r="B322" s="110" t="str">
        <f>Leeswijzer!$B$3</f>
        <v>Solido</v>
      </c>
      <c r="F322" s="1"/>
      <c r="G322" s="1"/>
      <c r="H322" s="1"/>
      <c r="I322" s="32" t="str">
        <f>'Aanneemsom-E'!$F$3</f>
        <v>Bestek:</v>
      </c>
      <c r="J322" s="2" t="str">
        <f>Leeswijzer!$G$3</f>
        <v>2506-FB-OHCAEW</v>
      </c>
    </row>
    <row r="323" spans="1:17">
      <c r="A323" s="30" t="str">
        <f>'Aanneemsom-E'!$A$4</f>
        <v>Betreft:</v>
      </c>
      <c r="B323" s="110" t="str">
        <f>Leeswijzer!$B$4</f>
        <v>Onderhoudscontract E-installatie</v>
      </c>
      <c r="F323" s="1"/>
      <c r="G323" s="1"/>
      <c r="H323" s="1"/>
      <c r="I323" s="30" t="s">
        <v>61</v>
      </c>
      <c r="J323" s="148">
        <f>'Aanneemsom-E'!$E$39</f>
        <v>0</v>
      </c>
    </row>
    <row r="324" spans="1:17">
      <c r="A324" s="30" t="str">
        <f>'Aanneemsom-E'!$A$5</f>
        <v>Blad:</v>
      </c>
      <c r="B324" s="1" t="str">
        <f>IF(F325="","Specificatieblad ongeldig; NIET invullen!","Specificatieblad locatie")</f>
        <v>Specificatieblad ongeldig; NIET invullen!</v>
      </c>
      <c r="E324" s="78" t="str">
        <f>$E$5</f>
        <v>C2</v>
      </c>
      <c r="F324" s="33" t="str">
        <f>$F$5</f>
        <v>(naam)</v>
      </c>
      <c r="J324" s="1"/>
    </row>
    <row r="325" spans="1:17">
      <c r="A325" s="30"/>
      <c r="B325" s="80"/>
      <c r="E325" s="78" t="s">
        <v>4</v>
      </c>
      <c r="F325" s="130"/>
      <c r="H325" s="32" t="s">
        <v>41</v>
      </c>
      <c r="I325" s="80">
        <f>IF(I328=0,I326,I328)</f>
        <v>0</v>
      </c>
      <c r="J325" s="1"/>
      <c r="Q325" s="1">
        <f>IF(F325="",0,1)</f>
        <v>0</v>
      </c>
    </row>
    <row r="326" spans="1:17">
      <c r="A326" s="30"/>
      <c r="B326" s="103"/>
      <c r="E326" s="32" t="s">
        <v>20</v>
      </c>
      <c r="F326" s="117"/>
      <c r="H326" s="32" t="s">
        <v>27</v>
      </c>
      <c r="I326" s="118"/>
      <c r="J326" s="110" t="s">
        <v>45</v>
      </c>
      <c r="P326" s="1">
        <f>IF(I326="",0,1)</f>
        <v>0</v>
      </c>
    </row>
    <row r="327" spans="1:17">
      <c r="A327" s="30"/>
      <c r="B327" s="2"/>
      <c r="E327" s="32"/>
      <c r="F327" s="1"/>
      <c r="H327" s="30" t="s">
        <v>46</v>
      </c>
      <c r="I327" s="118"/>
      <c r="J327" s="1"/>
    </row>
    <row r="328" spans="1:17">
      <c r="A328" s="60" t="s">
        <v>31</v>
      </c>
      <c r="B328" s="115">
        <f>'Aanneemsom-E'!$B$8</f>
        <v>0</v>
      </c>
      <c r="E328" s="32"/>
      <c r="F328" s="1"/>
      <c r="H328" s="32" t="s">
        <v>47</v>
      </c>
      <c r="I328" s="118"/>
      <c r="J328" s="113">
        <f>IF(I327+I328=0,0,(I328-I327)/I327)</f>
        <v>0</v>
      </c>
    </row>
    <row r="329" spans="1:17">
      <c r="A329" s="30" t="s">
        <v>89</v>
      </c>
      <c r="B329" s="149"/>
      <c r="J329" s="119" t="str">
        <f>IF(J328=0,"","Controleer kengetallen op inschrijfwaarde. Pas zo nodig de bedragen Loon, Materiaal en Werk-derden aan met het wijzigingspercentage.")</f>
        <v/>
      </c>
    </row>
    <row r="330" spans="1:17">
      <c r="C330" s="74"/>
      <c r="D330" s="75"/>
      <c r="E330" s="75"/>
      <c r="F330" s="77" t="s">
        <v>23</v>
      </c>
      <c r="G330" s="75"/>
      <c r="H330" s="75"/>
      <c r="I330" s="75"/>
      <c r="J330" s="76"/>
    </row>
    <row r="331" spans="1:17">
      <c r="C331" s="20"/>
      <c r="D331" s="21" t="str">
        <f>$D$12</f>
        <v>Preventief en</v>
      </c>
      <c r="E331" s="22"/>
      <c r="F331" s="26"/>
      <c r="G331" s="21" t="str">
        <f>IF($G$12="","",$G$12)</f>
        <v>Geen stelposten</v>
      </c>
      <c r="H331" s="55"/>
      <c r="I331" s="27"/>
      <c r="J331" s="63" t="str">
        <f>$J$12</f>
        <v>Prijspeil</v>
      </c>
    </row>
    <row r="332" spans="1:17">
      <c r="C332" s="23"/>
      <c r="D332" s="24" t="str">
        <f>$D$13</f>
        <v>curatief onderhoud</v>
      </c>
      <c r="E332" s="25"/>
      <c r="F332" s="28"/>
      <c r="G332" s="24"/>
      <c r="H332" s="56"/>
      <c r="I332" s="29"/>
      <c r="J332" s="71">
        <f>$J$13</f>
        <v>45839</v>
      </c>
    </row>
    <row r="333" spans="1:17" ht="22.5">
      <c r="A333" s="17" t="s">
        <v>43</v>
      </c>
      <c r="B333" s="18" t="str">
        <f>$B$43</f>
        <v>Kengetal-E
locatie (€/m²)</v>
      </c>
      <c r="C333" s="5" t="s">
        <v>58</v>
      </c>
      <c r="D333" s="5" t="s">
        <v>59</v>
      </c>
      <c r="E333" s="5" t="s">
        <v>224</v>
      </c>
      <c r="F333" s="5" t="str">
        <f>IF($F$14="","",$F$14)</f>
        <v/>
      </c>
      <c r="G333" s="5" t="str">
        <f>IF($G$14="","",$G$14)</f>
        <v/>
      </c>
      <c r="H333" s="5" t="str">
        <f>IF($H$14="","",$H$14)</f>
        <v/>
      </c>
      <c r="I333" s="5" t="str">
        <f>IF($I$14="","",$I$14)</f>
        <v/>
      </c>
      <c r="J333" s="5" t="s">
        <v>57</v>
      </c>
      <c r="L333" s="1" t="s">
        <v>26</v>
      </c>
    </row>
    <row r="334" spans="1:17">
      <c r="A334" s="57" t="str">
        <f>$A$15</f>
        <v>Stelposten n.v.t.</v>
      </c>
      <c r="B334" s="81"/>
      <c r="C334" s="82"/>
      <c r="D334" s="82"/>
      <c r="E334" s="82"/>
      <c r="F334" s="3"/>
      <c r="G334" s="3"/>
      <c r="H334" s="3"/>
      <c r="I334" s="3"/>
      <c r="J334" s="58">
        <f>(F334*(1+'Aanneemsom-E'!$F$16))+(G334*(1+'Aanneemsom-E'!$F$16))+(H334*(1+'Aanneemsom-E'!$F$16))+(I334*(1+'Aanneemsom-E'!$F$16))</f>
        <v>0</v>
      </c>
      <c r="L334" s="1">
        <f>IF(F333="",1,IF(F334="",0,1))</f>
        <v>1</v>
      </c>
      <c r="M334" s="1">
        <f>IF(G333="",1,IF(G334="",0,1))</f>
        <v>1</v>
      </c>
      <c r="N334" s="1">
        <f>IF(H333="",1,IF(H334="",0,1))</f>
        <v>1</v>
      </c>
      <c r="O334" s="1">
        <f>IF(I333="",1,IF(I334="",0,1))</f>
        <v>1</v>
      </c>
      <c r="P334" s="1">
        <f t="shared" ref="P334:P343" si="23">SUM(L334:O334)</f>
        <v>4</v>
      </c>
    </row>
    <row r="335" spans="1:17">
      <c r="A335" s="1" t="str">
        <f>$A$16</f>
        <v>61 CEV</v>
      </c>
      <c r="B335" s="111" t="str">
        <f>IF(C335+D335+E335=0,"",J335/$I$325)</f>
        <v/>
      </c>
      <c r="C335" s="3"/>
      <c r="D335" s="3"/>
      <c r="E335" s="3"/>
      <c r="F335" s="59"/>
      <c r="G335" s="59"/>
      <c r="H335" s="59"/>
      <c r="I335" s="59"/>
      <c r="J335" s="11">
        <f>(C335*(1+'Aanneemsom-E'!$C$16))+(D335*(1+'Aanneemsom-E'!$D$16))+(E335*(1+'Aanneemsom-E'!$E$16))</f>
        <v>0</v>
      </c>
      <c r="L335" s="1">
        <f>IF($A$16="61 N.v.t.",1,IF(C335="",0,1))</f>
        <v>0</v>
      </c>
      <c r="M335" s="1">
        <f>IF($A$16="61 N.v.t.",1,IF(D335="",0,1))</f>
        <v>0</v>
      </c>
      <c r="N335" s="1">
        <f>IF($A$16="61 N.v.t.",1,IF(E335="",0,1))</f>
        <v>0</v>
      </c>
      <c r="P335" s="1">
        <f t="shared" si="23"/>
        <v>0</v>
      </c>
    </row>
    <row r="336" spans="1:17">
      <c r="A336" s="1" t="str">
        <f>$A$17</f>
        <v>62 Aansluitingen</v>
      </c>
      <c r="B336" s="111" t="str">
        <f t="shared" ref="B336:B343" si="24">IF(C336+D336+E336=0,"",J336/$I$325)</f>
        <v/>
      </c>
      <c r="C336" s="3"/>
      <c r="D336" s="3"/>
      <c r="E336" s="3"/>
      <c r="F336" s="59"/>
      <c r="G336" s="59"/>
      <c r="H336" s="59"/>
      <c r="I336" s="59"/>
      <c r="J336" s="11">
        <f>(C336*(1+'Aanneemsom-E'!$C$16))+(D336*(1+'Aanneemsom-E'!$D$16))+(E336*(1+'Aanneemsom-E'!$E$16))</f>
        <v>0</v>
      </c>
      <c r="L336" s="1">
        <f>IF($A$17="62 N.v.t.",1,IF(C336="",0,1))</f>
        <v>0</v>
      </c>
      <c r="M336" s="1">
        <f>IF($A$17="62 N.v.t.",1,IF(D336="",0,1))</f>
        <v>0</v>
      </c>
      <c r="N336" s="1">
        <f>IF($A$17="62 N.v.t.",1,IF(E336="",0,1))</f>
        <v>0</v>
      </c>
      <c r="P336" s="1">
        <f t="shared" si="23"/>
        <v>0</v>
      </c>
    </row>
    <row r="337" spans="1:16">
      <c r="A337" s="1" t="str">
        <f>$A$18</f>
        <v>63 Verlichting</v>
      </c>
      <c r="B337" s="111" t="str">
        <f t="shared" si="24"/>
        <v/>
      </c>
      <c r="C337" s="3"/>
      <c r="D337" s="3"/>
      <c r="E337" s="3"/>
      <c r="F337" s="59"/>
      <c r="G337" s="59"/>
      <c r="H337" s="59"/>
      <c r="I337" s="59"/>
      <c r="J337" s="11">
        <f>(C337*(1+'Aanneemsom-E'!$C$16))+(D337*(1+'Aanneemsom-E'!$D$16))+(E337*(1+'Aanneemsom-E'!$E$16))</f>
        <v>0</v>
      </c>
      <c r="L337" s="1">
        <f>IF($A$18="63 N.v.t.",1,IF(C337="",0,1))</f>
        <v>0</v>
      </c>
      <c r="M337" s="1">
        <f>IF($A$18="63 N.v.t.",1,IF(D337="",0,1))</f>
        <v>0</v>
      </c>
      <c r="N337" s="1">
        <f>IF($A$18="63 N.v.t.",1,IF(E337="",0,1))</f>
        <v>0</v>
      </c>
      <c r="P337" s="1">
        <f t="shared" si="23"/>
        <v>0</v>
      </c>
    </row>
    <row r="338" spans="1:16">
      <c r="A338" s="1" t="str">
        <f>$A$19</f>
        <v>64 Communicatie</v>
      </c>
      <c r="B338" s="111" t="str">
        <f t="shared" si="24"/>
        <v/>
      </c>
      <c r="C338" s="3"/>
      <c r="D338" s="3"/>
      <c r="E338" s="3"/>
      <c r="F338" s="59"/>
      <c r="G338" s="59"/>
      <c r="H338" s="59"/>
      <c r="I338" s="59"/>
      <c r="J338" s="11">
        <f>(C338*(1+'Aanneemsom-E'!$C$16))+(D338*(1+'Aanneemsom-E'!$D$16))+(E338*(1+'Aanneemsom-E'!$E$16))</f>
        <v>0</v>
      </c>
      <c r="L338" s="1">
        <f>IF($A$19="64 N.v.t.",1,IF(C338="",0,1))</f>
        <v>0</v>
      </c>
      <c r="M338" s="1">
        <f>IF($A$19="64 N.v.t.",1,IF(D338="",0,1))</f>
        <v>0</v>
      </c>
      <c r="N338" s="1">
        <f>IF($A$19="64 N.v.t.",1,IF(E338="",0,1))</f>
        <v>0</v>
      </c>
      <c r="P338" s="1">
        <f t="shared" si="23"/>
        <v>0</v>
      </c>
    </row>
    <row r="339" spans="1:16">
      <c r="A339" s="1" t="str">
        <f>$A$20</f>
        <v>65 Beveiliging</v>
      </c>
      <c r="B339" s="111" t="str">
        <f t="shared" si="24"/>
        <v/>
      </c>
      <c r="C339" s="3"/>
      <c r="D339" s="3"/>
      <c r="E339" s="3"/>
      <c r="F339" s="59"/>
      <c r="G339" s="104" t="str">
        <f>IF(F325="","Ingevulde informatie wordt genegeerd.","")</f>
        <v>Ingevulde informatie wordt genegeerd.</v>
      </c>
      <c r="H339" s="59"/>
      <c r="I339" s="59"/>
      <c r="J339" s="11">
        <f>(C339*(1+'Aanneemsom-E'!$C$16))+(D339*(1+'Aanneemsom-E'!$D$16))+(E339*(1+'Aanneemsom-E'!$E$16))</f>
        <v>0</v>
      </c>
      <c r="L339" s="1">
        <f>IF($A$20="65 N.v.t.",1,IF(C339="",0,1))</f>
        <v>0</v>
      </c>
      <c r="M339" s="1">
        <f>IF($A$20="65 N.v.t.",1,IF(D339="",0,1))</f>
        <v>0</v>
      </c>
      <c r="N339" s="1">
        <f>IF($A$20="65 N.v.t.",1,IF(E339="",0,1))</f>
        <v>0</v>
      </c>
      <c r="P339" s="1">
        <f t="shared" si="23"/>
        <v>0</v>
      </c>
    </row>
    <row r="340" spans="1:16">
      <c r="A340" s="1" t="str">
        <f>$A$21</f>
        <v>66 Transport</v>
      </c>
      <c r="B340" s="111" t="str">
        <f t="shared" si="24"/>
        <v/>
      </c>
      <c r="C340" s="3"/>
      <c r="D340" s="3"/>
      <c r="E340" s="3"/>
      <c r="F340" s="59"/>
      <c r="G340" s="59"/>
      <c r="H340" s="59"/>
      <c r="I340" s="59"/>
      <c r="J340" s="11">
        <f>(C340*(1+'Aanneemsom-E'!$C$16))+(D340*(1+'Aanneemsom-E'!$D$16))+(E340*(1+'Aanneemsom-E'!$E$16))</f>
        <v>0</v>
      </c>
      <c r="L340" s="1">
        <f>IF($A$21="66 N.v.t.",1,IF(C340="",0,1))</f>
        <v>0</v>
      </c>
      <c r="M340" s="1">
        <f>IF($A$21="66 N.v.t.",1,IF(D340="",0,1))</f>
        <v>0</v>
      </c>
      <c r="N340" s="1">
        <f>IF($A$21="66 N.v.t.",1,IF(E340="",0,1))</f>
        <v>0</v>
      </c>
      <c r="P340" s="1">
        <f t="shared" si="23"/>
        <v>0</v>
      </c>
    </row>
    <row r="341" spans="1:16">
      <c r="A341" s="1" t="str">
        <f>$A$22</f>
        <v>73 Vaste keuken vrz</v>
      </c>
      <c r="B341" s="111" t="str">
        <f t="shared" si="24"/>
        <v/>
      </c>
      <c r="C341" s="3"/>
      <c r="D341" s="3"/>
      <c r="E341" s="3"/>
      <c r="F341" s="59"/>
      <c r="G341" s="59"/>
      <c r="H341" s="59"/>
      <c r="I341" s="59"/>
      <c r="J341" s="11">
        <f>(C341*(1+'Aanneemsom-E'!$C$16))+(D341*(1+'Aanneemsom-E'!$D$16))+(E341*(1+'Aanneemsom-E'!$E$16))</f>
        <v>0</v>
      </c>
      <c r="L341" s="1">
        <f>IF($A$22="73 N.v.t.",1,IF(C341="",0,1))</f>
        <v>0</v>
      </c>
      <c r="M341" s="1">
        <f>IF($A$22="73 N.v.t.",1,IF(D341="",0,1))</f>
        <v>0</v>
      </c>
      <c r="N341" s="1">
        <f>IF($A$22="73 N.v.t.",1,IF(E341="",0,1))</f>
        <v>0</v>
      </c>
      <c r="P341" s="1">
        <f t="shared" si="23"/>
        <v>0</v>
      </c>
    </row>
    <row r="342" spans="1:16">
      <c r="A342" s="1" t="str">
        <f>$A$23</f>
        <v>75 Vaste onderh.vrz</v>
      </c>
      <c r="B342" s="111" t="str">
        <f t="shared" si="24"/>
        <v/>
      </c>
      <c r="C342" s="3"/>
      <c r="D342" s="3"/>
      <c r="E342" s="3"/>
      <c r="F342" s="59"/>
      <c r="G342" s="59"/>
      <c r="H342" s="59"/>
      <c r="I342" s="59"/>
      <c r="J342" s="11">
        <f>(C342*(1+'Aanneemsom-E'!$C$16))+(D342*(1+'Aanneemsom-E'!$D$16))+(E342*(1+'Aanneemsom-E'!$E$16))</f>
        <v>0</v>
      </c>
      <c r="L342" s="1">
        <f>IF($A$23="75 N.v.t.",1,IF(C342="",0,1))</f>
        <v>0</v>
      </c>
      <c r="M342" s="1">
        <f>IF($A$23="75 N.v.t.",1,IF(D342="",0,1))</f>
        <v>0</v>
      </c>
      <c r="N342" s="1">
        <f>IF($A$23="75 N.v.t.",1,IF(E342="",0,1))</f>
        <v>0</v>
      </c>
      <c r="P342" s="1">
        <f t="shared" si="23"/>
        <v>0</v>
      </c>
    </row>
    <row r="343" spans="1:16" ht="12" thickBot="1">
      <c r="A343" s="1" t="str">
        <f>$A$24</f>
        <v>90 Terrein</v>
      </c>
      <c r="B343" s="111" t="str">
        <f t="shared" si="24"/>
        <v/>
      </c>
      <c r="C343" s="3"/>
      <c r="D343" s="3"/>
      <c r="E343" s="3"/>
      <c r="F343" s="59"/>
      <c r="G343" s="59"/>
      <c r="H343" s="59"/>
      <c r="I343" s="59"/>
      <c r="J343" s="11">
        <f>(C343*(1+'Aanneemsom-E'!$C$16))+(D343*(1+'Aanneemsom-E'!$D$16))+(E343*(1+'Aanneemsom-E'!$E$16))</f>
        <v>0</v>
      </c>
      <c r="L343" s="1">
        <f>IF($A$24="90 N.v.t.",1,IF(C343="",0,1))</f>
        <v>0</v>
      </c>
      <c r="M343" s="1">
        <f>IF($A$24="90 N.v.t.",1,IF(D343="",0,1))</f>
        <v>0</v>
      </c>
      <c r="N343" s="1">
        <f>IF($A$24="90 N.v.t.",1,IF(E343="",0,1))</f>
        <v>0</v>
      </c>
      <c r="P343" s="1">
        <f t="shared" si="23"/>
        <v>0</v>
      </c>
    </row>
    <row r="344" spans="1:16" ht="13.5" thickBot="1">
      <c r="B344" s="19" t="s">
        <v>10</v>
      </c>
      <c r="C344" s="13">
        <f>SUM(C335:C343)</f>
        <v>0</v>
      </c>
      <c r="D344" s="13">
        <f>SUM(D335:D343)</f>
        <v>0</v>
      </c>
      <c r="E344" s="13">
        <f>SUM(E335:E343)</f>
        <v>0</v>
      </c>
      <c r="J344" s="12">
        <f>SUM(J334:J343)</f>
        <v>0</v>
      </c>
      <c r="O344" s="30" t="s">
        <v>25</v>
      </c>
      <c r="P344" s="1">
        <f>SUM(P334:P343)+P326</f>
        <v>4</v>
      </c>
    </row>
    <row r="345" spans="1:16">
      <c r="B345" s="19" t="s">
        <v>21</v>
      </c>
      <c r="C345" s="72" t="e">
        <f>C344/SUM(C344:E344)</f>
        <v>#DIV/0!</v>
      </c>
      <c r="D345" s="72" t="e">
        <f>D344/SUM(C344:E344)</f>
        <v>#DIV/0!</v>
      </c>
      <c r="E345" s="72" t="e">
        <f>E344/SUM(C344:E344)</f>
        <v>#DIV/0!</v>
      </c>
    </row>
    <row r="346" spans="1:16">
      <c r="C346" s="83"/>
      <c r="D346" s="83"/>
      <c r="E346" s="83"/>
    </row>
    <row r="347" spans="1:16">
      <c r="A347" s="6" t="str">
        <f>$A$57</f>
        <v>* "Loon", "Materiaal" en "Werk-derden" inclusief toeslagen. Let op: Alle bedragen datum prijspeil.</v>
      </c>
      <c r="C347" s="83"/>
      <c r="D347" s="83"/>
      <c r="E347" s="83"/>
      <c r="J347" s="105" t="str">
        <f>$J$57</f>
        <v>Paraaf Inschrijver:</v>
      </c>
    </row>
    <row r="348" spans="1:16">
      <c r="A348" s="6" t="str">
        <f>$A$58</f>
        <v>Opmerking: Niet gebruikte velden invullen met 0. Negatieve getallen of tekst is niet toegestaan.</v>
      </c>
      <c r="J348" s="86" t="str">
        <f>IF(P344=32,"","Let op: niet alle velden zijn ingevuld!")</f>
        <v>Let op: niet alle velden zijn ingevuld!</v>
      </c>
    </row>
    <row r="349" spans="1:16" ht="15.75">
      <c r="A349" s="4" t="str">
        <f>'Aanneemsom-E'!$A$1</f>
        <v>E-installatie</v>
      </c>
      <c r="B349" s="4" t="str">
        <f>'Aanneemsom-E'!$B$1</f>
        <v>Inschrijfbiljet onderhoud</v>
      </c>
    </row>
    <row r="350" spans="1:16">
      <c r="A350" s="30" t="str">
        <f>'Aanneemsom-E'!$A$2</f>
        <v>Perceel:</v>
      </c>
      <c r="B350" s="31" t="str">
        <f>Leeswijzer!$B$2</f>
        <v>E1</v>
      </c>
      <c r="F350" s="1"/>
      <c r="G350" s="1"/>
      <c r="H350" s="1"/>
      <c r="I350" s="32" t="str">
        <f>'Aanneemsom-E'!$F$2</f>
        <v>Documentnummer:</v>
      </c>
      <c r="J350" s="80" t="str">
        <f>Leeswijzer!$G$2</f>
        <v>xxx-GC1-IBE E1C1</v>
      </c>
    </row>
    <row r="351" spans="1:16">
      <c r="A351" s="30" t="str">
        <f>'Aanneemsom-E'!$A$3</f>
        <v>Opdrachtgever:</v>
      </c>
      <c r="B351" s="110" t="str">
        <f>Leeswijzer!$B$3</f>
        <v>Solido</v>
      </c>
      <c r="F351" s="1"/>
      <c r="G351" s="1"/>
      <c r="H351" s="1"/>
      <c r="I351" s="32" t="str">
        <f>'Aanneemsom-E'!$F$3</f>
        <v>Bestek:</v>
      </c>
      <c r="J351" s="2" t="str">
        <f>Leeswijzer!$G$3</f>
        <v>2506-FB-OHCAEW</v>
      </c>
    </row>
    <row r="352" spans="1:16">
      <c r="A352" s="30" t="str">
        <f>'Aanneemsom-E'!$A$4</f>
        <v>Betreft:</v>
      </c>
      <c r="B352" s="110" t="str">
        <f>Leeswijzer!$B$4</f>
        <v>Onderhoudscontract E-installatie</v>
      </c>
      <c r="F352" s="1"/>
      <c r="G352" s="1"/>
      <c r="H352" s="1"/>
      <c r="I352" s="30" t="s">
        <v>61</v>
      </c>
      <c r="J352" s="148">
        <f>'Aanneemsom-E'!$E$39</f>
        <v>0</v>
      </c>
    </row>
    <row r="353" spans="1:17">
      <c r="A353" s="30" t="str">
        <f>'Aanneemsom-E'!$A$5</f>
        <v>Blad:</v>
      </c>
      <c r="B353" s="1" t="str">
        <f>IF(F354="","Specificatieblad ongeldig; NIET invullen!","Specificatieblad locatie")</f>
        <v>Specificatieblad ongeldig; NIET invullen!</v>
      </c>
      <c r="E353" s="78" t="str">
        <f>$E$5</f>
        <v>C2</v>
      </c>
      <c r="F353" s="33" t="str">
        <f>$F$5</f>
        <v>(naam)</v>
      </c>
      <c r="J353" s="1"/>
    </row>
    <row r="354" spans="1:17">
      <c r="A354" s="30"/>
      <c r="B354" s="80"/>
      <c r="E354" s="78" t="s">
        <v>4</v>
      </c>
      <c r="F354" s="130"/>
      <c r="H354" s="32" t="s">
        <v>41</v>
      </c>
      <c r="I354" s="80">
        <f>IF(I357=0,I355,I357)</f>
        <v>0</v>
      </c>
      <c r="J354" s="1"/>
      <c r="Q354" s="1">
        <f>IF(F354="",0,1)</f>
        <v>0</v>
      </c>
    </row>
    <row r="355" spans="1:17">
      <c r="A355" s="30"/>
      <c r="B355" s="103"/>
      <c r="E355" s="32" t="s">
        <v>20</v>
      </c>
      <c r="F355" s="117"/>
      <c r="H355" s="32" t="s">
        <v>27</v>
      </c>
      <c r="I355" s="118"/>
      <c r="J355" s="110" t="s">
        <v>45</v>
      </c>
      <c r="P355" s="1">
        <f>IF(I355="",0,1)</f>
        <v>0</v>
      </c>
    </row>
    <row r="356" spans="1:17">
      <c r="A356" s="30"/>
      <c r="B356" s="2"/>
      <c r="E356" s="32"/>
      <c r="F356" s="1"/>
      <c r="H356" s="30" t="s">
        <v>46</v>
      </c>
      <c r="I356" s="118"/>
      <c r="J356" s="1"/>
    </row>
    <row r="357" spans="1:17">
      <c r="A357" s="60" t="s">
        <v>31</v>
      </c>
      <c r="B357" s="115">
        <f>'Aanneemsom-E'!$B$8</f>
        <v>0</v>
      </c>
      <c r="E357" s="32"/>
      <c r="F357" s="1"/>
      <c r="H357" s="32" t="s">
        <v>47</v>
      </c>
      <c r="I357" s="118"/>
      <c r="J357" s="113">
        <f>IF(I356+I357=0,0,(I357-I356)/I356)</f>
        <v>0</v>
      </c>
    </row>
    <row r="358" spans="1:17">
      <c r="A358" s="30" t="s">
        <v>89</v>
      </c>
      <c r="B358" s="149"/>
      <c r="J358" s="119" t="str">
        <f>IF(J357=0,"","Controleer kengetallen op inschrijfwaarde. Pas zo nodig de bedragen Loon, Materiaal en Werk-derden aan met het wijzigingspercentage.")</f>
        <v/>
      </c>
    </row>
    <row r="359" spans="1:17">
      <c r="C359" s="74"/>
      <c r="D359" s="75"/>
      <c r="E359" s="75"/>
      <c r="F359" s="77" t="s">
        <v>23</v>
      </c>
      <c r="G359" s="75"/>
      <c r="H359" s="75"/>
      <c r="I359" s="75"/>
      <c r="J359" s="76"/>
    </row>
    <row r="360" spans="1:17">
      <c r="C360" s="20"/>
      <c r="D360" s="21" t="str">
        <f>$D$12</f>
        <v>Preventief en</v>
      </c>
      <c r="E360" s="22"/>
      <c r="F360" s="26"/>
      <c r="G360" s="21" t="str">
        <f>IF($G$12="","",$G$12)</f>
        <v>Geen stelposten</v>
      </c>
      <c r="H360" s="55"/>
      <c r="I360" s="27"/>
      <c r="J360" s="63" t="str">
        <f>$J$12</f>
        <v>Prijspeil</v>
      </c>
    </row>
    <row r="361" spans="1:17">
      <c r="C361" s="23"/>
      <c r="D361" s="24" t="str">
        <f>$D$13</f>
        <v>curatief onderhoud</v>
      </c>
      <c r="E361" s="25"/>
      <c r="F361" s="28"/>
      <c r="G361" s="24"/>
      <c r="H361" s="56"/>
      <c r="I361" s="29"/>
      <c r="J361" s="71">
        <f>$J$13</f>
        <v>45839</v>
      </c>
    </row>
    <row r="362" spans="1:17" ht="22.5">
      <c r="A362" s="17" t="s">
        <v>43</v>
      </c>
      <c r="B362" s="18" t="str">
        <f>$B$43</f>
        <v>Kengetal-E
locatie (€/m²)</v>
      </c>
      <c r="C362" s="5" t="s">
        <v>58</v>
      </c>
      <c r="D362" s="5" t="s">
        <v>59</v>
      </c>
      <c r="E362" s="5" t="s">
        <v>224</v>
      </c>
      <c r="F362" s="5" t="str">
        <f>IF($F$14="","",$F$14)</f>
        <v/>
      </c>
      <c r="G362" s="5" t="str">
        <f>IF($G$14="","",$G$14)</f>
        <v/>
      </c>
      <c r="H362" s="5" t="str">
        <f>IF($H$14="","",$H$14)</f>
        <v/>
      </c>
      <c r="I362" s="5" t="str">
        <f>IF($I$14="","",$I$14)</f>
        <v/>
      </c>
      <c r="J362" s="5" t="s">
        <v>57</v>
      </c>
      <c r="L362" s="1" t="s">
        <v>26</v>
      </c>
    </row>
    <row r="363" spans="1:17">
      <c r="A363" s="57" t="str">
        <f>$A$15</f>
        <v>Stelposten n.v.t.</v>
      </c>
      <c r="B363" s="81"/>
      <c r="C363" s="82"/>
      <c r="D363" s="82"/>
      <c r="E363" s="82"/>
      <c r="F363" s="3"/>
      <c r="G363" s="3"/>
      <c r="H363" s="3"/>
      <c r="I363" s="3"/>
      <c r="J363" s="58">
        <f>(F363*(1+'Aanneemsom-E'!$F$16))+(G363*(1+'Aanneemsom-E'!$F$16))+(H363*(1+'Aanneemsom-E'!$F$16))+(I363*(1+'Aanneemsom-E'!$F$16))</f>
        <v>0</v>
      </c>
      <c r="L363" s="1">
        <f>IF(F362="",1,IF(F363="",0,1))</f>
        <v>1</v>
      </c>
      <c r="M363" s="1">
        <f>IF(G362="",1,IF(G363="",0,1))</f>
        <v>1</v>
      </c>
      <c r="N363" s="1">
        <f>IF(H362="",1,IF(H363="",0,1))</f>
        <v>1</v>
      </c>
      <c r="O363" s="1">
        <f>IF(I362="",1,IF(I363="",0,1))</f>
        <v>1</v>
      </c>
      <c r="P363" s="1">
        <f t="shared" ref="P363:P372" si="25">SUM(L363:O363)</f>
        <v>4</v>
      </c>
    </row>
    <row r="364" spans="1:17">
      <c r="A364" s="1" t="str">
        <f>$A$16</f>
        <v>61 CEV</v>
      </c>
      <c r="B364" s="111" t="str">
        <f>IF(C364+D364+E364=0,"",J364/$I$354)</f>
        <v/>
      </c>
      <c r="C364" s="3"/>
      <c r="D364" s="3"/>
      <c r="E364" s="3"/>
      <c r="F364" s="59"/>
      <c r="G364" s="59"/>
      <c r="H364" s="59"/>
      <c r="I364" s="59"/>
      <c r="J364" s="11">
        <f>(C364*(1+'Aanneemsom-E'!$C$16))+(D364*(1+'Aanneemsom-E'!$D$16))+(E364*(1+'Aanneemsom-E'!$E$16))</f>
        <v>0</v>
      </c>
      <c r="L364" s="1">
        <f>IF($A$16="61 N.v.t.",1,IF(C364="",0,1))</f>
        <v>0</v>
      </c>
      <c r="M364" s="1">
        <f>IF($A$16="61 N.v.t.",1,IF(D364="",0,1))</f>
        <v>0</v>
      </c>
      <c r="N364" s="1">
        <f>IF($A$16="61 N.v.t.",1,IF(E364="",0,1))</f>
        <v>0</v>
      </c>
      <c r="P364" s="1">
        <f t="shared" si="25"/>
        <v>0</v>
      </c>
    </row>
    <row r="365" spans="1:17">
      <c r="A365" s="1" t="str">
        <f>$A$17</f>
        <v>62 Aansluitingen</v>
      </c>
      <c r="B365" s="111" t="str">
        <f t="shared" ref="B365:B372" si="26">IF(C365+D365+E365=0,"",J365/$I$354)</f>
        <v/>
      </c>
      <c r="C365" s="3"/>
      <c r="D365" s="3"/>
      <c r="E365" s="3"/>
      <c r="F365" s="59"/>
      <c r="G365" s="59"/>
      <c r="H365" s="59"/>
      <c r="I365" s="59"/>
      <c r="J365" s="11">
        <f>(C365*(1+'Aanneemsom-E'!$C$16))+(D365*(1+'Aanneemsom-E'!$D$16))+(E365*(1+'Aanneemsom-E'!$E$16))</f>
        <v>0</v>
      </c>
      <c r="L365" s="1">
        <f>IF($A$17="62 N.v.t.",1,IF(C365="",0,1))</f>
        <v>0</v>
      </c>
      <c r="M365" s="1">
        <f>IF($A$17="62 N.v.t.",1,IF(D365="",0,1))</f>
        <v>0</v>
      </c>
      <c r="N365" s="1">
        <f>IF($A$17="62 N.v.t.",1,IF(E365="",0,1))</f>
        <v>0</v>
      </c>
      <c r="P365" s="1">
        <f t="shared" si="25"/>
        <v>0</v>
      </c>
    </row>
    <row r="366" spans="1:17">
      <c r="A366" s="1" t="str">
        <f>$A$18</f>
        <v>63 Verlichting</v>
      </c>
      <c r="B366" s="111" t="str">
        <f t="shared" si="26"/>
        <v/>
      </c>
      <c r="C366" s="3"/>
      <c r="D366" s="3"/>
      <c r="E366" s="3"/>
      <c r="F366" s="59"/>
      <c r="G366" s="59"/>
      <c r="H366" s="59"/>
      <c r="I366" s="59"/>
      <c r="J366" s="11">
        <f>(C366*(1+'Aanneemsom-E'!$C$16))+(D366*(1+'Aanneemsom-E'!$D$16))+(E366*(1+'Aanneemsom-E'!$E$16))</f>
        <v>0</v>
      </c>
      <c r="L366" s="1">
        <f>IF($A$18="63 N.v.t.",1,IF(C366="",0,1))</f>
        <v>0</v>
      </c>
      <c r="M366" s="1">
        <f>IF($A$18="63 N.v.t.",1,IF(D366="",0,1))</f>
        <v>0</v>
      </c>
      <c r="N366" s="1">
        <f>IF($A$18="63 N.v.t.",1,IF(E366="",0,1))</f>
        <v>0</v>
      </c>
      <c r="P366" s="1">
        <f t="shared" si="25"/>
        <v>0</v>
      </c>
    </row>
    <row r="367" spans="1:17">
      <c r="A367" s="1" t="str">
        <f>$A$19</f>
        <v>64 Communicatie</v>
      </c>
      <c r="B367" s="111" t="str">
        <f t="shared" si="26"/>
        <v/>
      </c>
      <c r="C367" s="3"/>
      <c r="D367" s="3"/>
      <c r="E367" s="3"/>
      <c r="F367" s="59"/>
      <c r="G367" s="59"/>
      <c r="H367" s="59"/>
      <c r="I367" s="59"/>
      <c r="J367" s="11">
        <f>(C367*(1+'Aanneemsom-E'!$C$16))+(D367*(1+'Aanneemsom-E'!$D$16))+(E367*(1+'Aanneemsom-E'!$E$16))</f>
        <v>0</v>
      </c>
      <c r="L367" s="1">
        <f>IF($A$19="64 N.v.t.",1,IF(C367="",0,1))</f>
        <v>0</v>
      </c>
      <c r="M367" s="1">
        <f>IF($A$19="64 N.v.t.",1,IF(D367="",0,1))</f>
        <v>0</v>
      </c>
      <c r="N367" s="1">
        <f>IF($A$19="64 N.v.t.",1,IF(E367="",0,1))</f>
        <v>0</v>
      </c>
      <c r="P367" s="1">
        <f t="shared" si="25"/>
        <v>0</v>
      </c>
    </row>
    <row r="368" spans="1:17">
      <c r="A368" s="1" t="str">
        <f>$A$20</f>
        <v>65 Beveiliging</v>
      </c>
      <c r="B368" s="111" t="str">
        <f t="shared" si="26"/>
        <v/>
      </c>
      <c r="C368" s="3"/>
      <c r="D368" s="3"/>
      <c r="E368" s="3"/>
      <c r="F368" s="59"/>
      <c r="G368" s="104" t="str">
        <f>IF(F354="","Ingevulde informatie wordt genegeerd.","")</f>
        <v>Ingevulde informatie wordt genegeerd.</v>
      </c>
      <c r="H368" s="59"/>
      <c r="I368" s="59"/>
      <c r="J368" s="11">
        <f>(C368*(1+'Aanneemsom-E'!$C$16))+(D368*(1+'Aanneemsom-E'!$D$16))+(E368*(1+'Aanneemsom-E'!$E$16))</f>
        <v>0</v>
      </c>
      <c r="L368" s="1">
        <f>IF($A$20="65 N.v.t.",1,IF(C368="",0,1))</f>
        <v>0</v>
      </c>
      <c r="M368" s="1">
        <f>IF($A$20="65 N.v.t.",1,IF(D368="",0,1))</f>
        <v>0</v>
      </c>
      <c r="N368" s="1">
        <f>IF($A$20="65 N.v.t.",1,IF(E368="",0,1))</f>
        <v>0</v>
      </c>
      <c r="P368" s="1">
        <f t="shared" si="25"/>
        <v>0</v>
      </c>
    </row>
    <row r="369" spans="1:17">
      <c r="A369" s="1" t="str">
        <f>$A$21</f>
        <v>66 Transport</v>
      </c>
      <c r="B369" s="111" t="str">
        <f t="shared" si="26"/>
        <v/>
      </c>
      <c r="C369" s="3"/>
      <c r="D369" s="3"/>
      <c r="E369" s="3"/>
      <c r="F369" s="59"/>
      <c r="G369" s="59"/>
      <c r="H369" s="59"/>
      <c r="I369" s="59"/>
      <c r="J369" s="11">
        <f>(C369*(1+'Aanneemsom-E'!$C$16))+(D369*(1+'Aanneemsom-E'!$D$16))+(E369*(1+'Aanneemsom-E'!$E$16))</f>
        <v>0</v>
      </c>
      <c r="L369" s="1">
        <f>IF($A$21="66 N.v.t.",1,IF(C369="",0,1))</f>
        <v>0</v>
      </c>
      <c r="M369" s="1">
        <f>IF($A$21="66 N.v.t.",1,IF(D369="",0,1))</f>
        <v>0</v>
      </c>
      <c r="N369" s="1">
        <f>IF($A$21="66 N.v.t.",1,IF(E369="",0,1))</f>
        <v>0</v>
      </c>
      <c r="P369" s="1">
        <f t="shared" si="25"/>
        <v>0</v>
      </c>
    </row>
    <row r="370" spans="1:17">
      <c r="A370" s="1" t="str">
        <f>$A$22</f>
        <v>73 Vaste keuken vrz</v>
      </c>
      <c r="B370" s="111" t="str">
        <f t="shared" si="26"/>
        <v/>
      </c>
      <c r="C370" s="3"/>
      <c r="D370" s="3"/>
      <c r="E370" s="3"/>
      <c r="F370" s="59"/>
      <c r="G370" s="59"/>
      <c r="H370" s="59"/>
      <c r="I370" s="59"/>
      <c r="J370" s="11">
        <f>(C370*(1+'Aanneemsom-E'!$C$16))+(D370*(1+'Aanneemsom-E'!$D$16))+(E370*(1+'Aanneemsom-E'!$E$16))</f>
        <v>0</v>
      </c>
      <c r="L370" s="1">
        <f>IF($A$22="73 N.v.t.",1,IF(C370="",0,1))</f>
        <v>0</v>
      </c>
      <c r="M370" s="1">
        <f>IF($A$22="73 N.v.t.",1,IF(D370="",0,1))</f>
        <v>0</v>
      </c>
      <c r="N370" s="1">
        <f>IF($A$22="73 N.v.t.",1,IF(E370="",0,1))</f>
        <v>0</v>
      </c>
      <c r="P370" s="1">
        <f t="shared" si="25"/>
        <v>0</v>
      </c>
    </row>
    <row r="371" spans="1:17">
      <c r="A371" s="1" t="str">
        <f>$A$23</f>
        <v>75 Vaste onderh.vrz</v>
      </c>
      <c r="B371" s="111" t="str">
        <f t="shared" si="26"/>
        <v/>
      </c>
      <c r="C371" s="3"/>
      <c r="D371" s="3"/>
      <c r="E371" s="3"/>
      <c r="F371" s="59"/>
      <c r="G371" s="59"/>
      <c r="H371" s="59"/>
      <c r="I371" s="59"/>
      <c r="J371" s="11">
        <f>(C371*(1+'Aanneemsom-E'!$C$16))+(D371*(1+'Aanneemsom-E'!$D$16))+(E371*(1+'Aanneemsom-E'!$E$16))</f>
        <v>0</v>
      </c>
      <c r="L371" s="1">
        <f>IF($A$23="75 N.v.t.",1,IF(C371="",0,1))</f>
        <v>0</v>
      </c>
      <c r="M371" s="1">
        <f>IF($A$23="75 N.v.t.",1,IF(D371="",0,1))</f>
        <v>0</v>
      </c>
      <c r="N371" s="1">
        <f>IF($A$23="75 N.v.t.",1,IF(E371="",0,1))</f>
        <v>0</v>
      </c>
      <c r="P371" s="1">
        <f t="shared" si="25"/>
        <v>0</v>
      </c>
    </row>
    <row r="372" spans="1:17" ht="12" thickBot="1">
      <c r="A372" s="1" t="str">
        <f>$A$24</f>
        <v>90 Terrein</v>
      </c>
      <c r="B372" s="111" t="str">
        <f t="shared" si="26"/>
        <v/>
      </c>
      <c r="C372" s="3"/>
      <c r="D372" s="3"/>
      <c r="E372" s="3"/>
      <c r="F372" s="59"/>
      <c r="G372" s="59"/>
      <c r="H372" s="59"/>
      <c r="I372" s="59"/>
      <c r="J372" s="11">
        <f>(C372*(1+'Aanneemsom-E'!$C$16))+(D372*(1+'Aanneemsom-E'!$D$16))+(E372*(1+'Aanneemsom-E'!$E$16))</f>
        <v>0</v>
      </c>
      <c r="L372" s="1">
        <f>IF($A$24="90 N.v.t.",1,IF(C372="",0,1))</f>
        <v>0</v>
      </c>
      <c r="M372" s="1">
        <f>IF($A$24="90 N.v.t.",1,IF(D372="",0,1))</f>
        <v>0</v>
      </c>
      <c r="N372" s="1">
        <f>IF($A$24="90 N.v.t.",1,IF(E372="",0,1))</f>
        <v>0</v>
      </c>
      <c r="P372" s="1">
        <f t="shared" si="25"/>
        <v>0</v>
      </c>
    </row>
    <row r="373" spans="1:17" ht="13.5" thickBot="1">
      <c r="B373" s="19" t="s">
        <v>10</v>
      </c>
      <c r="C373" s="13">
        <f>SUM(C364:C372)</f>
        <v>0</v>
      </c>
      <c r="D373" s="13">
        <f>SUM(D364:D372)</f>
        <v>0</v>
      </c>
      <c r="E373" s="13">
        <f>SUM(E364:E372)</f>
        <v>0</v>
      </c>
      <c r="J373" s="12">
        <f>SUM(J363:J372)</f>
        <v>0</v>
      </c>
      <c r="O373" s="30" t="s">
        <v>25</v>
      </c>
      <c r="P373" s="1">
        <f>SUM(P363:P372)+P355</f>
        <v>4</v>
      </c>
    </row>
    <row r="374" spans="1:17">
      <c r="B374" s="19" t="s">
        <v>21</v>
      </c>
      <c r="C374" s="72" t="e">
        <f>C373/SUM(C373:E373)</f>
        <v>#DIV/0!</v>
      </c>
      <c r="D374" s="72" t="e">
        <f>D373/SUM(C373:E373)</f>
        <v>#DIV/0!</v>
      </c>
      <c r="E374" s="72" t="e">
        <f>E373/SUM(C373:E373)</f>
        <v>#DIV/0!</v>
      </c>
    </row>
    <row r="375" spans="1:17">
      <c r="C375" s="83"/>
      <c r="D375" s="83"/>
      <c r="E375" s="83"/>
    </row>
    <row r="376" spans="1:17">
      <c r="A376" s="6" t="str">
        <f>$A$57</f>
        <v>* "Loon", "Materiaal" en "Werk-derden" inclusief toeslagen. Let op: Alle bedragen datum prijspeil.</v>
      </c>
      <c r="C376" s="83"/>
      <c r="D376" s="83"/>
      <c r="E376" s="83"/>
      <c r="J376" s="105" t="str">
        <f>$J$57</f>
        <v>Paraaf Inschrijver:</v>
      </c>
    </row>
    <row r="377" spans="1:17">
      <c r="A377" s="6" t="str">
        <f>$A$58</f>
        <v>Opmerking: Niet gebruikte velden invullen met 0. Negatieve getallen of tekst is niet toegestaan.</v>
      </c>
      <c r="J377" s="86" t="str">
        <f>IF(P373=32,"","Let op: niet alle velden zijn ingevuld!")</f>
        <v>Let op: niet alle velden zijn ingevuld!</v>
      </c>
    </row>
    <row r="378" spans="1:17" ht="15.75">
      <c r="A378" s="4" t="str">
        <f>'Aanneemsom-E'!$A$1</f>
        <v>E-installatie</v>
      </c>
      <c r="B378" s="4" t="str">
        <f>'Aanneemsom-E'!$B$1</f>
        <v>Inschrijfbiljet onderhoud</v>
      </c>
    </row>
    <row r="379" spans="1:17">
      <c r="A379" s="30" t="str">
        <f>'Aanneemsom-E'!$A$2</f>
        <v>Perceel:</v>
      </c>
      <c r="B379" s="31" t="str">
        <f>Leeswijzer!$B$2</f>
        <v>E1</v>
      </c>
      <c r="F379" s="1"/>
      <c r="G379" s="1"/>
      <c r="H379" s="1"/>
      <c r="I379" s="32" t="str">
        <f>'Aanneemsom-E'!$F$2</f>
        <v>Documentnummer:</v>
      </c>
      <c r="J379" s="80" t="str">
        <f>Leeswijzer!$G$2</f>
        <v>xxx-GC1-IBE E1C1</v>
      </c>
    </row>
    <row r="380" spans="1:17">
      <c r="A380" s="30" t="str">
        <f>'Aanneemsom-E'!$A$3</f>
        <v>Opdrachtgever:</v>
      </c>
      <c r="B380" s="110" t="str">
        <f>Leeswijzer!$B$3</f>
        <v>Solido</v>
      </c>
      <c r="F380" s="1"/>
      <c r="G380" s="1"/>
      <c r="H380" s="1"/>
      <c r="I380" s="32" t="str">
        <f>'Aanneemsom-E'!$F$3</f>
        <v>Bestek:</v>
      </c>
      <c r="J380" s="2" t="str">
        <f>Leeswijzer!$G$3</f>
        <v>2506-FB-OHCAEW</v>
      </c>
    </row>
    <row r="381" spans="1:17">
      <c r="A381" s="30" t="str">
        <f>'Aanneemsom-E'!$A$4</f>
        <v>Betreft:</v>
      </c>
      <c r="B381" s="110" t="str">
        <f>Leeswijzer!$B$4</f>
        <v>Onderhoudscontract E-installatie</v>
      </c>
      <c r="F381" s="1"/>
      <c r="G381" s="1"/>
      <c r="H381" s="1"/>
      <c r="I381" s="30" t="s">
        <v>61</v>
      </c>
      <c r="J381" s="148">
        <f>'Aanneemsom-E'!$E$39</f>
        <v>0</v>
      </c>
    </row>
    <row r="382" spans="1:17">
      <c r="A382" s="30" t="str">
        <f>'Aanneemsom-E'!$A$5</f>
        <v>Blad:</v>
      </c>
      <c r="B382" s="1" t="str">
        <f>IF(F383="","Specificatieblad ongeldig; NIET invullen!","Specificatieblad locatie")</f>
        <v>Specificatieblad ongeldig; NIET invullen!</v>
      </c>
      <c r="E382" s="78" t="str">
        <f>$E$5</f>
        <v>C2</v>
      </c>
      <c r="F382" s="33" t="str">
        <f>$F$5</f>
        <v>(naam)</v>
      </c>
      <c r="J382" s="1"/>
    </row>
    <row r="383" spans="1:17">
      <c r="A383" s="30"/>
      <c r="B383" s="80"/>
      <c r="E383" s="78" t="s">
        <v>4</v>
      </c>
      <c r="F383" s="130"/>
      <c r="H383" s="32" t="s">
        <v>41</v>
      </c>
      <c r="I383" s="80">
        <f>IF(I386=0,I384,I386)</f>
        <v>0</v>
      </c>
      <c r="J383" s="1"/>
      <c r="Q383" s="1">
        <f>IF(F383="",0,1)</f>
        <v>0</v>
      </c>
    </row>
    <row r="384" spans="1:17">
      <c r="A384" s="30"/>
      <c r="B384" s="103"/>
      <c r="E384" s="32" t="s">
        <v>20</v>
      </c>
      <c r="F384" s="117"/>
      <c r="H384" s="32" t="s">
        <v>27</v>
      </c>
      <c r="I384" s="118"/>
      <c r="J384" s="110" t="s">
        <v>45</v>
      </c>
      <c r="P384" s="1">
        <f>IF(I384="",0,1)</f>
        <v>0</v>
      </c>
    </row>
    <row r="385" spans="1:16">
      <c r="A385" s="30"/>
      <c r="B385" s="2"/>
      <c r="E385" s="32"/>
      <c r="F385" s="1"/>
      <c r="H385" s="30" t="s">
        <v>46</v>
      </c>
      <c r="I385" s="118"/>
      <c r="J385" s="1"/>
    </row>
    <row r="386" spans="1:16">
      <c r="A386" s="60" t="s">
        <v>31</v>
      </c>
      <c r="B386" s="115">
        <f>'Aanneemsom-E'!$B$8</f>
        <v>0</v>
      </c>
      <c r="E386" s="32"/>
      <c r="F386" s="1"/>
      <c r="H386" s="32" t="s">
        <v>47</v>
      </c>
      <c r="I386" s="118"/>
      <c r="J386" s="113">
        <f>IF(I385+I386=0,0,(I386-I385)/I385)</f>
        <v>0</v>
      </c>
    </row>
    <row r="387" spans="1:16">
      <c r="A387" s="30" t="s">
        <v>89</v>
      </c>
      <c r="B387" s="149"/>
      <c r="J387" s="119" t="str">
        <f>IF(J386=0,"","Controleer kengetallen op inschrijfwaarde. Pas zo nodig de bedragen Loon, Materiaal en Werk-derden aan met het wijzigingspercentage.")</f>
        <v/>
      </c>
    </row>
    <row r="388" spans="1:16">
      <c r="C388" s="74"/>
      <c r="D388" s="75"/>
      <c r="E388" s="75"/>
      <c r="F388" s="77" t="s">
        <v>23</v>
      </c>
      <c r="G388" s="75"/>
      <c r="H388" s="75"/>
      <c r="I388" s="75"/>
      <c r="J388" s="76"/>
    </row>
    <row r="389" spans="1:16">
      <c r="C389" s="20"/>
      <c r="D389" s="21" t="str">
        <f>$D$12</f>
        <v>Preventief en</v>
      </c>
      <c r="E389" s="22"/>
      <c r="F389" s="26"/>
      <c r="G389" s="21" t="str">
        <f>IF($G$12="","",$G$12)</f>
        <v>Geen stelposten</v>
      </c>
      <c r="H389" s="55"/>
      <c r="I389" s="27"/>
      <c r="J389" s="63" t="str">
        <f>$J$12</f>
        <v>Prijspeil</v>
      </c>
    </row>
    <row r="390" spans="1:16">
      <c r="C390" s="23"/>
      <c r="D390" s="24" t="str">
        <f>$D$13</f>
        <v>curatief onderhoud</v>
      </c>
      <c r="E390" s="25"/>
      <c r="F390" s="28"/>
      <c r="G390" s="24"/>
      <c r="H390" s="56"/>
      <c r="I390" s="29"/>
      <c r="J390" s="71">
        <f>$J$13</f>
        <v>45839</v>
      </c>
    </row>
    <row r="391" spans="1:16" ht="22.5">
      <c r="A391" s="17" t="s">
        <v>43</v>
      </c>
      <c r="B391" s="18" t="str">
        <f>$B$43</f>
        <v>Kengetal-E
locatie (€/m²)</v>
      </c>
      <c r="C391" s="5" t="s">
        <v>58</v>
      </c>
      <c r="D391" s="5" t="s">
        <v>59</v>
      </c>
      <c r="E391" s="5" t="s">
        <v>224</v>
      </c>
      <c r="F391" s="5" t="str">
        <f>IF($F$14="","",$F$14)</f>
        <v/>
      </c>
      <c r="G391" s="5" t="str">
        <f>IF($G$14="","",$G$14)</f>
        <v/>
      </c>
      <c r="H391" s="5" t="str">
        <f>IF($H$14="","",$H$14)</f>
        <v/>
      </c>
      <c r="I391" s="5" t="str">
        <f>IF($I$14="","",$I$14)</f>
        <v/>
      </c>
      <c r="J391" s="5" t="s">
        <v>57</v>
      </c>
      <c r="L391" s="1" t="s">
        <v>26</v>
      </c>
    </row>
    <row r="392" spans="1:16">
      <c r="A392" s="57" t="str">
        <f>$A$15</f>
        <v>Stelposten n.v.t.</v>
      </c>
      <c r="B392" s="81"/>
      <c r="C392" s="82"/>
      <c r="D392" s="82"/>
      <c r="E392" s="82"/>
      <c r="F392" s="3"/>
      <c r="G392" s="3"/>
      <c r="H392" s="3"/>
      <c r="I392" s="3"/>
      <c r="J392" s="58">
        <f>(F392*(1+'Aanneemsom-E'!$F$16))+(G392*(1+'Aanneemsom-E'!$F$16))+(H392*(1+'Aanneemsom-E'!$F$16))+(I392*(1+'Aanneemsom-E'!$F$16))</f>
        <v>0</v>
      </c>
      <c r="L392" s="1">
        <f>IF(F391="",1,IF(F392="",0,1))</f>
        <v>1</v>
      </c>
      <c r="M392" s="1">
        <f>IF(G391="",1,IF(G392="",0,1))</f>
        <v>1</v>
      </c>
      <c r="N392" s="1">
        <f>IF(H391="",1,IF(H392="",0,1))</f>
        <v>1</v>
      </c>
      <c r="O392" s="1">
        <f>IF(I391="",1,IF(I392="",0,1))</f>
        <v>1</v>
      </c>
      <c r="P392" s="1">
        <f t="shared" ref="P392:P401" si="27">SUM(L392:O392)</f>
        <v>4</v>
      </c>
    </row>
    <row r="393" spans="1:16">
      <c r="A393" s="1" t="str">
        <f>$A$16</f>
        <v>61 CEV</v>
      </c>
      <c r="B393" s="111" t="str">
        <f>IF(C393+D393+E393=0,"",J393/$I$383)</f>
        <v/>
      </c>
      <c r="C393" s="3"/>
      <c r="D393" s="3"/>
      <c r="E393" s="3"/>
      <c r="F393" s="59"/>
      <c r="G393" s="59"/>
      <c r="H393" s="59"/>
      <c r="I393" s="59"/>
      <c r="J393" s="11">
        <f>(C393*(1+'Aanneemsom-E'!$C$16))+(D393*(1+'Aanneemsom-E'!$D$16))+(E393*(1+'Aanneemsom-E'!$E$16))</f>
        <v>0</v>
      </c>
      <c r="L393" s="1">
        <f>IF($A$16="61 N.v.t.",1,IF(C393="",0,1))</f>
        <v>0</v>
      </c>
      <c r="M393" s="1">
        <f>IF($A$16="61 N.v.t.",1,IF(D393="",0,1))</f>
        <v>0</v>
      </c>
      <c r="N393" s="1">
        <f>IF($A$16="61 N.v.t.",1,IF(E393="",0,1))</f>
        <v>0</v>
      </c>
      <c r="P393" s="1">
        <f t="shared" si="27"/>
        <v>0</v>
      </c>
    </row>
    <row r="394" spans="1:16">
      <c r="A394" s="1" t="str">
        <f>$A$17</f>
        <v>62 Aansluitingen</v>
      </c>
      <c r="B394" s="111" t="str">
        <f t="shared" ref="B394:B401" si="28">IF(C394+D394+E394=0,"",J394/$I$383)</f>
        <v/>
      </c>
      <c r="C394" s="3"/>
      <c r="D394" s="3"/>
      <c r="E394" s="3"/>
      <c r="F394" s="59"/>
      <c r="G394" s="59"/>
      <c r="H394" s="59"/>
      <c r="I394" s="59"/>
      <c r="J394" s="11">
        <f>(C394*(1+'Aanneemsom-E'!$C$16))+(D394*(1+'Aanneemsom-E'!$D$16))+(E394*(1+'Aanneemsom-E'!$E$16))</f>
        <v>0</v>
      </c>
      <c r="L394" s="1">
        <f>IF($A$17="62 N.v.t.",1,IF(C394="",0,1))</f>
        <v>0</v>
      </c>
      <c r="M394" s="1">
        <f>IF($A$17="62 N.v.t.",1,IF(D394="",0,1))</f>
        <v>0</v>
      </c>
      <c r="N394" s="1">
        <f>IF($A$17="62 N.v.t.",1,IF(E394="",0,1))</f>
        <v>0</v>
      </c>
      <c r="P394" s="1">
        <f t="shared" si="27"/>
        <v>0</v>
      </c>
    </row>
    <row r="395" spans="1:16">
      <c r="A395" s="1" t="str">
        <f>$A$18</f>
        <v>63 Verlichting</v>
      </c>
      <c r="B395" s="111" t="str">
        <f t="shared" si="28"/>
        <v/>
      </c>
      <c r="C395" s="3"/>
      <c r="D395" s="3"/>
      <c r="E395" s="3"/>
      <c r="F395" s="59"/>
      <c r="G395" s="59"/>
      <c r="H395" s="59"/>
      <c r="I395" s="59"/>
      <c r="J395" s="11">
        <f>(C395*(1+'Aanneemsom-E'!$C$16))+(D395*(1+'Aanneemsom-E'!$D$16))+(E395*(1+'Aanneemsom-E'!$E$16))</f>
        <v>0</v>
      </c>
      <c r="L395" s="1">
        <f>IF($A$18="63 N.v.t.",1,IF(C395="",0,1))</f>
        <v>0</v>
      </c>
      <c r="M395" s="1">
        <f>IF($A$18="63 N.v.t.",1,IF(D395="",0,1))</f>
        <v>0</v>
      </c>
      <c r="N395" s="1">
        <f>IF($A$18="63 N.v.t.",1,IF(E395="",0,1))</f>
        <v>0</v>
      </c>
      <c r="P395" s="1">
        <f t="shared" si="27"/>
        <v>0</v>
      </c>
    </row>
    <row r="396" spans="1:16">
      <c r="A396" s="1" t="str">
        <f>$A$19</f>
        <v>64 Communicatie</v>
      </c>
      <c r="B396" s="111" t="str">
        <f t="shared" si="28"/>
        <v/>
      </c>
      <c r="C396" s="3"/>
      <c r="D396" s="3"/>
      <c r="E396" s="3"/>
      <c r="F396" s="59"/>
      <c r="G396" s="59"/>
      <c r="H396" s="59"/>
      <c r="I396" s="59"/>
      <c r="J396" s="11">
        <f>(C396*(1+'Aanneemsom-E'!$C$16))+(D396*(1+'Aanneemsom-E'!$D$16))+(E396*(1+'Aanneemsom-E'!$E$16))</f>
        <v>0</v>
      </c>
      <c r="L396" s="1">
        <f>IF($A$19="64 N.v.t.",1,IF(C396="",0,1))</f>
        <v>0</v>
      </c>
      <c r="M396" s="1">
        <f>IF($A$19="64 N.v.t.",1,IF(D396="",0,1))</f>
        <v>0</v>
      </c>
      <c r="N396" s="1">
        <f>IF($A$19="64 N.v.t.",1,IF(E396="",0,1))</f>
        <v>0</v>
      </c>
      <c r="P396" s="1">
        <f t="shared" si="27"/>
        <v>0</v>
      </c>
    </row>
    <row r="397" spans="1:16">
      <c r="A397" s="1" t="str">
        <f>$A$20</f>
        <v>65 Beveiliging</v>
      </c>
      <c r="B397" s="111" t="str">
        <f t="shared" si="28"/>
        <v/>
      </c>
      <c r="C397" s="3"/>
      <c r="D397" s="3"/>
      <c r="E397" s="3"/>
      <c r="F397" s="59"/>
      <c r="G397" s="104" t="str">
        <f>IF(F383="","Ingevulde informatie wordt genegeerd.","")</f>
        <v>Ingevulde informatie wordt genegeerd.</v>
      </c>
      <c r="H397" s="59"/>
      <c r="I397" s="59"/>
      <c r="J397" s="11">
        <f>(C397*(1+'Aanneemsom-E'!$C$16))+(D397*(1+'Aanneemsom-E'!$D$16))+(E397*(1+'Aanneemsom-E'!$E$16))</f>
        <v>0</v>
      </c>
      <c r="L397" s="1">
        <f>IF($A$20="65 N.v.t.",1,IF(C397="",0,1))</f>
        <v>0</v>
      </c>
      <c r="M397" s="1">
        <f>IF($A$20="65 N.v.t.",1,IF(D397="",0,1))</f>
        <v>0</v>
      </c>
      <c r="N397" s="1">
        <f>IF($A$20="65 N.v.t.",1,IF(E397="",0,1))</f>
        <v>0</v>
      </c>
      <c r="P397" s="1">
        <f t="shared" si="27"/>
        <v>0</v>
      </c>
    </row>
    <row r="398" spans="1:16">
      <c r="A398" s="1" t="str">
        <f>$A$21</f>
        <v>66 Transport</v>
      </c>
      <c r="B398" s="111" t="str">
        <f t="shared" si="28"/>
        <v/>
      </c>
      <c r="C398" s="3"/>
      <c r="D398" s="3"/>
      <c r="E398" s="3"/>
      <c r="F398" s="59"/>
      <c r="G398" s="59"/>
      <c r="H398" s="59"/>
      <c r="I398" s="59"/>
      <c r="J398" s="11">
        <f>(C398*(1+'Aanneemsom-E'!$C$16))+(D398*(1+'Aanneemsom-E'!$D$16))+(E398*(1+'Aanneemsom-E'!$E$16))</f>
        <v>0</v>
      </c>
      <c r="L398" s="1">
        <f>IF($A$21="66 N.v.t.",1,IF(C398="",0,1))</f>
        <v>0</v>
      </c>
      <c r="M398" s="1">
        <f>IF($A$21="66 N.v.t.",1,IF(D398="",0,1))</f>
        <v>0</v>
      </c>
      <c r="N398" s="1">
        <f>IF($A$21="66 N.v.t.",1,IF(E398="",0,1))</f>
        <v>0</v>
      </c>
      <c r="P398" s="1">
        <f t="shared" si="27"/>
        <v>0</v>
      </c>
    </row>
    <row r="399" spans="1:16">
      <c r="A399" s="1" t="str">
        <f>$A$22</f>
        <v>73 Vaste keuken vrz</v>
      </c>
      <c r="B399" s="111" t="str">
        <f t="shared" si="28"/>
        <v/>
      </c>
      <c r="C399" s="3"/>
      <c r="D399" s="3"/>
      <c r="E399" s="3"/>
      <c r="F399" s="59"/>
      <c r="G399" s="59"/>
      <c r="H399" s="59"/>
      <c r="I399" s="59"/>
      <c r="J399" s="11">
        <f>(C399*(1+'Aanneemsom-E'!$C$16))+(D399*(1+'Aanneemsom-E'!$D$16))+(E399*(1+'Aanneemsom-E'!$E$16))</f>
        <v>0</v>
      </c>
      <c r="L399" s="1">
        <f>IF($A$22="73 N.v.t.",1,IF(C399="",0,1))</f>
        <v>0</v>
      </c>
      <c r="M399" s="1">
        <f>IF($A$22="73 N.v.t.",1,IF(D399="",0,1))</f>
        <v>0</v>
      </c>
      <c r="N399" s="1">
        <f>IF($A$22="73 N.v.t.",1,IF(E399="",0,1))</f>
        <v>0</v>
      </c>
      <c r="P399" s="1">
        <f t="shared" si="27"/>
        <v>0</v>
      </c>
    </row>
    <row r="400" spans="1:16">
      <c r="A400" s="1" t="str">
        <f>$A$23</f>
        <v>75 Vaste onderh.vrz</v>
      </c>
      <c r="B400" s="111" t="str">
        <f t="shared" si="28"/>
        <v/>
      </c>
      <c r="C400" s="3"/>
      <c r="D400" s="3"/>
      <c r="E400" s="3"/>
      <c r="F400" s="59"/>
      <c r="G400" s="59"/>
      <c r="H400" s="59"/>
      <c r="I400" s="59"/>
      <c r="J400" s="11">
        <f>(C400*(1+'Aanneemsom-E'!$C$16))+(D400*(1+'Aanneemsom-E'!$D$16))+(E400*(1+'Aanneemsom-E'!$E$16))</f>
        <v>0</v>
      </c>
      <c r="L400" s="1">
        <f>IF($A$23="75 N.v.t.",1,IF(C400="",0,1))</f>
        <v>0</v>
      </c>
      <c r="M400" s="1">
        <f>IF($A$23="75 N.v.t.",1,IF(D400="",0,1))</f>
        <v>0</v>
      </c>
      <c r="N400" s="1">
        <f>IF($A$23="75 N.v.t.",1,IF(E400="",0,1))</f>
        <v>0</v>
      </c>
      <c r="P400" s="1">
        <f t="shared" si="27"/>
        <v>0</v>
      </c>
    </row>
    <row r="401" spans="1:17" ht="12" thickBot="1">
      <c r="A401" s="1" t="str">
        <f>$A$24</f>
        <v>90 Terrein</v>
      </c>
      <c r="B401" s="111" t="str">
        <f t="shared" si="28"/>
        <v/>
      </c>
      <c r="C401" s="3"/>
      <c r="D401" s="3"/>
      <c r="E401" s="3"/>
      <c r="F401" s="59"/>
      <c r="G401" s="59"/>
      <c r="H401" s="59"/>
      <c r="I401" s="59"/>
      <c r="J401" s="11">
        <f>(C401*(1+'Aanneemsom-E'!$C$16))+(D401*(1+'Aanneemsom-E'!$D$16))+(E401*(1+'Aanneemsom-E'!$E$16))</f>
        <v>0</v>
      </c>
      <c r="L401" s="1">
        <f>IF($A$24="90 N.v.t.",1,IF(C401="",0,1))</f>
        <v>0</v>
      </c>
      <c r="M401" s="1">
        <f>IF($A$24="90 N.v.t.",1,IF(D401="",0,1))</f>
        <v>0</v>
      </c>
      <c r="N401" s="1">
        <f>IF($A$24="90 N.v.t.",1,IF(E401="",0,1))</f>
        <v>0</v>
      </c>
      <c r="P401" s="1">
        <f t="shared" si="27"/>
        <v>0</v>
      </c>
    </row>
    <row r="402" spans="1:17" ht="13.5" thickBot="1">
      <c r="B402" s="19" t="s">
        <v>10</v>
      </c>
      <c r="C402" s="13">
        <f>SUM(C393:C401)</f>
        <v>0</v>
      </c>
      <c r="D402" s="13">
        <f>SUM(D393:D401)</f>
        <v>0</v>
      </c>
      <c r="E402" s="13">
        <f>SUM(E393:E401)</f>
        <v>0</v>
      </c>
      <c r="J402" s="12">
        <f>SUM(J392:J401)</f>
        <v>0</v>
      </c>
      <c r="O402" s="30" t="s">
        <v>25</v>
      </c>
      <c r="P402" s="1">
        <f>SUM(P392:P401)+P384</f>
        <v>4</v>
      </c>
    </row>
    <row r="403" spans="1:17">
      <c r="B403" s="19" t="s">
        <v>21</v>
      </c>
      <c r="C403" s="72" t="e">
        <f>C402/SUM(C402:E402)</f>
        <v>#DIV/0!</v>
      </c>
      <c r="D403" s="72" t="e">
        <f>D402/SUM(C402:E402)</f>
        <v>#DIV/0!</v>
      </c>
      <c r="E403" s="72" t="e">
        <f>E402/SUM(C402:E402)</f>
        <v>#DIV/0!</v>
      </c>
    </row>
    <row r="404" spans="1:17">
      <c r="C404" s="83"/>
      <c r="D404" s="83"/>
      <c r="E404" s="83"/>
    </row>
    <row r="405" spans="1:17">
      <c r="A405" s="6" t="str">
        <f>$A$57</f>
        <v>* "Loon", "Materiaal" en "Werk-derden" inclusief toeslagen. Let op: Alle bedragen datum prijspeil.</v>
      </c>
      <c r="C405" s="83"/>
      <c r="D405" s="83"/>
      <c r="E405" s="83"/>
      <c r="J405" s="105" t="str">
        <f>$J$57</f>
        <v>Paraaf Inschrijver:</v>
      </c>
    </row>
    <row r="406" spans="1:17">
      <c r="A406" s="6" t="str">
        <f>$A$58</f>
        <v>Opmerking: Niet gebruikte velden invullen met 0. Negatieve getallen of tekst is niet toegestaan.</v>
      </c>
      <c r="J406" s="86" t="str">
        <f>IF(P402=32,"","Let op: niet alle velden zijn ingevuld!")</f>
        <v>Let op: niet alle velden zijn ingevuld!</v>
      </c>
    </row>
    <row r="407" spans="1:17" ht="15.75">
      <c r="A407" s="4" t="str">
        <f>'Aanneemsom-E'!$A$1</f>
        <v>E-installatie</v>
      </c>
      <c r="B407" s="4" t="str">
        <f>'Aanneemsom-E'!$B$1</f>
        <v>Inschrijfbiljet onderhoud</v>
      </c>
    </row>
    <row r="408" spans="1:17">
      <c r="A408" s="30" t="str">
        <f>'Aanneemsom-E'!$A$2</f>
        <v>Perceel:</v>
      </c>
      <c r="B408" s="31" t="str">
        <f>Leeswijzer!$B$2</f>
        <v>E1</v>
      </c>
      <c r="F408" s="1"/>
      <c r="G408" s="1"/>
      <c r="H408" s="1"/>
      <c r="I408" s="32" t="str">
        <f>'Aanneemsom-E'!$F$2</f>
        <v>Documentnummer:</v>
      </c>
      <c r="J408" s="80" t="str">
        <f>Leeswijzer!$G$2</f>
        <v>xxx-GC1-IBE E1C1</v>
      </c>
    </row>
    <row r="409" spans="1:17">
      <c r="A409" s="30" t="str">
        <f>'Aanneemsom-E'!$A$3</f>
        <v>Opdrachtgever:</v>
      </c>
      <c r="B409" s="110" t="str">
        <f>Leeswijzer!$B$3</f>
        <v>Solido</v>
      </c>
      <c r="F409" s="1"/>
      <c r="G409" s="1"/>
      <c r="H409" s="1"/>
      <c r="I409" s="32" t="str">
        <f>'Aanneemsom-E'!$F$3</f>
        <v>Bestek:</v>
      </c>
      <c r="J409" s="2" t="str">
        <f>Leeswijzer!$G$3</f>
        <v>2506-FB-OHCAEW</v>
      </c>
    </row>
    <row r="410" spans="1:17">
      <c r="A410" s="30" t="str">
        <f>'Aanneemsom-E'!$A$4</f>
        <v>Betreft:</v>
      </c>
      <c r="B410" s="110" t="str">
        <f>Leeswijzer!$B$4</f>
        <v>Onderhoudscontract E-installatie</v>
      </c>
      <c r="F410" s="1"/>
      <c r="G410" s="1"/>
      <c r="H410" s="1"/>
      <c r="I410" s="30" t="s">
        <v>61</v>
      </c>
      <c r="J410" s="148">
        <f>'Aanneemsom-E'!$E$39</f>
        <v>0</v>
      </c>
    </row>
    <row r="411" spans="1:17">
      <c r="A411" s="30" t="str">
        <f>'Aanneemsom-E'!$A$5</f>
        <v>Blad:</v>
      </c>
      <c r="B411" s="1" t="str">
        <f>IF(F412="","Specificatieblad ongeldig; NIET invullen!","Specificatieblad locatie")</f>
        <v>Specificatieblad ongeldig; NIET invullen!</v>
      </c>
      <c r="E411" s="78" t="str">
        <f>$E$5</f>
        <v>C2</v>
      </c>
      <c r="F411" s="33" t="str">
        <f>$F$5</f>
        <v>(naam)</v>
      </c>
      <c r="J411" s="1"/>
    </row>
    <row r="412" spans="1:17">
      <c r="A412" s="30"/>
      <c r="B412" s="80"/>
      <c r="E412" s="78" t="s">
        <v>4</v>
      </c>
      <c r="F412" s="130"/>
      <c r="H412" s="32" t="s">
        <v>41</v>
      </c>
      <c r="I412" s="80">
        <f>IF(I415=0,I413,I415)</f>
        <v>0</v>
      </c>
      <c r="J412" s="1"/>
      <c r="Q412" s="1">
        <f>IF(F412="",0,1)</f>
        <v>0</v>
      </c>
    </row>
    <row r="413" spans="1:17">
      <c r="A413" s="30"/>
      <c r="B413" s="103"/>
      <c r="E413" s="32" t="s">
        <v>20</v>
      </c>
      <c r="F413" s="117"/>
      <c r="H413" s="32" t="s">
        <v>27</v>
      </c>
      <c r="I413" s="118"/>
      <c r="J413" s="110" t="s">
        <v>45</v>
      </c>
      <c r="P413" s="1">
        <f>IF(I413="",0,1)</f>
        <v>0</v>
      </c>
    </row>
    <row r="414" spans="1:17">
      <c r="A414" s="30"/>
      <c r="B414" s="2"/>
      <c r="E414" s="32"/>
      <c r="F414" s="1"/>
      <c r="H414" s="30" t="s">
        <v>46</v>
      </c>
      <c r="I414" s="118"/>
      <c r="J414" s="1"/>
    </row>
    <row r="415" spans="1:17">
      <c r="A415" s="60" t="s">
        <v>31</v>
      </c>
      <c r="B415" s="115">
        <f>'Aanneemsom-E'!$B$8</f>
        <v>0</v>
      </c>
      <c r="E415" s="32"/>
      <c r="F415" s="1"/>
      <c r="H415" s="32" t="s">
        <v>47</v>
      </c>
      <c r="I415" s="118"/>
      <c r="J415" s="113">
        <f>IF(I414+I415=0,0,(I415-I414)/I414)</f>
        <v>0</v>
      </c>
    </row>
    <row r="416" spans="1:17">
      <c r="A416" s="30" t="s">
        <v>89</v>
      </c>
      <c r="B416" s="149"/>
      <c r="J416" s="119" t="str">
        <f>IF(J415=0,"","Controleer kengetallen op inschrijfwaarde. Pas zo nodig de bedragen Loon, Materiaal en Werk-derden aan met het wijzigingspercentage.")</f>
        <v/>
      </c>
    </row>
    <row r="417" spans="1:16">
      <c r="C417" s="74"/>
      <c r="D417" s="75"/>
      <c r="E417" s="75"/>
      <c r="F417" s="77" t="s">
        <v>23</v>
      </c>
      <c r="G417" s="75"/>
      <c r="H417" s="75"/>
      <c r="I417" s="75"/>
      <c r="J417" s="76"/>
    </row>
    <row r="418" spans="1:16">
      <c r="C418" s="20"/>
      <c r="D418" s="21" t="str">
        <f>$D$12</f>
        <v>Preventief en</v>
      </c>
      <c r="E418" s="22"/>
      <c r="F418" s="26"/>
      <c r="G418" s="21" t="str">
        <f>IF($G$12="","",$G$12)</f>
        <v>Geen stelposten</v>
      </c>
      <c r="H418" s="55"/>
      <c r="I418" s="27"/>
      <c r="J418" s="63" t="str">
        <f>$J$12</f>
        <v>Prijspeil</v>
      </c>
    </row>
    <row r="419" spans="1:16">
      <c r="C419" s="23"/>
      <c r="D419" s="24" t="str">
        <f>$D$13</f>
        <v>curatief onderhoud</v>
      </c>
      <c r="E419" s="25"/>
      <c r="F419" s="28"/>
      <c r="G419" s="24"/>
      <c r="H419" s="56"/>
      <c r="I419" s="29"/>
      <c r="J419" s="71">
        <f>$J$13</f>
        <v>45839</v>
      </c>
    </row>
    <row r="420" spans="1:16" ht="22.5">
      <c r="A420" s="17" t="s">
        <v>43</v>
      </c>
      <c r="B420" s="18" t="str">
        <f>$B$43</f>
        <v>Kengetal-E
locatie (€/m²)</v>
      </c>
      <c r="C420" s="5" t="s">
        <v>58</v>
      </c>
      <c r="D420" s="5" t="s">
        <v>59</v>
      </c>
      <c r="E420" s="5" t="s">
        <v>224</v>
      </c>
      <c r="F420" s="5" t="str">
        <f>IF($F$14="","",$F$14)</f>
        <v/>
      </c>
      <c r="G420" s="5" t="str">
        <f>IF($G$14="","",$G$14)</f>
        <v/>
      </c>
      <c r="H420" s="5" t="str">
        <f>IF($H$14="","",$H$14)</f>
        <v/>
      </c>
      <c r="I420" s="5" t="str">
        <f>IF($I$14="","",$I$14)</f>
        <v/>
      </c>
      <c r="J420" s="5" t="s">
        <v>57</v>
      </c>
      <c r="L420" s="1" t="s">
        <v>26</v>
      </c>
    </row>
    <row r="421" spans="1:16">
      <c r="A421" s="57" t="str">
        <f>$A$15</f>
        <v>Stelposten n.v.t.</v>
      </c>
      <c r="B421" s="81"/>
      <c r="C421" s="82"/>
      <c r="D421" s="82"/>
      <c r="E421" s="82"/>
      <c r="F421" s="3"/>
      <c r="G421" s="3"/>
      <c r="H421" s="3"/>
      <c r="I421" s="3"/>
      <c r="J421" s="58">
        <f>(F421*(1+'Aanneemsom-E'!$F$16))+(G421*(1+'Aanneemsom-E'!$F$16))+(H421*(1+'Aanneemsom-E'!$F$16))+(I421*(1+'Aanneemsom-E'!$F$16))</f>
        <v>0</v>
      </c>
      <c r="L421" s="1">
        <f>IF(F420="",1,IF(F421="",0,1))</f>
        <v>1</v>
      </c>
      <c r="M421" s="1">
        <f>IF(G420="",1,IF(G421="",0,1))</f>
        <v>1</v>
      </c>
      <c r="N421" s="1">
        <f>IF(H420="",1,IF(H421="",0,1))</f>
        <v>1</v>
      </c>
      <c r="O421" s="1">
        <f>IF(I420="",1,IF(I421="",0,1))</f>
        <v>1</v>
      </c>
      <c r="P421" s="1">
        <f t="shared" ref="P421:P430" si="29">SUM(L421:O421)</f>
        <v>4</v>
      </c>
    </row>
    <row r="422" spans="1:16">
      <c r="A422" s="1" t="str">
        <f>$A$16</f>
        <v>61 CEV</v>
      </c>
      <c r="B422" s="111" t="str">
        <f>IF(C422+D422+E422=0,"",J422/$I$412)</f>
        <v/>
      </c>
      <c r="C422" s="3"/>
      <c r="D422" s="3"/>
      <c r="E422" s="3"/>
      <c r="F422" s="59"/>
      <c r="G422" s="59"/>
      <c r="H422" s="59"/>
      <c r="I422" s="59"/>
      <c r="J422" s="11">
        <f>(C422*(1+'Aanneemsom-E'!$C$16))+(D422*(1+'Aanneemsom-E'!$D$16))+(E422*(1+'Aanneemsom-E'!$E$16))</f>
        <v>0</v>
      </c>
      <c r="L422" s="1">
        <f>IF($A$16="61 N.v.t.",1,IF(C422="",0,1))</f>
        <v>0</v>
      </c>
      <c r="M422" s="1">
        <f>IF($A$16="61 N.v.t.",1,IF(D422="",0,1))</f>
        <v>0</v>
      </c>
      <c r="N422" s="1">
        <f>IF($A$16="61 N.v.t.",1,IF(E422="",0,1))</f>
        <v>0</v>
      </c>
      <c r="P422" s="1">
        <f t="shared" si="29"/>
        <v>0</v>
      </c>
    </row>
    <row r="423" spans="1:16">
      <c r="A423" s="1" t="str">
        <f>$A$17</f>
        <v>62 Aansluitingen</v>
      </c>
      <c r="B423" s="111" t="str">
        <f t="shared" ref="B423:B430" si="30">IF(C423+D423+E423=0,"",J423/$I$412)</f>
        <v/>
      </c>
      <c r="C423" s="3"/>
      <c r="D423" s="3"/>
      <c r="E423" s="3"/>
      <c r="F423" s="59"/>
      <c r="G423" s="59"/>
      <c r="H423" s="59"/>
      <c r="I423" s="59"/>
      <c r="J423" s="11">
        <f>(C423*(1+'Aanneemsom-E'!$C$16))+(D423*(1+'Aanneemsom-E'!$D$16))+(E423*(1+'Aanneemsom-E'!$E$16))</f>
        <v>0</v>
      </c>
      <c r="L423" s="1">
        <f>IF($A$17="62 N.v.t.",1,IF(C423="",0,1))</f>
        <v>0</v>
      </c>
      <c r="M423" s="1">
        <f>IF($A$17="62 N.v.t.",1,IF(D423="",0,1))</f>
        <v>0</v>
      </c>
      <c r="N423" s="1">
        <f>IF($A$17="62 N.v.t.",1,IF(E423="",0,1))</f>
        <v>0</v>
      </c>
      <c r="P423" s="1">
        <f t="shared" si="29"/>
        <v>0</v>
      </c>
    </row>
    <row r="424" spans="1:16">
      <c r="A424" s="1" t="str">
        <f>$A$18</f>
        <v>63 Verlichting</v>
      </c>
      <c r="B424" s="111" t="str">
        <f t="shared" si="30"/>
        <v/>
      </c>
      <c r="C424" s="3"/>
      <c r="D424" s="3"/>
      <c r="E424" s="3"/>
      <c r="F424" s="59"/>
      <c r="G424" s="59"/>
      <c r="H424" s="59"/>
      <c r="I424" s="59"/>
      <c r="J424" s="11">
        <f>(C424*(1+'Aanneemsom-E'!$C$16))+(D424*(1+'Aanneemsom-E'!$D$16))+(E424*(1+'Aanneemsom-E'!$E$16))</f>
        <v>0</v>
      </c>
      <c r="L424" s="1">
        <f>IF($A$18="63 N.v.t.",1,IF(C424="",0,1))</f>
        <v>0</v>
      </c>
      <c r="M424" s="1">
        <f>IF($A$18="63 N.v.t.",1,IF(D424="",0,1))</f>
        <v>0</v>
      </c>
      <c r="N424" s="1">
        <f>IF($A$18="63 N.v.t.",1,IF(E424="",0,1))</f>
        <v>0</v>
      </c>
      <c r="P424" s="1">
        <f t="shared" si="29"/>
        <v>0</v>
      </c>
    </row>
    <row r="425" spans="1:16">
      <c r="A425" s="1" t="str">
        <f>$A$19</f>
        <v>64 Communicatie</v>
      </c>
      <c r="B425" s="111" t="str">
        <f t="shared" si="30"/>
        <v/>
      </c>
      <c r="C425" s="3"/>
      <c r="D425" s="3"/>
      <c r="E425" s="3"/>
      <c r="F425" s="59"/>
      <c r="G425" s="59"/>
      <c r="H425" s="59"/>
      <c r="I425" s="59"/>
      <c r="J425" s="11">
        <f>(C425*(1+'Aanneemsom-E'!$C$16))+(D425*(1+'Aanneemsom-E'!$D$16))+(E425*(1+'Aanneemsom-E'!$E$16))</f>
        <v>0</v>
      </c>
      <c r="L425" s="1">
        <f>IF($A$19="64 N.v.t.",1,IF(C425="",0,1))</f>
        <v>0</v>
      </c>
      <c r="M425" s="1">
        <f>IF($A$19="64 N.v.t.",1,IF(D425="",0,1))</f>
        <v>0</v>
      </c>
      <c r="N425" s="1">
        <f>IF($A$19="64 N.v.t.",1,IF(E425="",0,1))</f>
        <v>0</v>
      </c>
      <c r="P425" s="1">
        <f t="shared" si="29"/>
        <v>0</v>
      </c>
    </row>
    <row r="426" spans="1:16">
      <c r="A426" s="1" t="str">
        <f>$A$20</f>
        <v>65 Beveiliging</v>
      </c>
      <c r="B426" s="111" t="str">
        <f t="shared" si="30"/>
        <v/>
      </c>
      <c r="C426" s="3"/>
      <c r="D426" s="3"/>
      <c r="E426" s="3"/>
      <c r="F426" s="59"/>
      <c r="G426" s="104" t="str">
        <f>IF(F412="","Ingevulde informatie wordt genegeerd.","")</f>
        <v>Ingevulde informatie wordt genegeerd.</v>
      </c>
      <c r="H426" s="59"/>
      <c r="I426" s="59"/>
      <c r="J426" s="11">
        <f>(C426*(1+'Aanneemsom-E'!$C$16))+(D426*(1+'Aanneemsom-E'!$D$16))+(E426*(1+'Aanneemsom-E'!$E$16))</f>
        <v>0</v>
      </c>
      <c r="L426" s="1">
        <f>IF($A$20="65 N.v.t.",1,IF(C426="",0,1))</f>
        <v>0</v>
      </c>
      <c r="M426" s="1">
        <f>IF($A$20="65 N.v.t.",1,IF(D426="",0,1))</f>
        <v>0</v>
      </c>
      <c r="N426" s="1">
        <f>IF($A$20="65 N.v.t.",1,IF(E426="",0,1))</f>
        <v>0</v>
      </c>
      <c r="P426" s="1">
        <f t="shared" si="29"/>
        <v>0</v>
      </c>
    </row>
    <row r="427" spans="1:16">
      <c r="A427" s="1" t="str">
        <f>$A$21</f>
        <v>66 Transport</v>
      </c>
      <c r="B427" s="111" t="str">
        <f t="shared" si="30"/>
        <v/>
      </c>
      <c r="C427" s="3"/>
      <c r="D427" s="3"/>
      <c r="E427" s="3"/>
      <c r="F427" s="59"/>
      <c r="G427" s="59"/>
      <c r="H427" s="59"/>
      <c r="I427" s="59"/>
      <c r="J427" s="11">
        <f>(C427*(1+'Aanneemsom-E'!$C$16))+(D427*(1+'Aanneemsom-E'!$D$16))+(E427*(1+'Aanneemsom-E'!$E$16))</f>
        <v>0</v>
      </c>
      <c r="L427" s="1">
        <f>IF($A$21="66 N.v.t.",1,IF(C427="",0,1))</f>
        <v>0</v>
      </c>
      <c r="M427" s="1">
        <f>IF($A$21="66 N.v.t.",1,IF(D427="",0,1))</f>
        <v>0</v>
      </c>
      <c r="N427" s="1">
        <f>IF($A$21="66 N.v.t.",1,IF(E427="",0,1))</f>
        <v>0</v>
      </c>
      <c r="P427" s="1">
        <f t="shared" si="29"/>
        <v>0</v>
      </c>
    </row>
    <row r="428" spans="1:16">
      <c r="A428" s="1" t="str">
        <f>$A$22</f>
        <v>73 Vaste keuken vrz</v>
      </c>
      <c r="B428" s="111" t="str">
        <f t="shared" si="30"/>
        <v/>
      </c>
      <c r="C428" s="3"/>
      <c r="D428" s="3"/>
      <c r="E428" s="3"/>
      <c r="F428" s="59"/>
      <c r="G428" s="59"/>
      <c r="H428" s="59"/>
      <c r="I428" s="59"/>
      <c r="J428" s="11">
        <f>(C428*(1+'Aanneemsom-E'!$C$16))+(D428*(1+'Aanneemsom-E'!$D$16))+(E428*(1+'Aanneemsom-E'!$E$16))</f>
        <v>0</v>
      </c>
      <c r="L428" s="1">
        <f>IF($A$22="73 N.v.t.",1,IF(C428="",0,1))</f>
        <v>0</v>
      </c>
      <c r="M428" s="1">
        <f>IF($A$22="73 N.v.t.",1,IF(D428="",0,1))</f>
        <v>0</v>
      </c>
      <c r="N428" s="1">
        <f>IF($A$22="73 N.v.t.",1,IF(E428="",0,1))</f>
        <v>0</v>
      </c>
      <c r="P428" s="1">
        <f t="shared" si="29"/>
        <v>0</v>
      </c>
    </row>
    <row r="429" spans="1:16">
      <c r="A429" s="1" t="str">
        <f>$A$23</f>
        <v>75 Vaste onderh.vrz</v>
      </c>
      <c r="B429" s="111" t="str">
        <f t="shared" si="30"/>
        <v/>
      </c>
      <c r="C429" s="3"/>
      <c r="D429" s="3"/>
      <c r="E429" s="3"/>
      <c r="F429" s="59"/>
      <c r="G429" s="59"/>
      <c r="H429" s="59"/>
      <c r="I429" s="59"/>
      <c r="J429" s="11">
        <f>(C429*(1+'Aanneemsom-E'!$C$16))+(D429*(1+'Aanneemsom-E'!$D$16))+(E429*(1+'Aanneemsom-E'!$E$16))</f>
        <v>0</v>
      </c>
      <c r="L429" s="1">
        <f>IF($A$23="75 N.v.t.",1,IF(C429="",0,1))</f>
        <v>0</v>
      </c>
      <c r="M429" s="1">
        <f>IF($A$23="75 N.v.t.",1,IF(D429="",0,1))</f>
        <v>0</v>
      </c>
      <c r="N429" s="1">
        <f>IF($A$23="75 N.v.t.",1,IF(E429="",0,1))</f>
        <v>0</v>
      </c>
      <c r="P429" s="1">
        <f t="shared" si="29"/>
        <v>0</v>
      </c>
    </row>
    <row r="430" spans="1:16" ht="12" thickBot="1">
      <c r="A430" s="1" t="str">
        <f>$A$24</f>
        <v>90 Terrein</v>
      </c>
      <c r="B430" s="111" t="str">
        <f t="shared" si="30"/>
        <v/>
      </c>
      <c r="C430" s="3"/>
      <c r="D430" s="3"/>
      <c r="E430" s="3"/>
      <c r="F430" s="59"/>
      <c r="G430" s="59"/>
      <c r="H430" s="59"/>
      <c r="I430" s="59"/>
      <c r="J430" s="11">
        <f>(C430*(1+'Aanneemsom-E'!$C$16))+(D430*(1+'Aanneemsom-E'!$D$16))+(E430*(1+'Aanneemsom-E'!$E$16))</f>
        <v>0</v>
      </c>
      <c r="L430" s="1">
        <f>IF($A$24="90 N.v.t.",1,IF(C430="",0,1))</f>
        <v>0</v>
      </c>
      <c r="M430" s="1">
        <f>IF($A$24="90 N.v.t.",1,IF(D430="",0,1))</f>
        <v>0</v>
      </c>
      <c r="N430" s="1">
        <f>IF($A$24="90 N.v.t.",1,IF(E430="",0,1))</f>
        <v>0</v>
      </c>
      <c r="P430" s="1">
        <f t="shared" si="29"/>
        <v>0</v>
      </c>
    </row>
    <row r="431" spans="1:16" ht="13.5" thickBot="1">
      <c r="B431" s="19" t="s">
        <v>10</v>
      </c>
      <c r="C431" s="13">
        <f>SUM(C422:C430)</f>
        <v>0</v>
      </c>
      <c r="D431" s="13">
        <f>SUM(D422:D430)</f>
        <v>0</v>
      </c>
      <c r="E431" s="13">
        <f>SUM(E422:E430)</f>
        <v>0</v>
      </c>
      <c r="J431" s="12">
        <f>SUM(J421:J430)</f>
        <v>0</v>
      </c>
      <c r="O431" s="30" t="s">
        <v>25</v>
      </c>
      <c r="P431" s="1">
        <f>SUM(P421:P430)+P413</f>
        <v>4</v>
      </c>
    </row>
    <row r="432" spans="1:16">
      <c r="B432" s="19" t="s">
        <v>21</v>
      </c>
      <c r="C432" s="72" t="e">
        <f>C431/SUM(C431:E431)</f>
        <v>#DIV/0!</v>
      </c>
      <c r="D432" s="72" t="e">
        <f>D431/SUM(C431:E431)</f>
        <v>#DIV/0!</v>
      </c>
      <c r="E432" s="72" t="e">
        <f>E431/SUM(C431:E431)</f>
        <v>#DIV/0!</v>
      </c>
    </row>
    <row r="433" spans="1:17">
      <c r="C433" s="83"/>
      <c r="D433" s="83"/>
      <c r="E433" s="83"/>
    </row>
    <row r="434" spans="1:17">
      <c r="A434" s="6" t="str">
        <f>$A$57</f>
        <v>* "Loon", "Materiaal" en "Werk-derden" inclusief toeslagen. Let op: Alle bedragen datum prijspeil.</v>
      </c>
      <c r="C434" s="83"/>
      <c r="D434" s="83"/>
      <c r="E434" s="83"/>
      <c r="J434" s="105" t="str">
        <f>$J$57</f>
        <v>Paraaf Inschrijver:</v>
      </c>
    </row>
    <row r="435" spans="1:17">
      <c r="A435" s="6" t="str">
        <f>$A$58</f>
        <v>Opmerking: Niet gebruikte velden invullen met 0. Negatieve getallen of tekst is niet toegestaan.</v>
      </c>
      <c r="J435" s="86" t="str">
        <f>IF(P431=32,"","Let op: niet alle velden zijn ingevuld!")</f>
        <v>Let op: niet alle velden zijn ingevuld!</v>
      </c>
    </row>
    <row r="436" spans="1:17" ht="15.75">
      <c r="A436" s="4" t="str">
        <f>'Aanneemsom-E'!$A$1</f>
        <v>E-installatie</v>
      </c>
      <c r="B436" s="4" t="str">
        <f>'Aanneemsom-E'!$B$1</f>
        <v>Inschrijfbiljet onderhoud</v>
      </c>
    </row>
    <row r="437" spans="1:17">
      <c r="A437" s="30" t="str">
        <f>'Aanneemsom-E'!$A$2</f>
        <v>Perceel:</v>
      </c>
      <c r="B437" s="31" t="str">
        <f>Leeswijzer!$B$2</f>
        <v>E1</v>
      </c>
      <c r="F437" s="1"/>
      <c r="G437" s="1"/>
      <c r="H437" s="1"/>
      <c r="I437" s="32" t="str">
        <f>'Aanneemsom-E'!$F$2</f>
        <v>Documentnummer:</v>
      </c>
      <c r="J437" s="80" t="str">
        <f>Leeswijzer!$G$2</f>
        <v>xxx-GC1-IBE E1C1</v>
      </c>
    </row>
    <row r="438" spans="1:17">
      <c r="A438" s="30" t="str">
        <f>'Aanneemsom-E'!$A$3</f>
        <v>Opdrachtgever:</v>
      </c>
      <c r="B438" s="110" t="str">
        <f>Leeswijzer!$B$3</f>
        <v>Solido</v>
      </c>
      <c r="F438" s="1"/>
      <c r="G438" s="1"/>
      <c r="H438" s="1"/>
      <c r="I438" s="32" t="str">
        <f>'Aanneemsom-E'!$F$3</f>
        <v>Bestek:</v>
      </c>
      <c r="J438" s="2" t="str">
        <f>Leeswijzer!$G$3</f>
        <v>2506-FB-OHCAEW</v>
      </c>
    </row>
    <row r="439" spans="1:17">
      <c r="A439" s="30" t="str">
        <f>'Aanneemsom-E'!$A$4</f>
        <v>Betreft:</v>
      </c>
      <c r="B439" s="110" t="str">
        <f>Leeswijzer!$B$4</f>
        <v>Onderhoudscontract E-installatie</v>
      </c>
      <c r="F439" s="1"/>
      <c r="G439" s="1"/>
      <c r="H439" s="1"/>
      <c r="I439" s="30" t="s">
        <v>61</v>
      </c>
      <c r="J439" s="148">
        <f>'Aanneemsom-E'!$E$39</f>
        <v>0</v>
      </c>
    </row>
    <row r="440" spans="1:17">
      <c r="A440" s="30" t="str">
        <f>'Aanneemsom-E'!$A$5</f>
        <v>Blad:</v>
      </c>
      <c r="B440" s="1" t="str">
        <f>IF(F441="","Specificatieblad ongeldig; NIET invullen!","Specificatieblad locatie")</f>
        <v>Specificatieblad ongeldig; NIET invullen!</v>
      </c>
      <c r="E440" s="78" t="str">
        <f>$E$5</f>
        <v>C2</v>
      </c>
      <c r="F440" s="33" t="str">
        <f>$F$5</f>
        <v>(naam)</v>
      </c>
      <c r="J440" s="1"/>
    </row>
    <row r="441" spans="1:17">
      <c r="A441" s="30"/>
      <c r="B441" s="80"/>
      <c r="E441" s="78" t="s">
        <v>4</v>
      </c>
      <c r="F441" s="130"/>
      <c r="H441" s="32" t="s">
        <v>41</v>
      </c>
      <c r="I441" s="80">
        <f>IF(I444=0,I442,I444)</f>
        <v>0</v>
      </c>
      <c r="J441" s="1"/>
      <c r="Q441" s="1">
        <f>IF(F441="",0,1)</f>
        <v>0</v>
      </c>
    </row>
    <row r="442" spans="1:17">
      <c r="A442" s="30"/>
      <c r="B442" s="103"/>
      <c r="E442" s="32" t="s">
        <v>20</v>
      </c>
      <c r="F442" s="117"/>
      <c r="H442" s="32" t="s">
        <v>27</v>
      </c>
      <c r="I442" s="118"/>
      <c r="J442" s="110" t="s">
        <v>45</v>
      </c>
      <c r="P442" s="1">
        <f>IF(I442="",0,1)</f>
        <v>0</v>
      </c>
    </row>
    <row r="443" spans="1:17">
      <c r="A443" s="30"/>
      <c r="B443" s="2"/>
      <c r="E443" s="32"/>
      <c r="F443" s="1"/>
      <c r="H443" s="30" t="s">
        <v>46</v>
      </c>
      <c r="I443" s="118"/>
      <c r="J443" s="1"/>
    </row>
    <row r="444" spans="1:17">
      <c r="A444" s="60" t="s">
        <v>31</v>
      </c>
      <c r="B444" s="115">
        <f>'Aanneemsom-E'!$B$8</f>
        <v>0</v>
      </c>
      <c r="E444" s="32"/>
      <c r="F444" s="1"/>
      <c r="H444" s="32" t="s">
        <v>47</v>
      </c>
      <c r="I444" s="118"/>
      <c r="J444" s="113">
        <f>IF(I443+I444=0,0,(I444-I443)/I443)</f>
        <v>0</v>
      </c>
    </row>
    <row r="445" spans="1:17">
      <c r="A445" s="30" t="s">
        <v>89</v>
      </c>
      <c r="B445" s="149"/>
      <c r="J445" s="119" t="str">
        <f>IF(J444=0,"","Controleer kengetallen op inschrijfwaarde. Pas zo nodig de bedragen Loon, Materiaal en Werk-derden aan met het wijzigingspercentage.")</f>
        <v/>
      </c>
    </row>
    <row r="446" spans="1:17">
      <c r="C446" s="74"/>
      <c r="D446" s="75"/>
      <c r="E446" s="75"/>
      <c r="F446" s="77" t="s">
        <v>23</v>
      </c>
      <c r="G446" s="75"/>
      <c r="H446" s="75"/>
      <c r="I446" s="75"/>
      <c r="J446" s="76"/>
    </row>
    <row r="447" spans="1:17">
      <c r="C447" s="20"/>
      <c r="D447" s="21" t="str">
        <f>$D$12</f>
        <v>Preventief en</v>
      </c>
      <c r="E447" s="22"/>
      <c r="F447" s="26"/>
      <c r="G447" s="21" t="str">
        <f>IF($G$12="","",$G$12)</f>
        <v>Geen stelposten</v>
      </c>
      <c r="H447" s="55"/>
      <c r="I447" s="27"/>
      <c r="J447" s="63" t="str">
        <f>$J$12</f>
        <v>Prijspeil</v>
      </c>
    </row>
    <row r="448" spans="1:17">
      <c r="C448" s="23"/>
      <c r="D448" s="24" t="str">
        <f>$D$13</f>
        <v>curatief onderhoud</v>
      </c>
      <c r="E448" s="25"/>
      <c r="F448" s="28"/>
      <c r="G448" s="24"/>
      <c r="H448" s="56"/>
      <c r="I448" s="29"/>
      <c r="J448" s="71">
        <f>$J$13</f>
        <v>45839</v>
      </c>
    </row>
    <row r="449" spans="1:16" ht="22.5">
      <c r="A449" s="17" t="s">
        <v>43</v>
      </c>
      <c r="B449" s="18" t="str">
        <f>$B$43</f>
        <v>Kengetal-E
locatie (€/m²)</v>
      </c>
      <c r="C449" s="5" t="s">
        <v>58</v>
      </c>
      <c r="D449" s="5" t="s">
        <v>59</v>
      </c>
      <c r="E449" s="5" t="s">
        <v>224</v>
      </c>
      <c r="F449" s="5" t="str">
        <f>IF($F$14="","",$F$14)</f>
        <v/>
      </c>
      <c r="G449" s="5" t="str">
        <f>IF($G$14="","",$G$14)</f>
        <v/>
      </c>
      <c r="H449" s="5" t="str">
        <f>IF($H$14="","",$H$14)</f>
        <v/>
      </c>
      <c r="I449" s="5" t="str">
        <f>IF($I$14="","",$I$14)</f>
        <v/>
      </c>
      <c r="J449" s="5" t="s">
        <v>57</v>
      </c>
      <c r="L449" s="1" t="s">
        <v>26</v>
      </c>
    </row>
    <row r="450" spans="1:16">
      <c r="A450" s="57" t="str">
        <f>$A$15</f>
        <v>Stelposten n.v.t.</v>
      </c>
      <c r="B450" s="81"/>
      <c r="C450" s="82"/>
      <c r="D450" s="82"/>
      <c r="E450" s="82"/>
      <c r="F450" s="3"/>
      <c r="G450" s="3"/>
      <c r="H450" s="3"/>
      <c r="I450" s="3"/>
      <c r="J450" s="58">
        <f>(F450*(1+'Aanneemsom-E'!$F$16))+(G450*(1+'Aanneemsom-E'!$F$16))+(H450*(1+'Aanneemsom-E'!$F$16))+(I450*(1+'Aanneemsom-E'!$F$16))</f>
        <v>0</v>
      </c>
      <c r="L450" s="1">
        <f>IF(F449="",1,IF(F450="",0,1))</f>
        <v>1</v>
      </c>
      <c r="M450" s="1">
        <f>IF(G449="",1,IF(G450="",0,1))</f>
        <v>1</v>
      </c>
      <c r="N450" s="1">
        <f>IF(H449="",1,IF(H450="",0,1))</f>
        <v>1</v>
      </c>
      <c r="O450" s="1">
        <f>IF(I449="",1,IF(I450="",0,1))</f>
        <v>1</v>
      </c>
      <c r="P450" s="1">
        <f t="shared" ref="P450:P459" si="31">SUM(L450:O450)</f>
        <v>4</v>
      </c>
    </row>
    <row r="451" spans="1:16">
      <c r="A451" s="1" t="str">
        <f>$A$16</f>
        <v>61 CEV</v>
      </c>
      <c r="B451" s="111" t="str">
        <f>IF(C451+D451+E451=0,"",J451/$I$441)</f>
        <v/>
      </c>
      <c r="C451" s="3"/>
      <c r="D451" s="3"/>
      <c r="E451" s="3"/>
      <c r="F451" s="59"/>
      <c r="G451" s="59"/>
      <c r="H451" s="59"/>
      <c r="I451" s="59"/>
      <c r="J451" s="11">
        <f>(C451*(1+'Aanneemsom-E'!$C$16))+(D451*(1+'Aanneemsom-E'!$D$16))+(E451*(1+'Aanneemsom-E'!$E$16))</f>
        <v>0</v>
      </c>
      <c r="L451" s="1">
        <f>IF($A$16="61 N.v.t.",1,IF(C451="",0,1))</f>
        <v>0</v>
      </c>
      <c r="M451" s="1">
        <f>IF($A$16="61 N.v.t.",1,IF(D451="",0,1))</f>
        <v>0</v>
      </c>
      <c r="N451" s="1">
        <f>IF($A$16="61 N.v.t.",1,IF(E451="",0,1))</f>
        <v>0</v>
      </c>
      <c r="P451" s="1">
        <f t="shared" si="31"/>
        <v>0</v>
      </c>
    </row>
    <row r="452" spans="1:16">
      <c r="A452" s="1" t="str">
        <f>$A$17</f>
        <v>62 Aansluitingen</v>
      </c>
      <c r="B452" s="111" t="str">
        <f t="shared" ref="B452:B459" si="32">IF(C452+D452+E452=0,"",J452/$I$441)</f>
        <v/>
      </c>
      <c r="C452" s="3"/>
      <c r="D452" s="3"/>
      <c r="E452" s="3"/>
      <c r="F452" s="59"/>
      <c r="G452" s="59"/>
      <c r="H452" s="59"/>
      <c r="I452" s="59"/>
      <c r="J452" s="11">
        <f>(C452*(1+'Aanneemsom-E'!$C$16))+(D452*(1+'Aanneemsom-E'!$D$16))+(E452*(1+'Aanneemsom-E'!$E$16))</f>
        <v>0</v>
      </c>
      <c r="L452" s="1">
        <f>IF($A$17="62 N.v.t.",1,IF(C452="",0,1))</f>
        <v>0</v>
      </c>
      <c r="M452" s="1">
        <f>IF($A$17="62 N.v.t.",1,IF(D452="",0,1))</f>
        <v>0</v>
      </c>
      <c r="N452" s="1">
        <f>IF($A$17="62 N.v.t.",1,IF(E452="",0,1))</f>
        <v>0</v>
      </c>
      <c r="P452" s="1">
        <f t="shared" si="31"/>
        <v>0</v>
      </c>
    </row>
    <row r="453" spans="1:16">
      <c r="A453" s="1" t="str">
        <f>$A$18</f>
        <v>63 Verlichting</v>
      </c>
      <c r="B453" s="111" t="str">
        <f t="shared" si="32"/>
        <v/>
      </c>
      <c r="C453" s="3"/>
      <c r="D453" s="3"/>
      <c r="E453" s="3"/>
      <c r="F453" s="59"/>
      <c r="G453" s="59"/>
      <c r="H453" s="59"/>
      <c r="I453" s="59"/>
      <c r="J453" s="11">
        <f>(C453*(1+'Aanneemsom-E'!$C$16))+(D453*(1+'Aanneemsom-E'!$D$16))+(E453*(1+'Aanneemsom-E'!$E$16))</f>
        <v>0</v>
      </c>
      <c r="L453" s="1">
        <f>IF($A$18="63 N.v.t.",1,IF(C453="",0,1))</f>
        <v>0</v>
      </c>
      <c r="M453" s="1">
        <f>IF($A$18="63 N.v.t.",1,IF(D453="",0,1))</f>
        <v>0</v>
      </c>
      <c r="N453" s="1">
        <f>IF($A$18="63 N.v.t.",1,IF(E453="",0,1))</f>
        <v>0</v>
      </c>
      <c r="P453" s="1">
        <f t="shared" si="31"/>
        <v>0</v>
      </c>
    </row>
    <row r="454" spans="1:16">
      <c r="A454" s="1" t="str">
        <f>$A$19</f>
        <v>64 Communicatie</v>
      </c>
      <c r="B454" s="111" t="str">
        <f t="shared" si="32"/>
        <v/>
      </c>
      <c r="C454" s="3"/>
      <c r="D454" s="3"/>
      <c r="E454" s="3"/>
      <c r="F454" s="59"/>
      <c r="G454" s="59"/>
      <c r="H454" s="59"/>
      <c r="I454" s="59"/>
      <c r="J454" s="11">
        <f>(C454*(1+'Aanneemsom-E'!$C$16))+(D454*(1+'Aanneemsom-E'!$D$16))+(E454*(1+'Aanneemsom-E'!$E$16))</f>
        <v>0</v>
      </c>
      <c r="L454" s="1">
        <f>IF($A$19="64 N.v.t.",1,IF(C454="",0,1))</f>
        <v>0</v>
      </c>
      <c r="M454" s="1">
        <f>IF($A$19="64 N.v.t.",1,IF(D454="",0,1))</f>
        <v>0</v>
      </c>
      <c r="N454" s="1">
        <f>IF($A$19="64 N.v.t.",1,IF(E454="",0,1))</f>
        <v>0</v>
      </c>
      <c r="P454" s="1">
        <f t="shared" si="31"/>
        <v>0</v>
      </c>
    </row>
    <row r="455" spans="1:16">
      <c r="A455" s="1" t="str">
        <f>$A$20</f>
        <v>65 Beveiliging</v>
      </c>
      <c r="B455" s="111" t="str">
        <f t="shared" si="32"/>
        <v/>
      </c>
      <c r="C455" s="3"/>
      <c r="D455" s="3"/>
      <c r="E455" s="3"/>
      <c r="F455" s="59"/>
      <c r="G455" s="104" t="str">
        <f>IF(F441="","Ingevulde informatie wordt genegeerd.","")</f>
        <v>Ingevulde informatie wordt genegeerd.</v>
      </c>
      <c r="H455" s="59"/>
      <c r="I455" s="59"/>
      <c r="J455" s="11">
        <f>(C455*(1+'Aanneemsom-E'!$C$16))+(D455*(1+'Aanneemsom-E'!$D$16))+(E455*(1+'Aanneemsom-E'!$E$16))</f>
        <v>0</v>
      </c>
      <c r="L455" s="1">
        <f>IF($A$20="65 N.v.t.",1,IF(C455="",0,1))</f>
        <v>0</v>
      </c>
      <c r="M455" s="1">
        <f>IF($A$20="65 N.v.t.",1,IF(D455="",0,1))</f>
        <v>0</v>
      </c>
      <c r="N455" s="1">
        <f>IF($A$20="65 N.v.t.",1,IF(E455="",0,1))</f>
        <v>0</v>
      </c>
      <c r="P455" s="1">
        <f t="shared" si="31"/>
        <v>0</v>
      </c>
    </row>
    <row r="456" spans="1:16">
      <c r="A456" s="1" t="str">
        <f>$A$21</f>
        <v>66 Transport</v>
      </c>
      <c r="B456" s="111" t="str">
        <f t="shared" si="32"/>
        <v/>
      </c>
      <c r="C456" s="3"/>
      <c r="D456" s="3"/>
      <c r="E456" s="3"/>
      <c r="F456" s="59"/>
      <c r="G456" s="59"/>
      <c r="H456" s="59"/>
      <c r="I456" s="59"/>
      <c r="J456" s="11">
        <f>(C456*(1+'Aanneemsom-E'!$C$16))+(D456*(1+'Aanneemsom-E'!$D$16))+(E456*(1+'Aanneemsom-E'!$E$16))</f>
        <v>0</v>
      </c>
      <c r="L456" s="1">
        <f>IF($A$21="66 N.v.t.",1,IF(C456="",0,1))</f>
        <v>0</v>
      </c>
      <c r="M456" s="1">
        <f>IF($A$21="66 N.v.t.",1,IF(D456="",0,1))</f>
        <v>0</v>
      </c>
      <c r="N456" s="1">
        <f>IF($A$21="66 N.v.t.",1,IF(E456="",0,1))</f>
        <v>0</v>
      </c>
      <c r="P456" s="1">
        <f t="shared" si="31"/>
        <v>0</v>
      </c>
    </row>
    <row r="457" spans="1:16">
      <c r="A457" s="1" t="str">
        <f>$A$22</f>
        <v>73 Vaste keuken vrz</v>
      </c>
      <c r="B457" s="111" t="str">
        <f t="shared" si="32"/>
        <v/>
      </c>
      <c r="C457" s="3"/>
      <c r="D457" s="3"/>
      <c r="E457" s="3"/>
      <c r="F457" s="59"/>
      <c r="G457" s="59"/>
      <c r="H457" s="59"/>
      <c r="I457" s="59"/>
      <c r="J457" s="11">
        <f>(C457*(1+'Aanneemsom-E'!$C$16))+(D457*(1+'Aanneemsom-E'!$D$16))+(E457*(1+'Aanneemsom-E'!$E$16))</f>
        <v>0</v>
      </c>
      <c r="L457" s="1">
        <f>IF($A$22="73 N.v.t.",1,IF(C457="",0,1))</f>
        <v>0</v>
      </c>
      <c r="M457" s="1">
        <f>IF($A$22="73 N.v.t.",1,IF(D457="",0,1))</f>
        <v>0</v>
      </c>
      <c r="N457" s="1">
        <f>IF($A$22="73 N.v.t.",1,IF(E457="",0,1))</f>
        <v>0</v>
      </c>
      <c r="P457" s="1">
        <f t="shared" si="31"/>
        <v>0</v>
      </c>
    </row>
    <row r="458" spans="1:16">
      <c r="A458" s="1" t="str">
        <f>$A$23</f>
        <v>75 Vaste onderh.vrz</v>
      </c>
      <c r="B458" s="111" t="str">
        <f t="shared" si="32"/>
        <v/>
      </c>
      <c r="C458" s="3"/>
      <c r="D458" s="3"/>
      <c r="E458" s="3"/>
      <c r="F458" s="59"/>
      <c r="G458" s="59"/>
      <c r="H458" s="59"/>
      <c r="I458" s="59"/>
      <c r="J458" s="11">
        <f>(C458*(1+'Aanneemsom-E'!$C$16))+(D458*(1+'Aanneemsom-E'!$D$16))+(E458*(1+'Aanneemsom-E'!$E$16))</f>
        <v>0</v>
      </c>
      <c r="L458" s="1">
        <f>IF($A$23="75 N.v.t.",1,IF(C458="",0,1))</f>
        <v>0</v>
      </c>
      <c r="M458" s="1">
        <f>IF($A$23="75 N.v.t.",1,IF(D458="",0,1))</f>
        <v>0</v>
      </c>
      <c r="N458" s="1">
        <f>IF($A$23="75 N.v.t.",1,IF(E458="",0,1))</f>
        <v>0</v>
      </c>
      <c r="P458" s="1">
        <f t="shared" si="31"/>
        <v>0</v>
      </c>
    </row>
    <row r="459" spans="1:16" ht="12" thickBot="1">
      <c r="A459" s="1" t="str">
        <f>$A$24</f>
        <v>90 Terrein</v>
      </c>
      <c r="B459" s="111" t="str">
        <f t="shared" si="32"/>
        <v/>
      </c>
      <c r="C459" s="3"/>
      <c r="D459" s="3"/>
      <c r="E459" s="3"/>
      <c r="F459" s="59"/>
      <c r="G459" s="59"/>
      <c r="H459" s="59"/>
      <c r="I459" s="59"/>
      <c r="J459" s="11">
        <f>(C459*(1+'Aanneemsom-E'!$C$16))+(D459*(1+'Aanneemsom-E'!$D$16))+(E459*(1+'Aanneemsom-E'!$E$16))</f>
        <v>0</v>
      </c>
      <c r="L459" s="1">
        <f>IF($A$24="90 N.v.t.",1,IF(C459="",0,1))</f>
        <v>0</v>
      </c>
      <c r="M459" s="1">
        <f>IF($A$24="90 N.v.t.",1,IF(D459="",0,1))</f>
        <v>0</v>
      </c>
      <c r="N459" s="1">
        <f>IF($A$24="90 N.v.t.",1,IF(E459="",0,1))</f>
        <v>0</v>
      </c>
      <c r="P459" s="1">
        <f t="shared" si="31"/>
        <v>0</v>
      </c>
    </row>
    <row r="460" spans="1:16" ht="13.5" thickBot="1">
      <c r="B460" s="19" t="s">
        <v>10</v>
      </c>
      <c r="C460" s="13">
        <f>SUM(C451:C459)</f>
        <v>0</v>
      </c>
      <c r="D460" s="13">
        <f>SUM(D451:D459)</f>
        <v>0</v>
      </c>
      <c r="E460" s="13">
        <f>SUM(E451:E459)</f>
        <v>0</v>
      </c>
      <c r="J460" s="12">
        <f>SUM(J450:J459)</f>
        <v>0</v>
      </c>
      <c r="O460" s="30" t="s">
        <v>25</v>
      </c>
      <c r="P460" s="1">
        <f>SUM(P450:P459)+P442</f>
        <v>4</v>
      </c>
    </row>
    <row r="461" spans="1:16">
      <c r="B461" s="19" t="s">
        <v>21</v>
      </c>
      <c r="C461" s="72" t="e">
        <f>C460/SUM(C460:E460)</f>
        <v>#DIV/0!</v>
      </c>
      <c r="D461" s="72" t="e">
        <f>D460/SUM(C460:E460)</f>
        <v>#DIV/0!</v>
      </c>
      <c r="E461" s="72" t="e">
        <f>E460/SUM(C460:E460)</f>
        <v>#DIV/0!</v>
      </c>
    </row>
    <row r="462" spans="1:16">
      <c r="C462" s="83"/>
      <c r="D462" s="83"/>
      <c r="E462" s="83"/>
    </row>
    <row r="463" spans="1:16">
      <c r="A463" s="6" t="str">
        <f>$A$57</f>
        <v>* "Loon", "Materiaal" en "Werk-derden" inclusief toeslagen. Let op: Alle bedragen datum prijspeil.</v>
      </c>
      <c r="C463" s="83"/>
      <c r="D463" s="83"/>
      <c r="E463" s="83"/>
      <c r="J463" s="105" t="str">
        <f>$J$57</f>
        <v>Paraaf Inschrijver:</v>
      </c>
    </row>
    <row r="464" spans="1:16">
      <c r="A464" s="6" t="str">
        <f>$A$58</f>
        <v>Opmerking: Niet gebruikte velden invullen met 0. Negatieve getallen of tekst is niet toegestaan.</v>
      </c>
      <c r="J464" s="86" t="str">
        <f>IF(P460=32,"","Let op: niet alle velden zijn ingevuld!")</f>
        <v>Let op: niet alle velden zijn ingevuld!</v>
      </c>
    </row>
    <row r="465" spans="1:17" ht="15.75">
      <c r="A465" s="4" t="str">
        <f>'Aanneemsom-E'!$A$1</f>
        <v>E-installatie</v>
      </c>
      <c r="B465" s="4" t="str">
        <f>'Aanneemsom-E'!$B$1</f>
        <v>Inschrijfbiljet onderhoud</v>
      </c>
    </row>
    <row r="466" spans="1:17">
      <c r="A466" s="30" t="str">
        <f>'Aanneemsom-E'!$A$2</f>
        <v>Perceel:</v>
      </c>
      <c r="B466" s="31" t="str">
        <f>Leeswijzer!$B$2</f>
        <v>E1</v>
      </c>
      <c r="F466" s="1"/>
      <c r="G466" s="1"/>
      <c r="H466" s="1"/>
      <c r="I466" s="32" t="str">
        <f>'Aanneemsom-E'!$F$2</f>
        <v>Documentnummer:</v>
      </c>
      <c r="J466" s="80" t="str">
        <f>Leeswijzer!$G$2</f>
        <v>xxx-GC1-IBE E1C1</v>
      </c>
    </row>
    <row r="467" spans="1:17">
      <c r="A467" s="30" t="str">
        <f>'Aanneemsom-E'!$A$3</f>
        <v>Opdrachtgever:</v>
      </c>
      <c r="B467" s="110" t="str">
        <f>Leeswijzer!$B$3</f>
        <v>Solido</v>
      </c>
      <c r="F467" s="1"/>
      <c r="G467" s="1"/>
      <c r="H467" s="1"/>
      <c r="I467" s="32" t="str">
        <f>'Aanneemsom-E'!$F$3</f>
        <v>Bestek:</v>
      </c>
      <c r="J467" s="2" t="str">
        <f>Leeswijzer!$G$3</f>
        <v>2506-FB-OHCAEW</v>
      </c>
    </row>
    <row r="468" spans="1:17">
      <c r="A468" s="30" t="str">
        <f>'Aanneemsom-E'!$A$4</f>
        <v>Betreft:</v>
      </c>
      <c r="B468" s="110" t="str">
        <f>Leeswijzer!$B$4</f>
        <v>Onderhoudscontract E-installatie</v>
      </c>
      <c r="F468" s="1"/>
      <c r="G468" s="1"/>
      <c r="H468" s="1"/>
      <c r="I468" s="30" t="s">
        <v>61</v>
      </c>
      <c r="J468" s="148">
        <f>'Aanneemsom-E'!$E$39</f>
        <v>0</v>
      </c>
    </row>
    <row r="469" spans="1:17">
      <c r="A469" s="30" t="str">
        <f>'Aanneemsom-E'!$A$5</f>
        <v>Blad:</v>
      </c>
      <c r="B469" s="1" t="str">
        <f>IF(F470="","Specificatieblad ongeldig; NIET invullen!","Specificatieblad locatie")</f>
        <v>Specificatieblad ongeldig; NIET invullen!</v>
      </c>
      <c r="E469" s="78" t="str">
        <f>$E$5</f>
        <v>C2</v>
      </c>
      <c r="F469" s="33" t="str">
        <f>$F$5</f>
        <v>(naam)</v>
      </c>
      <c r="J469" s="1"/>
    </row>
    <row r="470" spans="1:17">
      <c r="A470" s="30"/>
      <c r="B470" s="80"/>
      <c r="E470" s="78" t="s">
        <v>4</v>
      </c>
      <c r="F470" s="130"/>
      <c r="H470" s="32" t="s">
        <v>41</v>
      </c>
      <c r="I470" s="80">
        <f>IF(I473=0,I471,I473)</f>
        <v>0</v>
      </c>
      <c r="J470" s="1"/>
      <c r="Q470" s="1">
        <f>IF(F470="",0,1)</f>
        <v>0</v>
      </c>
    </row>
    <row r="471" spans="1:17">
      <c r="A471" s="30"/>
      <c r="B471" s="103"/>
      <c r="E471" s="32" t="s">
        <v>20</v>
      </c>
      <c r="F471" s="117"/>
      <c r="H471" s="32" t="s">
        <v>27</v>
      </c>
      <c r="I471" s="118"/>
      <c r="J471" s="110" t="s">
        <v>45</v>
      </c>
      <c r="P471" s="1">
        <f>IF(I471="",0,1)</f>
        <v>0</v>
      </c>
    </row>
    <row r="472" spans="1:17">
      <c r="A472" s="30"/>
      <c r="B472" s="2"/>
      <c r="E472" s="32"/>
      <c r="F472" s="1"/>
      <c r="H472" s="30" t="s">
        <v>46</v>
      </c>
      <c r="I472" s="118"/>
      <c r="J472" s="1"/>
    </row>
    <row r="473" spans="1:17">
      <c r="A473" s="60" t="s">
        <v>31</v>
      </c>
      <c r="B473" s="115">
        <f>'Aanneemsom-E'!$B$8</f>
        <v>0</v>
      </c>
      <c r="E473" s="32"/>
      <c r="F473" s="1"/>
      <c r="H473" s="32" t="s">
        <v>47</v>
      </c>
      <c r="I473" s="118"/>
      <c r="J473" s="113">
        <f>IF(I472+I473=0,0,(I473-I472)/I472)</f>
        <v>0</v>
      </c>
    </row>
    <row r="474" spans="1:17">
      <c r="A474" s="30" t="s">
        <v>89</v>
      </c>
      <c r="B474" s="149"/>
      <c r="J474" s="119" t="str">
        <f>IF(J473=0,"","Controleer kengetallen op inschrijfwaarde. Pas zo nodig de bedragen Loon, Materiaal en Werk-derden aan met het wijzigingspercentage.")</f>
        <v/>
      </c>
    </row>
    <row r="475" spans="1:17">
      <c r="C475" s="74"/>
      <c r="D475" s="75"/>
      <c r="E475" s="75"/>
      <c r="F475" s="77" t="s">
        <v>23</v>
      </c>
      <c r="G475" s="75"/>
      <c r="H475" s="75"/>
      <c r="I475" s="75"/>
      <c r="J475" s="76"/>
    </row>
    <row r="476" spans="1:17">
      <c r="C476" s="20"/>
      <c r="D476" s="21" t="str">
        <f>$D$12</f>
        <v>Preventief en</v>
      </c>
      <c r="E476" s="22"/>
      <c r="F476" s="26"/>
      <c r="G476" s="21" t="str">
        <f>IF($G$12="","",$G$12)</f>
        <v>Geen stelposten</v>
      </c>
      <c r="H476" s="55"/>
      <c r="I476" s="27"/>
      <c r="J476" s="63" t="str">
        <f>$J$12</f>
        <v>Prijspeil</v>
      </c>
    </row>
    <row r="477" spans="1:17">
      <c r="C477" s="23"/>
      <c r="D477" s="24" t="str">
        <f>$D$13</f>
        <v>curatief onderhoud</v>
      </c>
      <c r="E477" s="25"/>
      <c r="F477" s="28"/>
      <c r="G477" s="24"/>
      <c r="H477" s="56"/>
      <c r="I477" s="29"/>
      <c r="J477" s="71">
        <f>$J$13</f>
        <v>45839</v>
      </c>
    </row>
    <row r="478" spans="1:17" ht="22.5">
      <c r="A478" s="17" t="s">
        <v>43</v>
      </c>
      <c r="B478" s="18" t="str">
        <f>$B$43</f>
        <v>Kengetal-E
locatie (€/m²)</v>
      </c>
      <c r="C478" s="5" t="s">
        <v>58</v>
      </c>
      <c r="D478" s="5" t="s">
        <v>59</v>
      </c>
      <c r="E478" s="5" t="s">
        <v>224</v>
      </c>
      <c r="F478" s="5" t="str">
        <f>IF($F$14="","",$F$14)</f>
        <v/>
      </c>
      <c r="G478" s="5" t="str">
        <f>IF($G$14="","",$G$14)</f>
        <v/>
      </c>
      <c r="H478" s="5" t="str">
        <f>IF($H$14="","",$H$14)</f>
        <v/>
      </c>
      <c r="I478" s="5" t="str">
        <f>IF($I$14="","",$I$14)</f>
        <v/>
      </c>
      <c r="J478" s="5" t="s">
        <v>57</v>
      </c>
      <c r="L478" s="1" t="s">
        <v>26</v>
      </c>
    </row>
    <row r="479" spans="1:17">
      <c r="A479" s="57" t="str">
        <f>$A$15</f>
        <v>Stelposten n.v.t.</v>
      </c>
      <c r="B479" s="81"/>
      <c r="C479" s="82"/>
      <c r="D479" s="82"/>
      <c r="E479" s="82"/>
      <c r="F479" s="3"/>
      <c r="G479" s="3"/>
      <c r="H479" s="3"/>
      <c r="I479" s="3"/>
      <c r="J479" s="58">
        <f>(F479*(1+'Aanneemsom-E'!$F$16))+(G479*(1+'Aanneemsom-E'!$F$16))+(H479*(1+'Aanneemsom-E'!$F$16))+(I479*(1+'Aanneemsom-E'!$F$16))</f>
        <v>0</v>
      </c>
      <c r="L479" s="1">
        <f>IF(F478="",1,IF(F479="",0,1))</f>
        <v>1</v>
      </c>
      <c r="M479" s="1">
        <f>IF(G478="",1,IF(G479="",0,1))</f>
        <v>1</v>
      </c>
      <c r="N479" s="1">
        <f>IF(H478="",1,IF(H479="",0,1))</f>
        <v>1</v>
      </c>
      <c r="O479" s="1">
        <f>IF(I478="",1,IF(I479="",0,1))</f>
        <v>1</v>
      </c>
      <c r="P479" s="1">
        <f t="shared" ref="P479:P488" si="33">SUM(L479:O479)</f>
        <v>4</v>
      </c>
    </row>
    <row r="480" spans="1:17">
      <c r="A480" s="1" t="str">
        <f>$A$16</f>
        <v>61 CEV</v>
      </c>
      <c r="B480" s="111" t="str">
        <f>IF(C480+D480+E480=0,"",J480/$I$470)</f>
        <v/>
      </c>
      <c r="C480" s="3"/>
      <c r="D480" s="3"/>
      <c r="E480" s="3"/>
      <c r="F480" s="59"/>
      <c r="G480" s="59"/>
      <c r="H480" s="59"/>
      <c r="I480" s="59"/>
      <c r="J480" s="11">
        <f>(C480*(1+'Aanneemsom-E'!$C$16))+(D480*(1+'Aanneemsom-E'!$D$16))+(E480*(1+'Aanneemsom-E'!$E$16))</f>
        <v>0</v>
      </c>
      <c r="L480" s="1">
        <f>IF($A$16="61 N.v.t.",1,IF(C480="",0,1))</f>
        <v>0</v>
      </c>
      <c r="M480" s="1">
        <f>IF($A$16="61 N.v.t.",1,IF(D480="",0,1))</f>
        <v>0</v>
      </c>
      <c r="N480" s="1">
        <f>IF($A$16="61 N.v.t.",1,IF(E480="",0,1))</f>
        <v>0</v>
      </c>
      <c r="P480" s="1">
        <f t="shared" si="33"/>
        <v>0</v>
      </c>
    </row>
    <row r="481" spans="1:16">
      <c r="A481" s="1" t="str">
        <f>$A$17</f>
        <v>62 Aansluitingen</v>
      </c>
      <c r="B481" s="111" t="str">
        <f t="shared" ref="B481:B488" si="34">IF(C481+D481+E481=0,"",J481/$I$470)</f>
        <v/>
      </c>
      <c r="C481" s="3"/>
      <c r="D481" s="3"/>
      <c r="E481" s="3"/>
      <c r="F481" s="59"/>
      <c r="G481" s="59"/>
      <c r="H481" s="59"/>
      <c r="I481" s="59"/>
      <c r="J481" s="11">
        <f>(C481*(1+'Aanneemsom-E'!$C$16))+(D481*(1+'Aanneemsom-E'!$D$16))+(E481*(1+'Aanneemsom-E'!$E$16))</f>
        <v>0</v>
      </c>
      <c r="L481" s="1">
        <f>IF($A$17="62 N.v.t.",1,IF(C481="",0,1))</f>
        <v>0</v>
      </c>
      <c r="M481" s="1">
        <f>IF($A$17="62 N.v.t.",1,IF(D481="",0,1))</f>
        <v>0</v>
      </c>
      <c r="N481" s="1">
        <f>IF($A$17="62 N.v.t.",1,IF(E481="",0,1))</f>
        <v>0</v>
      </c>
      <c r="P481" s="1">
        <f t="shared" si="33"/>
        <v>0</v>
      </c>
    </row>
    <row r="482" spans="1:16">
      <c r="A482" s="1" t="str">
        <f>$A$18</f>
        <v>63 Verlichting</v>
      </c>
      <c r="B482" s="111" t="str">
        <f t="shared" si="34"/>
        <v/>
      </c>
      <c r="C482" s="3"/>
      <c r="D482" s="3"/>
      <c r="E482" s="3"/>
      <c r="F482" s="59"/>
      <c r="G482" s="59"/>
      <c r="H482" s="59"/>
      <c r="I482" s="59"/>
      <c r="J482" s="11">
        <f>(C482*(1+'Aanneemsom-E'!$C$16))+(D482*(1+'Aanneemsom-E'!$D$16))+(E482*(1+'Aanneemsom-E'!$E$16))</f>
        <v>0</v>
      </c>
      <c r="L482" s="1">
        <f>IF($A$18="63 N.v.t.",1,IF(C482="",0,1))</f>
        <v>0</v>
      </c>
      <c r="M482" s="1">
        <f>IF($A$18="63 N.v.t.",1,IF(D482="",0,1))</f>
        <v>0</v>
      </c>
      <c r="N482" s="1">
        <f>IF($A$18="63 N.v.t.",1,IF(E482="",0,1))</f>
        <v>0</v>
      </c>
      <c r="P482" s="1">
        <f t="shared" si="33"/>
        <v>0</v>
      </c>
    </row>
    <row r="483" spans="1:16">
      <c r="A483" s="1" t="str">
        <f>$A$19</f>
        <v>64 Communicatie</v>
      </c>
      <c r="B483" s="111" t="str">
        <f t="shared" si="34"/>
        <v/>
      </c>
      <c r="C483" s="3"/>
      <c r="D483" s="3"/>
      <c r="E483" s="3"/>
      <c r="F483" s="59"/>
      <c r="G483" s="59"/>
      <c r="H483" s="59"/>
      <c r="I483" s="59"/>
      <c r="J483" s="11">
        <f>(C483*(1+'Aanneemsom-E'!$C$16))+(D483*(1+'Aanneemsom-E'!$D$16))+(E483*(1+'Aanneemsom-E'!$E$16))</f>
        <v>0</v>
      </c>
      <c r="L483" s="1">
        <f>IF($A$19="64 N.v.t.",1,IF(C483="",0,1))</f>
        <v>0</v>
      </c>
      <c r="M483" s="1">
        <f>IF($A$19="64 N.v.t.",1,IF(D483="",0,1))</f>
        <v>0</v>
      </c>
      <c r="N483" s="1">
        <f>IF($A$19="64 N.v.t.",1,IF(E483="",0,1))</f>
        <v>0</v>
      </c>
      <c r="P483" s="1">
        <f t="shared" si="33"/>
        <v>0</v>
      </c>
    </row>
    <row r="484" spans="1:16">
      <c r="A484" s="1" t="str">
        <f>$A$20</f>
        <v>65 Beveiliging</v>
      </c>
      <c r="B484" s="111" t="str">
        <f t="shared" si="34"/>
        <v/>
      </c>
      <c r="C484" s="3"/>
      <c r="D484" s="3"/>
      <c r="E484" s="3"/>
      <c r="F484" s="59"/>
      <c r="G484" s="104" t="str">
        <f>IF(F470="","Ingevulde informatie wordt genegeerd.","")</f>
        <v>Ingevulde informatie wordt genegeerd.</v>
      </c>
      <c r="H484" s="59"/>
      <c r="I484" s="59"/>
      <c r="J484" s="11">
        <f>(C484*(1+'Aanneemsom-E'!$C$16))+(D484*(1+'Aanneemsom-E'!$D$16))+(E484*(1+'Aanneemsom-E'!$E$16))</f>
        <v>0</v>
      </c>
      <c r="L484" s="1">
        <f>IF($A$20="65 N.v.t.",1,IF(C484="",0,1))</f>
        <v>0</v>
      </c>
      <c r="M484" s="1">
        <f>IF($A$20="65 N.v.t.",1,IF(D484="",0,1))</f>
        <v>0</v>
      </c>
      <c r="N484" s="1">
        <f>IF($A$20="65 N.v.t.",1,IF(E484="",0,1))</f>
        <v>0</v>
      </c>
      <c r="P484" s="1">
        <f t="shared" si="33"/>
        <v>0</v>
      </c>
    </row>
    <row r="485" spans="1:16">
      <c r="A485" s="1" t="str">
        <f>$A$21</f>
        <v>66 Transport</v>
      </c>
      <c r="B485" s="111" t="str">
        <f t="shared" si="34"/>
        <v/>
      </c>
      <c r="C485" s="3"/>
      <c r="D485" s="3"/>
      <c r="E485" s="3"/>
      <c r="F485" s="59"/>
      <c r="G485" s="59"/>
      <c r="H485" s="59"/>
      <c r="I485" s="59"/>
      <c r="J485" s="11">
        <f>(C485*(1+'Aanneemsom-E'!$C$16))+(D485*(1+'Aanneemsom-E'!$D$16))+(E485*(1+'Aanneemsom-E'!$E$16))</f>
        <v>0</v>
      </c>
      <c r="L485" s="1">
        <f>IF($A$21="66 N.v.t.",1,IF(C485="",0,1))</f>
        <v>0</v>
      </c>
      <c r="M485" s="1">
        <f>IF($A$21="66 N.v.t.",1,IF(D485="",0,1))</f>
        <v>0</v>
      </c>
      <c r="N485" s="1">
        <f>IF($A$21="66 N.v.t.",1,IF(E485="",0,1))</f>
        <v>0</v>
      </c>
      <c r="P485" s="1">
        <f t="shared" si="33"/>
        <v>0</v>
      </c>
    </row>
    <row r="486" spans="1:16">
      <c r="A486" s="1" t="str">
        <f>$A$22</f>
        <v>73 Vaste keuken vrz</v>
      </c>
      <c r="B486" s="111" t="str">
        <f t="shared" si="34"/>
        <v/>
      </c>
      <c r="C486" s="3"/>
      <c r="D486" s="3"/>
      <c r="E486" s="3"/>
      <c r="F486" s="59"/>
      <c r="G486" s="59"/>
      <c r="H486" s="59"/>
      <c r="I486" s="59"/>
      <c r="J486" s="11">
        <f>(C486*(1+'Aanneemsom-E'!$C$16))+(D486*(1+'Aanneemsom-E'!$D$16))+(E486*(1+'Aanneemsom-E'!$E$16))</f>
        <v>0</v>
      </c>
      <c r="L486" s="1">
        <f>IF($A$22="73 N.v.t.",1,IF(C486="",0,1))</f>
        <v>0</v>
      </c>
      <c r="M486" s="1">
        <f>IF($A$22="73 N.v.t.",1,IF(D486="",0,1))</f>
        <v>0</v>
      </c>
      <c r="N486" s="1">
        <f>IF($A$22="73 N.v.t.",1,IF(E486="",0,1))</f>
        <v>0</v>
      </c>
      <c r="P486" s="1">
        <f t="shared" si="33"/>
        <v>0</v>
      </c>
    </row>
    <row r="487" spans="1:16">
      <c r="A487" s="1" t="str">
        <f>$A$23</f>
        <v>75 Vaste onderh.vrz</v>
      </c>
      <c r="B487" s="111" t="str">
        <f t="shared" si="34"/>
        <v/>
      </c>
      <c r="C487" s="3"/>
      <c r="D487" s="3"/>
      <c r="E487" s="3"/>
      <c r="F487" s="59"/>
      <c r="G487" s="59"/>
      <c r="H487" s="59"/>
      <c r="I487" s="59"/>
      <c r="J487" s="11">
        <f>(C487*(1+'Aanneemsom-E'!$C$16))+(D487*(1+'Aanneemsom-E'!$D$16))+(E487*(1+'Aanneemsom-E'!$E$16))</f>
        <v>0</v>
      </c>
      <c r="L487" s="1">
        <f>IF($A$23="75 N.v.t.",1,IF(C487="",0,1))</f>
        <v>0</v>
      </c>
      <c r="M487" s="1">
        <f>IF($A$23="75 N.v.t.",1,IF(D487="",0,1))</f>
        <v>0</v>
      </c>
      <c r="N487" s="1">
        <f>IF($A$23="75 N.v.t.",1,IF(E487="",0,1))</f>
        <v>0</v>
      </c>
      <c r="P487" s="1">
        <f t="shared" si="33"/>
        <v>0</v>
      </c>
    </row>
    <row r="488" spans="1:16" ht="12" thickBot="1">
      <c r="A488" s="1" t="str">
        <f>$A$24</f>
        <v>90 Terrein</v>
      </c>
      <c r="B488" s="111" t="str">
        <f t="shared" si="34"/>
        <v/>
      </c>
      <c r="C488" s="3"/>
      <c r="D488" s="3"/>
      <c r="E488" s="3"/>
      <c r="F488" s="59"/>
      <c r="G488" s="59"/>
      <c r="H488" s="59"/>
      <c r="I488" s="59"/>
      <c r="J488" s="11">
        <f>(C488*(1+'Aanneemsom-E'!$C$16))+(D488*(1+'Aanneemsom-E'!$D$16))+(E488*(1+'Aanneemsom-E'!$E$16))</f>
        <v>0</v>
      </c>
      <c r="L488" s="1">
        <f>IF($A$24="90 N.v.t.",1,IF(C488="",0,1))</f>
        <v>0</v>
      </c>
      <c r="M488" s="1">
        <f>IF($A$24="90 N.v.t.",1,IF(D488="",0,1))</f>
        <v>0</v>
      </c>
      <c r="N488" s="1">
        <f>IF($A$24="90 N.v.t.",1,IF(E488="",0,1))</f>
        <v>0</v>
      </c>
      <c r="P488" s="1">
        <f t="shared" si="33"/>
        <v>0</v>
      </c>
    </row>
    <row r="489" spans="1:16" ht="13.5" thickBot="1">
      <c r="B489" s="19" t="s">
        <v>10</v>
      </c>
      <c r="C489" s="13">
        <f>SUM(C480:C488)</f>
        <v>0</v>
      </c>
      <c r="D489" s="13">
        <f>SUM(D480:D488)</f>
        <v>0</v>
      </c>
      <c r="E489" s="13">
        <f>SUM(E480:E488)</f>
        <v>0</v>
      </c>
      <c r="J489" s="12">
        <f>SUM(J479:J488)</f>
        <v>0</v>
      </c>
      <c r="O489" s="30" t="s">
        <v>25</v>
      </c>
      <c r="P489" s="1">
        <f>SUM(P479:P488)+P471</f>
        <v>4</v>
      </c>
    </row>
    <row r="490" spans="1:16">
      <c r="B490" s="19" t="s">
        <v>21</v>
      </c>
      <c r="C490" s="72" t="e">
        <f>C489/SUM(C489:E489)</f>
        <v>#DIV/0!</v>
      </c>
      <c r="D490" s="72" t="e">
        <f>D489/SUM(C489:E489)</f>
        <v>#DIV/0!</v>
      </c>
      <c r="E490" s="72" t="e">
        <f>E489/SUM(C489:E489)</f>
        <v>#DIV/0!</v>
      </c>
    </row>
    <row r="491" spans="1:16">
      <c r="C491" s="83"/>
      <c r="D491" s="83"/>
      <c r="E491" s="83"/>
    </row>
    <row r="492" spans="1:16">
      <c r="A492" s="6" t="str">
        <f>$A$57</f>
        <v>* "Loon", "Materiaal" en "Werk-derden" inclusief toeslagen. Let op: Alle bedragen datum prijspeil.</v>
      </c>
      <c r="C492" s="83"/>
      <c r="D492" s="83"/>
      <c r="E492" s="83"/>
      <c r="J492" s="105" t="str">
        <f>$J$57</f>
        <v>Paraaf Inschrijver:</v>
      </c>
    </row>
    <row r="493" spans="1:16">
      <c r="A493" s="6" t="str">
        <f>$A$58</f>
        <v>Opmerking: Niet gebruikte velden invullen met 0. Negatieve getallen of tekst is niet toegestaan.</v>
      </c>
      <c r="J493" s="86" t="str">
        <f>IF(P489=32,"","Let op: niet alle velden zijn ingevuld!")</f>
        <v>Let op: niet alle velden zijn ingevuld!</v>
      </c>
    </row>
    <row r="494" spans="1:16" ht="15.75">
      <c r="A494" s="4" t="str">
        <f>'Aanneemsom-E'!$A$1</f>
        <v>E-installatie</v>
      </c>
      <c r="B494" s="4" t="str">
        <f>'Aanneemsom-E'!$B$1</f>
        <v>Inschrijfbiljet onderhoud</v>
      </c>
    </row>
    <row r="495" spans="1:16">
      <c r="A495" s="30" t="str">
        <f>'Aanneemsom-E'!$A$2</f>
        <v>Perceel:</v>
      </c>
      <c r="B495" s="31" t="str">
        <f>Leeswijzer!$B$2</f>
        <v>E1</v>
      </c>
      <c r="F495" s="1"/>
      <c r="G495" s="1"/>
      <c r="H495" s="1"/>
      <c r="I495" s="32" t="str">
        <f>'Aanneemsom-E'!$F$2</f>
        <v>Documentnummer:</v>
      </c>
      <c r="J495" s="80" t="str">
        <f>Leeswijzer!$G$2</f>
        <v>xxx-GC1-IBE E1C1</v>
      </c>
    </row>
    <row r="496" spans="1:16">
      <c r="A496" s="30" t="str">
        <f>'Aanneemsom-E'!$A$3</f>
        <v>Opdrachtgever:</v>
      </c>
      <c r="B496" s="110" t="str">
        <f>Leeswijzer!$B$3</f>
        <v>Solido</v>
      </c>
      <c r="F496" s="1"/>
      <c r="G496" s="1"/>
      <c r="H496" s="1"/>
      <c r="I496" s="32" t="str">
        <f>'Aanneemsom-E'!$F$3</f>
        <v>Bestek:</v>
      </c>
      <c r="J496" s="2" t="str">
        <f>Leeswijzer!$G$3</f>
        <v>2506-FB-OHCAEW</v>
      </c>
    </row>
    <row r="497" spans="1:17">
      <c r="A497" s="30" t="str">
        <f>'Aanneemsom-E'!$A$4</f>
        <v>Betreft:</v>
      </c>
      <c r="B497" s="110" t="str">
        <f>Leeswijzer!$B$4</f>
        <v>Onderhoudscontract E-installatie</v>
      </c>
      <c r="F497" s="1"/>
      <c r="G497" s="1"/>
      <c r="H497" s="1"/>
      <c r="I497" s="30" t="s">
        <v>61</v>
      </c>
      <c r="J497" s="148">
        <f>'Aanneemsom-E'!$E$39</f>
        <v>0</v>
      </c>
    </row>
    <row r="498" spans="1:17">
      <c r="A498" s="30" t="str">
        <f>'Aanneemsom-E'!$A$5</f>
        <v>Blad:</v>
      </c>
      <c r="B498" s="1" t="str">
        <f>IF(F499="","Specificatieblad ongeldig; NIET invullen!","Specificatieblad locatie")</f>
        <v>Specificatieblad ongeldig; NIET invullen!</v>
      </c>
      <c r="E498" s="78" t="str">
        <f>$E$5</f>
        <v>C2</v>
      </c>
      <c r="F498" s="33" t="str">
        <f>$F$5</f>
        <v>(naam)</v>
      </c>
      <c r="J498" s="1"/>
    </row>
    <row r="499" spans="1:17">
      <c r="A499" s="30"/>
      <c r="B499" s="80"/>
      <c r="E499" s="78" t="s">
        <v>4</v>
      </c>
      <c r="F499" s="130"/>
      <c r="H499" s="32" t="s">
        <v>41</v>
      </c>
      <c r="I499" s="80">
        <f>IF(I502=0,I500,I502)</f>
        <v>0</v>
      </c>
      <c r="J499" s="1"/>
      <c r="Q499" s="1">
        <f>IF(F499="",0,1)</f>
        <v>0</v>
      </c>
    </row>
    <row r="500" spans="1:17">
      <c r="A500" s="30"/>
      <c r="B500" s="103"/>
      <c r="E500" s="32" t="s">
        <v>20</v>
      </c>
      <c r="F500" s="117"/>
      <c r="H500" s="32" t="s">
        <v>27</v>
      </c>
      <c r="I500" s="118"/>
      <c r="J500" s="110" t="s">
        <v>45</v>
      </c>
      <c r="P500" s="1">
        <f>IF(I500="",0,1)</f>
        <v>0</v>
      </c>
    </row>
    <row r="501" spans="1:17">
      <c r="A501" s="30"/>
      <c r="B501" s="2"/>
      <c r="E501" s="32"/>
      <c r="F501" s="1"/>
      <c r="H501" s="30" t="s">
        <v>46</v>
      </c>
      <c r="I501" s="118"/>
      <c r="J501" s="1"/>
    </row>
    <row r="502" spans="1:17">
      <c r="A502" s="60" t="s">
        <v>31</v>
      </c>
      <c r="B502" s="115">
        <f>'Aanneemsom-E'!$B$8</f>
        <v>0</v>
      </c>
      <c r="E502" s="32"/>
      <c r="F502" s="1"/>
      <c r="H502" s="32" t="s">
        <v>47</v>
      </c>
      <c r="I502" s="118"/>
      <c r="J502" s="113">
        <f>IF(I501+I502=0,0,(I502-I501)/I501)</f>
        <v>0</v>
      </c>
    </row>
    <row r="503" spans="1:17">
      <c r="A503" s="30" t="s">
        <v>89</v>
      </c>
      <c r="B503" s="149"/>
      <c r="J503" s="119" t="str">
        <f>IF(J502=0,"","Controleer kengetallen op inschrijfwaarde. Pas zo nodig de bedragen Loon, Materiaal en Werk-derden aan met het wijzigingspercentage.")</f>
        <v/>
      </c>
    </row>
    <row r="504" spans="1:17">
      <c r="C504" s="74"/>
      <c r="D504" s="75"/>
      <c r="E504" s="75"/>
      <c r="F504" s="77" t="s">
        <v>23</v>
      </c>
      <c r="G504" s="75"/>
      <c r="H504" s="75"/>
      <c r="I504" s="75"/>
      <c r="J504" s="76"/>
    </row>
    <row r="505" spans="1:17">
      <c r="C505" s="20"/>
      <c r="D505" s="21" t="str">
        <f>$D$12</f>
        <v>Preventief en</v>
      </c>
      <c r="E505" s="22"/>
      <c r="F505" s="26"/>
      <c r="G505" s="21" t="str">
        <f>IF($G$12="","",$G$12)</f>
        <v>Geen stelposten</v>
      </c>
      <c r="H505" s="55"/>
      <c r="I505" s="27"/>
      <c r="J505" s="63" t="str">
        <f>$J$12</f>
        <v>Prijspeil</v>
      </c>
    </row>
    <row r="506" spans="1:17">
      <c r="C506" s="23"/>
      <c r="D506" s="24" t="str">
        <f>$D$13</f>
        <v>curatief onderhoud</v>
      </c>
      <c r="E506" s="25"/>
      <c r="F506" s="28"/>
      <c r="G506" s="24"/>
      <c r="H506" s="56"/>
      <c r="I506" s="29"/>
      <c r="J506" s="71">
        <f>$J$13</f>
        <v>45839</v>
      </c>
    </row>
    <row r="507" spans="1:17" ht="22.5">
      <c r="A507" s="17" t="s">
        <v>43</v>
      </c>
      <c r="B507" s="18" t="str">
        <f>$B$43</f>
        <v>Kengetal-E
locatie (€/m²)</v>
      </c>
      <c r="C507" s="5" t="s">
        <v>58</v>
      </c>
      <c r="D507" s="5" t="s">
        <v>59</v>
      </c>
      <c r="E507" s="5" t="s">
        <v>224</v>
      </c>
      <c r="F507" s="5" t="str">
        <f>IF($F$14="","",$F$14)</f>
        <v/>
      </c>
      <c r="G507" s="5" t="str">
        <f>IF($G$14="","",$G$14)</f>
        <v/>
      </c>
      <c r="H507" s="5" t="str">
        <f>IF($H$14="","",$H$14)</f>
        <v/>
      </c>
      <c r="I507" s="5" t="str">
        <f>IF($I$14="","",$I$14)</f>
        <v/>
      </c>
      <c r="J507" s="5" t="s">
        <v>57</v>
      </c>
      <c r="L507" s="1" t="s">
        <v>26</v>
      </c>
    </row>
    <row r="508" spans="1:17">
      <c r="A508" s="57" t="str">
        <f>$A$15</f>
        <v>Stelposten n.v.t.</v>
      </c>
      <c r="B508" s="81"/>
      <c r="C508" s="82"/>
      <c r="D508" s="82"/>
      <c r="E508" s="82"/>
      <c r="F508" s="3"/>
      <c r="G508" s="3"/>
      <c r="H508" s="3"/>
      <c r="I508" s="3"/>
      <c r="J508" s="58">
        <f>(F508*(1+'Aanneemsom-E'!$F$16))+(G508*(1+'Aanneemsom-E'!$F$16))+(H508*(1+'Aanneemsom-E'!$F$16))+(I508*(1+'Aanneemsom-E'!$F$16))</f>
        <v>0</v>
      </c>
      <c r="L508" s="1">
        <f>IF(F507="",1,IF(F508="",0,1))</f>
        <v>1</v>
      </c>
      <c r="M508" s="1">
        <f>IF(G507="",1,IF(G508="",0,1))</f>
        <v>1</v>
      </c>
      <c r="N508" s="1">
        <f>IF(H507="",1,IF(H508="",0,1))</f>
        <v>1</v>
      </c>
      <c r="O508" s="1">
        <f>IF(I507="",1,IF(I508="",0,1))</f>
        <v>1</v>
      </c>
      <c r="P508" s="1">
        <f t="shared" ref="P508:P517" si="35">SUM(L508:O508)</f>
        <v>4</v>
      </c>
    </row>
    <row r="509" spans="1:17">
      <c r="A509" s="1" t="str">
        <f>$A$16</f>
        <v>61 CEV</v>
      </c>
      <c r="B509" s="111" t="str">
        <f>IF(C509+D509+E509=0,"",J509/$I$499)</f>
        <v/>
      </c>
      <c r="C509" s="3"/>
      <c r="D509" s="3"/>
      <c r="E509" s="3"/>
      <c r="F509" s="59"/>
      <c r="G509" s="59"/>
      <c r="H509" s="59"/>
      <c r="I509" s="59"/>
      <c r="J509" s="11">
        <f>(C509*(1+'Aanneemsom-E'!$C$16))+(D509*(1+'Aanneemsom-E'!$D$16))+(E509*(1+'Aanneemsom-E'!$E$16))</f>
        <v>0</v>
      </c>
      <c r="L509" s="1">
        <f>IF($A$16="61 N.v.t.",1,IF(C509="",0,1))</f>
        <v>0</v>
      </c>
      <c r="M509" s="1">
        <f>IF($A$16="61 N.v.t.",1,IF(D509="",0,1))</f>
        <v>0</v>
      </c>
      <c r="N509" s="1">
        <f>IF($A$16="61 N.v.t.",1,IF(E509="",0,1))</f>
        <v>0</v>
      </c>
      <c r="P509" s="1">
        <f t="shared" si="35"/>
        <v>0</v>
      </c>
    </row>
    <row r="510" spans="1:17">
      <c r="A510" s="1" t="str">
        <f>$A$17</f>
        <v>62 Aansluitingen</v>
      </c>
      <c r="B510" s="111" t="str">
        <f t="shared" ref="B510:B517" si="36">IF(C510+D510+E510=0,"",J510/$I$499)</f>
        <v/>
      </c>
      <c r="C510" s="3"/>
      <c r="D510" s="3"/>
      <c r="E510" s="3"/>
      <c r="F510" s="59"/>
      <c r="G510" s="59"/>
      <c r="H510" s="59"/>
      <c r="I510" s="59"/>
      <c r="J510" s="11">
        <f>(C510*(1+'Aanneemsom-E'!$C$16))+(D510*(1+'Aanneemsom-E'!$D$16))+(E510*(1+'Aanneemsom-E'!$E$16))</f>
        <v>0</v>
      </c>
      <c r="L510" s="1">
        <f>IF($A$17="62 N.v.t.",1,IF(C510="",0,1))</f>
        <v>0</v>
      </c>
      <c r="M510" s="1">
        <f>IF($A$17="62 N.v.t.",1,IF(D510="",0,1))</f>
        <v>0</v>
      </c>
      <c r="N510" s="1">
        <f>IF($A$17="62 N.v.t.",1,IF(E510="",0,1))</f>
        <v>0</v>
      </c>
      <c r="P510" s="1">
        <f t="shared" si="35"/>
        <v>0</v>
      </c>
    </row>
    <row r="511" spans="1:17">
      <c r="A511" s="1" t="str">
        <f>$A$18</f>
        <v>63 Verlichting</v>
      </c>
      <c r="B511" s="111" t="str">
        <f t="shared" si="36"/>
        <v/>
      </c>
      <c r="C511" s="3"/>
      <c r="D511" s="3"/>
      <c r="E511" s="3"/>
      <c r="F511" s="59"/>
      <c r="G511" s="59"/>
      <c r="H511" s="59"/>
      <c r="I511" s="59"/>
      <c r="J511" s="11">
        <f>(C511*(1+'Aanneemsom-E'!$C$16))+(D511*(1+'Aanneemsom-E'!$D$16))+(E511*(1+'Aanneemsom-E'!$E$16))</f>
        <v>0</v>
      </c>
      <c r="L511" s="1">
        <f>IF($A$18="63 N.v.t.",1,IF(C511="",0,1))</f>
        <v>0</v>
      </c>
      <c r="M511" s="1">
        <f>IF($A$18="63 N.v.t.",1,IF(D511="",0,1))</f>
        <v>0</v>
      </c>
      <c r="N511" s="1">
        <f>IF($A$18="63 N.v.t.",1,IF(E511="",0,1))</f>
        <v>0</v>
      </c>
      <c r="P511" s="1">
        <f t="shared" si="35"/>
        <v>0</v>
      </c>
    </row>
    <row r="512" spans="1:17">
      <c r="A512" s="1" t="str">
        <f>$A$19</f>
        <v>64 Communicatie</v>
      </c>
      <c r="B512" s="111" t="str">
        <f t="shared" si="36"/>
        <v/>
      </c>
      <c r="C512" s="3"/>
      <c r="D512" s="3"/>
      <c r="E512" s="3"/>
      <c r="F512" s="59"/>
      <c r="G512" s="59"/>
      <c r="H512" s="59"/>
      <c r="I512" s="59"/>
      <c r="J512" s="11">
        <f>(C512*(1+'Aanneemsom-E'!$C$16))+(D512*(1+'Aanneemsom-E'!$D$16))+(E512*(1+'Aanneemsom-E'!$E$16))</f>
        <v>0</v>
      </c>
      <c r="L512" s="1">
        <f>IF($A$19="64 N.v.t.",1,IF(C512="",0,1))</f>
        <v>0</v>
      </c>
      <c r="M512" s="1">
        <f>IF($A$19="64 N.v.t.",1,IF(D512="",0,1))</f>
        <v>0</v>
      </c>
      <c r="N512" s="1">
        <f>IF($A$19="64 N.v.t.",1,IF(E512="",0,1))</f>
        <v>0</v>
      </c>
      <c r="P512" s="1">
        <f t="shared" si="35"/>
        <v>0</v>
      </c>
    </row>
    <row r="513" spans="1:17">
      <c r="A513" s="1" t="str">
        <f>$A$20</f>
        <v>65 Beveiliging</v>
      </c>
      <c r="B513" s="111" t="str">
        <f t="shared" si="36"/>
        <v/>
      </c>
      <c r="C513" s="3"/>
      <c r="D513" s="3"/>
      <c r="E513" s="3"/>
      <c r="F513" s="59"/>
      <c r="G513" s="104" t="str">
        <f>IF(F499="","Ingevulde informatie wordt genegeerd.","")</f>
        <v>Ingevulde informatie wordt genegeerd.</v>
      </c>
      <c r="H513" s="59"/>
      <c r="I513" s="59"/>
      <c r="J513" s="11">
        <f>(C513*(1+'Aanneemsom-E'!$C$16))+(D513*(1+'Aanneemsom-E'!$D$16))+(E513*(1+'Aanneemsom-E'!$E$16))</f>
        <v>0</v>
      </c>
      <c r="L513" s="1">
        <f>IF($A$20="65 N.v.t.",1,IF(C513="",0,1))</f>
        <v>0</v>
      </c>
      <c r="M513" s="1">
        <f>IF($A$20="65 N.v.t.",1,IF(D513="",0,1))</f>
        <v>0</v>
      </c>
      <c r="N513" s="1">
        <f>IF($A$20="65 N.v.t.",1,IF(E513="",0,1))</f>
        <v>0</v>
      </c>
      <c r="P513" s="1">
        <f t="shared" si="35"/>
        <v>0</v>
      </c>
    </row>
    <row r="514" spans="1:17">
      <c r="A514" s="1" t="str">
        <f>$A$21</f>
        <v>66 Transport</v>
      </c>
      <c r="B514" s="111" t="str">
        <f t="shared" si="36"/>
        <v/>
      </c>
      <c r="C514" s="3"/>
      <c r="D514" s="3"/>
      <c r="E514" s="3"/>
      <c r="F514" s="59"/>
      <c r="G514" s="59"/>
      <c r="H514" s="59"/>
      <c r="I514" s="59"/>
      <c r="J514" s="11">
        <f>(C514*(1+'Aanneemsom-E'!$C$16))+(D514*(1+'Aanneemsom-E'!$D$16))+(E514*(1+'Aanneemsom-E'!$E$16))</f>
        <v>0</v>
      </c>
      <c r="L514" s="1">
        <f>IF($A$21="66 N.v.t.",1,IF(C514="",0,1))</f>
        <v>0</v>
      </c>
      <c r="M514" s="1">
        <f>IF($A$21="66 N.v.t.",1,IF(D514="",0,1))</f>
        <v>0</v>
      </c>
      <c r="N514" s="1">
        <f>IF($A$21="66 N.v.t.",1,IF(E514="",0,1))</f>
        <v>0</v>
      </c>
      <c r="P514" s="1">
        <f t="shared" si="35"/>
        <v>0</v>
      </c>
    </row>
    <row r="515" spans="1:17">
      <c r="A515" s="1" t="str">
        <f>$A$22</f>
        <v>73 Vaste keuken vrz</v>
      </c>
      <c r="B515" s="111" t="str">
        <f t="shared" si="36"/>
        <v/>
      </c>
      <c r="C515" s="3"/>
      <c r="D515" s="3"/>
      <c r="E515" s="3"/>
      <c r="F515" s="59"/>
      <c r="G515" s="59"/>
      <c r="H515" s="59"/>
      <c r="I515" s="59"/>
      <c r="J515" s="11">
        <f>(C515*(1+'Aanneemsom-E'!$C$16))+(D515*(1+'Aanneemsom-E'!$D$16))+(E515*(1+'Aanneemsom-E'!$E$16))</f>
        <v>0</v>
      </c>
      <c r="L515" s="1">
        <f>IF($A$22="73 N.v.t.",1,IF(C515="",0,1))</f>
        <v>0</v>
      </c>
      <c r="M515" s="1">
        <f>IF($A$22="73 N.v.t.",1,IF(D515="",0,1))</f>
        <v>0</v>
      </c>
      <c r="N515" s="1">
        <f>IF($A$22="73 N.v.t.",1,IF(E515="",0,1))</f>
        <v>0</v>
      </c>
      <c r="P515" s="1">
        <f t="shared" si="35"/>
        <v>0</v>
      </c>
    </row>
    <row r="516" spans="1:17">
      <c r="A516" s="1" t="str">
        <f>$A$23</f>
        <v>75 Vaste onderh.vrz</v>
      </c>
      <c r="B516" s="111" t="str">
        <f t="shared" si="36"/>
        <v/>
      </c>
      <c r="C516" s="3"/>
      <c r="D516" s="3"/>
      <c r="E516" s="3"/>
      <c r="F516" s="59"/>
      <c r="G516" s="59"/>
      <c r="H516" s="59"/>
      <c r="I516" s="59"/>
      <c r="J516" s="11">
        <f>(C516*(1+'Aanneemsom-E'!$C$16))+(D516*(1+'Aanneemsom-E'!$D$16))+(E516*(1+'Aanneemsom-E'!$E$16))</f>
        <v>0</v>
      </c>
      <c r="L516" s="1">
        <f>IF($A$23="75 N.v.t.",1,IF(C516="",0,1))</f>
        <v>0</v>
      </c>
      <c r="M516" s="1">
        <f>IF($A$23="75 N.v.t.",1,IF(D516="",0,1))</f>
        <v>0</v>
      </c>
      <c r="N516" s="1">
        <f>IF($A$23="75 N.v.t.",1,IF(E516="",0,1))</f>
        <v>0</v>
      </c>
      <c r="P516" s="1">
        <f t="shared" si="35"/>
        <v>0</v>
      </c>
    </row>
    <row r="517" spans="1:17" ht="12" thickBot="1">
      <c r="A517" s="1" t="str">
        <f>$A$24</f>
        <v>90 Terrein</v>
      </c>
      <c r="B517" s="111" t="str">
        <f t="shared" si="36"/>
        <v/>
      </c>
      <c r="C517" s="3"/>
      <c r="D517" s="3"/>
      <c r="E517" s="3"/>
      <c r="F517" s="59"/>
      <c r="G517" s="59"/>
      <c r="H517" s="59"/>
      <c r="I517" s="59"/>
      <c r="J517" s="11">
        <f>(C517*(1+'Aanneemsom-E'!$C$16))+(D517*(1+'Aanneemsom-E'!$D$16))+(E517*(1+'Aanneemsom-E'!$E$16))</f>
        <v>0</v>
      </c>
      <c r="L517" s="1">
        <f>IF($A$24="90 N.v.t.",1,IF(C517="",0,1))</f>
        <v>0</v>
      </c>
      <c r="M517" s="1">
        <f>IF($A$24="90 N.v.t.",1,IF(D517="",0,1))</f>
        <v>0</v>
      </c>
      <c r="N517" s="1">
        <f>IF($A$24="90 N.v.t.",1,IF(E517="",0,1))</f>
        <v>0</v>
      </c>
      <c r="P517" s="1">
        <f t="shared" si="35"/>
        <v>0</v>
      </c>
    </row>
    <row r="518" spans="1:17" ht="13.5" thickBot="1">
      <c r="B518" s="19" t="s">
        <v>10</v>
      </c>
      <c r="C518" s="13">
        <f>SUM(C509:C517)</f>
        <v>0</v>
      </c>
      <c r="D518" s="13">
        <f>SUM(D509:D517)</f>
        <v>0</v>
      </c>
      <c r="E518" s="13">
        <f>SUM(E509:E517)</f>
        <v>0</v>
      </c>
      <c r="J518" s="12">
        <f>SUM(J508:J517)</f>
        <v>0</v>
      </c>
      <c r="O518" s="30" t="s">
        <v>25</v>
      </c>
      <c r="P518" s="1">
        <f>SUM(P508:P517)+P500</f>
        <v>4</v>
      </c>
    </row>
    <row r="519" spans="1:17">
      <c r="B519" s="19" t="s">
        <v>21</v>
      </c>
      <c r="C519" s="72" t="e">
        <f>C518/SUM(C518:E518)</f>
        <v>#DIV/0!</v>
      </c>
      <c r="D519" s="72" t="e">
        <f>D518/SUM(C518:E518)</f>
        <v>#DIV/0!</v>
      </c>
      <c r="E519" s="72" t="e">
        <f>E518/SUM(C518:E518)</f>
        <v>#DIV/0!</v>
      </c>
    </row>
    <row r="520" spans="1:17">
      <c r="C520" s="83"/>
      <c r="D520" s="83"/>
      <c r="E520" s="83"/>
    </row>
    <row r="521" spans="1:17">
      <c r="A521" s="6" t="str">
        <f>$A$57</f>
        <v>* "Loon", "Materiaal" en "Werk-derden" inclusief toeslagen. Let op: Alle bedragen datum prijspeil.</v>
      </c>
      <c r="C521" s="83"/>
      <c r="D521" s="83"/>
      <c r="E521" s="83"/>
      <c r="J521" s="105" t="str">
        <f>$J$57</f>
        <v>Paraaf Inschrijver:</v>
      </c>
    </row>
    <row r="522" spans="1:17">
      <c r="A522" s="6" t="str">
        <f>$A$58</f>
        <v>Opmerking: Niet gebruikte velden invullen met 0. Negatieve getallen of tekst is niet toegestaan.</v>
      </c>
      <c r="J522" s="86" t="str">
        <f>IF(P518=32,"","Let op: niet alle velden zijn ingevuld!")</f>
        <v>Let op: niet alle velden zijn ingevuld!</v>
      </c>
    </row>
    <row r="523" spans="1:17" ht="15.75">
      <c r="A523" s="4" t="str">
        <f>'Aanneemsom-E'!$A$1</f>
        <v>E-installatie</v>
      </c>
      <c r="B523" s="4" t="str">
        <f>'Aanneemsom-E'!$B$1</f>
        <v>Inschrijfbiljet onderhoud</v>
      </c>
    </row>
    <row r="524" spans="1:17">
      <c r="A524" s="30" t="str">
        <f>'Aanneemsom-E'!$A$2</f>
        <v>Perceel:</v>
      </c>
      <c r="B524" s="31" t="str">
        <f>Leeswijzer!$B$2</f>
        <v>E1</v>
      </c>
      <c r="F524" s="1"/>
      <c r="G524" s="1"/>
      <c r="H524" s="1"/>
      <c r="I524" s="32" t="str">
        <f>'Aanneemsom-E'!$F$2</f>
        <v>Documentnummer:</v>
      </c>
      <c r="J524" s="80" t="str">
        <f>Leeswijzer!$G$2</f>
        <v>xxx-GC1-IBE E1C1</v>
      </c>
    </row>
    <row r="525" spans="1:17">
      <c r="A525" s="30" t="str">
        <f>'Aanneemsom-E'!$A$3</f>
        <v>Opdrachtgever:</v>
      </c>
      <c r="B525" s="110" t="str">
        <f>Leeswijzer!$B$3</f>
        <v>Solido</v>
      </c>
      <c r="F525" s="1"/>
      <c r="G525" s="1"/>
      <c r="H525" s="1"/>
      <c r="I525" s="32" t="str">
        <f>'Aanneemsom-E'!$F$3</f>
        <v>Bestek:</v>
      </c>
      <c r="J525" s="2" t="str">
        <f>Leeswijzer!$G$3</f>
        <v>2506-FB-OHCAEW</v>
      </c>
    </row>
    <row r="526" spans="1:17">
      <c r="A526" s="30" t="str">
        <f>'Aanneemsom-E'!$A$4</f>
        <v>Betreft:</v>
      </c>
      <c r="B526" s="110" t="str">
        <f>Leeswijzer!$B$4</f>
        <v>Onderhoudscontract E-installatie</v>
      </c>
      <c r="F526" s="1"/>
      <c r="G526" s="1"/>
      <c r="H526" s="1"/>
      <c r="I526" s="30" t="s">
        <v>61</v>
      </c>
      <c r="J526" s="148">
        <f>'Aanneemsom-E'!$E$39</f>
        <v>0</v>
      </c>
    </row>
    <row r="527" spans="1:17">
      <c r="A527" s="30" t="str">
        <f>'Aanneemsom-E'!$A$5</f>
        <v>Blad:</v>
      </c>
      <c r="B527" s="1" t="str">
        <f>IF(F528="","Specificatieblad ongeldig; NIET invullen!","Specificatieblad locatie")</f>
        <v>Specificatieblad ongeldig; NIET invullen!</v>
      </c>
      <c r="E527" s="78" t="str">
        <f>$E$5</f>
        <v>C2</v>
      </c>
      <c r="F527" s="33" t="str">
        <f>$F$5</f>
        <v>(naam)</v>
      </c>
      <c r="J527" s="1"/>
    </row>
    <row r="528" spans="1:17">
      <c r="A528" s="30"/>
      <c r="B528" s="80"/>
      <c r="E528" s="78" t="s">
        <v>4</v>
      </c>
      <c r="F528" s="130"/>
      <c r="H528" s="32" t="s">
        <v>41</v>
      </c>
      <c r="I528" s="80">
        <f>IF(I531=0,I529,I531)</f>
        <v>0</v>
      </c>
      <c r="J528" s="1"/>
      <c r="Q528" s="1">
        <f>IF(F528="",0,1)</f>
        <v>0</v>
      </c>
    </row>
    <row r="529" spans="1:16">
      <c r="A529" s="30"/>
      <c r="B529" s="103"/>
      <c r="E529" s="32" t="s">
        <v>20</v>
      </c>
      <c r="F529" s="117"/>
      <c r="H529" s="32" t="s">
        <v>27</v>
      </c>
      <c r="I529" s="118"/>
      <c r="J529" s="110" t="s">
        <v>45</v>
      </c>
      <c r="P529" s="1">
        <f>IF(I529="",0,1)</f>
        <v>0</v>
      </c>
    </row>
    <row r="530" spans="1:16">
      <c r="A530" s="30"/>
      <c r="B530" s="2"/>
      <c r="E530" s="32"/>
      <c r="F530" s="1"/>
      <c r="H530" s="30" t="s">
        <v>46</v>
      </c>
      <c r="I530" s="118"/>
      <c r="J530" s="1"/>
    </row>
    <row r="531" spans="1:16">
      <c r="A531" s="60" t="s">
        <v>31</v>
      </c>
      <c r="B531" s="115">
        <f>'Aanneemsom-E'!$B$8</f>
        <v>0</v>
      </c>
      <c r="E531" s="32"/>
      <c r="F531" s="1"/>
      <c r="H531" s="32" t="s">
        <v>47</v>
      </c>
      <c r="I531" s="118"/>
      <c r="J531" s="113">
        <f>IF(I530+I531=0,0,(I531-I530)/I530)</f>
        <v>0</v>
      </c>
    </row>
    <row r="532" spans="1:16">
      <c r="A532" s="30" t="s">
        <v>89</v>
      </c>
      <c r="B532" s="149"/>
      <c r="J532" s="119" t="str">
        <f>IF(J531=0,"","Controleer kengetallen op inschrijfwaarde. Pas zo nodig de bedragen Loon, Materiaal en Werk-derden aan met het wijzigingspercentage.")</f>
        <v/>
      </c>
    </row>
    <row r="533" spans="1:16">
      <c r="C533" s="74"/>
      <c r="D533" s="75"/>
      <c r="E533" s="75"/>
      <c r="F533" s="77" t="s">
        <v>23</v>
      </c>
      <c r="G533" s="75"/>
      <c r="H533" s="75"/>
      <c r="I533" s="75"/>
      <c r="J533" s="76"/>
    </row>
    <row r="534" spans="1:16">
      <c r="C534" s="20"/>
      <c r="D534" s="21" t="str">
        <f>$D$12</f>
        <v>Preventief en</v>
      </c>
      <c r="E534" s="22"/>
      <c r="F534" s="26"/>
      <c r="G534" s="21" t="str">
        <f>IF($G$12="","",$G$12)</f>
        <v>Geen stelposten</v>
      </c>
      <c r="H534" s="55"/>
      <c r="I534" s="27"/>
      <c r="J534" s="63" t="str">
        <f>$J$12</f>
        <v>Prijspeil</v>
      </c>
    </row>
    <row r="535" spans="1:16">
      <c r="C535" s="23"/>
      <c r="D535" s="24" t="str">
        <f>$D$13</f>
        <v>curatief onderhoud</v>
      </c>
      <c r="E535" s="25"/>
      <c r="F535" s="28"/>
      <c r="G535" s="24"/>
      <c r="H535" s="56"/>
      <c r="I535" s="29"/>
      <c r="J535" s="71">
        <f>$J$13</f>
        <v>45839</v>
      </c>
    </row>
    <row r="536" spans="1:16" ht="22.5">
      <c r="A536" s="17" t="s">
        <v>43</v>
      </c>
      <c r="B536" s="18" t="str">
        <f>$B$43</f>
        <v>Kengetal-E
locatie (€/m²)</v>
      </c>
      <c r="C536" s="5" t="s">
        <v>58</v>
      </c>
      <c r="D536" s="5" t="s">
        <v>59</v>
      </c>
      <c r="E536" s="5" t="s">
        <v>224</v>
      </c>
      <c r="F536" s="5" t="str">
        <f>IF($F$14="","",$F$14)</f>
        <v/>
      </c>
      <c r="G536" s="5" t="str">
        <f>IF($G$14="","",$G$14)</f>
        <v/>
      </c>
      <c r="H536" s="5" t="str">
        <f>IF($H$14="","",$H$14)</f>
        <v/>
      </c>
      <c r="I536" s="5" t="str">
        <f>IF($I$14="","",$I$14)</f>
        <v/>
      </c>
      <c r="J536" s="5" t="s">
        <v>57</v>
      </c>
      <c r="L536" s="1" t="s">
        <v>26</v>
      </c>
    </row>
    <row r="537" spans="1:16">
      <c r="A537" s="57" t="str">
        <f>$A$15</f>
        <v>Stelposten n.v.t.</v>
      </c>
      <c r="B537" s="81"/>
      <c r="C537" s="82"/>
      <c r="D537" s="82"/>
      <c r="E537" s="82"/>
      <c r="F537" s="3"/>
      <c r="G537" s="3"/>
      <c r="H537" s="3"/>
      <c r="I537" s="3"/>
      <c r="J537" s="58">
        <f>(F537*(1+'Aanneemsom-E'!$F$16))+(G537*(1+'Aanneemsom-E'!$F$16))+(H537*(1+'Aanneemsom-E'!$F$16))+(I537*(1+'Aanneemsom-E'!$F$16))</f>
        <v>0</v>
      </c>
      <c r="L537" s="1">
        <f>IF(F536="",1,IF(F537="",0,1))</f>
        <v>1</v>
      </c>
      <c r="M537" s="1">
        <f>IF(G536="",1,IF(G537="",0,1))</f>
        <v>1</v>
      </c>
      <c r="N537" s="1">
        <f>IF(H536="",1,IF(H537="",0,1))</f>
        <v>1</v>
      </c>
      <c r="O537" s="1">
        <f>IF(I536="",1,IF(I537="",0,1))</f>
        <v>1</v>
      </c>
      <c r="P537" s="1">
        <f t="shared" ref="P537:P546" si="37">SUM(L537:O537)</f>
        <v>4</v>
      </c>
    </row>
    <row r="538" spans="1:16">
      <c r="A538" s="1" t="str">
        <f>$A$16</f>
        <v>61 CEV</v>
      </c>
      <c r="B538" s="111" t="str">
        <f>IF(C538+D538+E538=0,"",J538/$I$528)</f>
        <v/>
      </c>
      <c r="C538" s="3"/>
      <c r="D538" s="3"/>
      <c r="E538" s="3"/>
      <c r="F538" s="59"/>
      <c r="G538" s="59"/>
      <c r="H538" s="59"/>
      <c r="I538" s="59"/>
      <c r="J538" s="11">
        <f>(C538*(1+'Aanneemsom-E'!$C$16))+(D538*(1+'Aanneemsom-E'!$D$16))+(E538*(1+'Aanneemsom-E'!$E$16))</f>
        <v>0</v>
      </c>
      <c r="L538" s="1">
        <f>IF($A$16="61 N.v.t.",1,IF(C538="",0,1))</f>
        <v>0</v>
      </c>
      <c r="M538" s="1">
        <f>IF($A$16="61 N.v.t.",1,IF(D538="",0,1))</f>
        <v>0</v>
      </c>
      <c r="N538" s="1">
        <f>IF($A$16="61 N.v.t.",1,IF(E538="",0,1))</f>
        <v>0</v>
      </c>
      <c r="P538" s="1">
        <f t="shared" si="37"/>
        <v>0</v>
      </c>
    </row>
    <row r="539" spans="1:16">
      <c r="A539" s="1" t="str">
        <f>$A$17</f>
        <v>62 Aansluitingen</v>
      </c>
      <c r="B539" s="111" t="str">
        <f t="shared" ref="B539:B546" si="38">IF(C539+D539+E539=0,"",J539/$I$528)</f>
        <v/>
      </c>
      <c r="C539" s="3"/>
      <c r="D539" s="3"/>
      <c r="E539" s="3"/>
      <c r="F539" s="59"/>
      <c r="G539" s="59"/>
      <c r="H539" s="59"/>
      <c r="I539" s="59"/>
      <c r="J539" s="11">
        <f>(C539*(1+'Aanneemsom-E'!$C$16))+(D539*(1+'Aanneemsom-E'!$D$16))+(E539*(1+'Aanneemsom-E'!$E$16))</f>
        <v>0</v>
      </c>
      <c r="L539" s="1">
        <f>IF($A$17="62 N.v.t.",1,IF(C539="",0,1))</f>
        <v>0</v>
      </c>
      <c r="M539" s="1">
        <f>IF($A$17="62 N.v.t.",1,IF(D539="",0,1))</f>
        <v>0</v>
      </c>
      <c r="N539" s="1">
        <f>IF($A$17="62 N.v.t.",1,IF(E539="",0,1))</f>
        <v>0</v>
      </c>
      <c r="P539" s="1">
        <f t="shared" si="37"/>
        <v>0</v>
      </c>
    </row>
    <row r="540" spans="1:16">
      <c r="A540" s="1" t="str">
        <f>$A$18</f>
        <v>63 Verlichting</v>
      </c>
      <c r="B540" s="111" t="str">
        <f t="shared" si="38"/>
        <v/>
      </c>
      <c r="C540" s="3"/>
      <c r="D540" s="3"/>
      <c r="E540" s="3"/>
      <c r="F540" s="59"/>
      <c r="G540" s="59"/>
      <c r="H540" s="59"/>
      <c r="I540" s="59"/>
      <c r="J540" s="11">
        <f>(C540*(1+'Aanneemsom-E'!$C$16))+(D540*(1+'Aanneemsom-E'!$D$16))+(E540*(1+'Aanneemsom-E'!$E$16))</f>
        <v>0</v>
      </c>
      <c r="L540" s="1">
        <f>IF($A$18="63 N.v.t.",1,IF(C540="",0,1))</f>
        <v>0</v>
      </c>
      <c r="M540" s="1">
        <f>IF($A$18="63 N.v.t.",1,IF(D540="",0,1))</f>
        <v>0</v>
      </c>
      <c r="N540" s="1">
        <f>IF($A$18="63 N.v.t.",1,IF(E540="",0,1))</f>
        <v>0</v>
      </c>
      <c r="P540" s="1">
        <f t="shared" si="37"/>
        <v>0</v>
      </c>
    </row>
    <row r="541" spans="1:16">
      <c r="A541" s="1" t="str">
        <f>$A$19</f>
        <v>64 Communicatie</v>
      </c>
      <c r="B541" s="111" t="str">
        <f t="shared" si="38"/>
        <v/>
      </c>
      <c r="C541" s="3"/>
      <c r="D541" s="3"/>
      <c r="E541" s="3"/>
      <c r="F541" s="59"/>
      <c r="G541" s="59"/>
      <c r="H541" s="59"/>
      <c r="I541" s="59"/>
      <c r="J541" s="11">
        <f>(C541*(1+'Aanneemsom-E'!$C$16))+(D541*(1+'Aanneemsom-E'!$D$16))+(E541*(1+'Aanneemsom-E'!$E$16))</f>
        <v>0</v>
      </c>
      <c r="L541" s="1">
        <f>IF($A$19="64 N.v.t.",1,IF(C541="",0,1))</f>
        <v>0</v>
      </c>
      <c r="M541" s="1">
        <f>IF($A$19="64 N.v.t.",1,IF(D541="",0,1))</f>
        <v>0</v>
      </c>
      <c r="N541" s="1">
        <f>IF($A$19="64 N.v.t.",1,IF(E541="",0,1))</f>
        <v>0</v>
      </c>
      <c r="P541" s="1">
        <f t="shared" si="37"/>
        <v>0</v>
      </c>
    </row>
    <row r="542" spans="1:16">
      <c r="A542" s="1" t="str">
        <f>$A$20</f>
        <v>65 Beveiliging</v>
      </c>
      <c r="B542" s="111" t="str">
        <f t="shared" si="38"/>
        <v/>
      </c>
      <c r="C542" s="3"/>
      <c r="D542" s="3"/>
      <c r="E542" s="3"/>
      <c r="F542" s="59"/>
      <c r="G542" s="104" t="str">
        <f>IF(F528="","Ingevulde informatie wordt genegeerd.","")</f>
        <v>Ingevulde informatie wordt genegeerd.</v>
      </c>
      <c r="H542" s="59"/>
      <c r="I542" s="59"/>
      <c r="J542" s="11">
        <f>(C542*(1+'Aanneemsom-E'!$C$16))+(D542*(1+'Aanneemsom-E'!$D$16))+(E542*(1+'Aanneemsom-E'!$E$16))</f>
        <v>0</v>
      </c>
      <c r="L542" s="1">
        <f>IF($A$20="65 N.v.t.",1,IF(C542="",0,1))</f>
        <v>0</v>
      </c>
      <c r="M542" s="1">
        <f>IF($A$20="65 N.v.t.",1,IF(D542="",0,1))</f>
        <v>0</v>
      </c>
      <c r="N542" s="1">
        <f>IF($A$20="65 N.v.t.",1,IF(E542="",0,1))</f>
        <v>0</v>
      </c>
      <c r="P542" s="1">
        <f t="shared" si="37"/>
        <v>0</v>
      </c>
    </row>
    <row r="543" spans="1:16">
      <c r="A543" s="1" t="str">
        <f>$A$21</f>
        <v>66 Transport</v>
      </c>
      <c r="B543" s="111" t="str">
        <f t="shared" si="38"/>
        <v/>
      </c>
      <c r="C543" s="3"/>
      <c r="D543" s="3"/>
      <c r="E543" s="3"/>
      <c r="F543" s="59"/>
      <c r="G543" s="59"/>
      <c r="H543" s="59"/>
      <c r="I543" s="59"/>
      <c r="J543" s="11">
        <f>(C543*(1+'Aanneemsom-E'!$C$16))+(D543*(1+'Aanneemsom-E'!$D$16))+(E543*(1+'Aanneemsom-E'!$E$16))</f>
        <v>0</v>
      </c>
      <c r="L543" s="1">
        <f>IF($A$21="66 N.v.t.",1,IF(C543="",0,1))</f>
        <v>0</v>
      </c>
      <c r="M543" s="1">
        <f>IF($A$21="66 N.v.t.",1,IF(D543="",0,1))</f>
        <v>0</v>
      </c>
      <c r="N543" s="1">
        <f>IF($A$21="66 N.v.t.",1,IF(E543="",0,1))</f>
        <v>0</v>
      </c>
      <c r="P543" s="1">
        <f t="shared" si="37"/>
        <v>0</v>
      </c>
    </row>
    <row r="544" spans="1:16">
      <c r="A544" s="1" t="str">
        <f>$A$22</f>
        <v>73 Vaste keuken vrz</v>
      </c>
      <c r="B544" s="111" t="str">
        <f t="shared" si="38"/>
        <v/>
      </c>
      <c r="C544" s="3"/>
      <c r="D544" s="3"/>
      <c r="E544" s="3"/>
      <c r="F544" s="59"/>
      <c r="G544" s="59"/>
      <c r="H544" s="59"/>
      <c r="I544" s="59"/>
      <c r="J544" s="11">
        <f>(C544*(1+'Aanneemsom-E'!$C$16))+(D544*(1+'Aanneemsom-E'!$D$16))+(E544*(1+'Aanneemsom-E'!$E$16))</f>
        <v>0</v>
      </c>
      <c r="L544" s="1">
        <f>IF($A$22="73 N.v.t.",1,IF(C544="",0,1))</f>
        <v>0</v>
      </c>
      <c r="M544" s="1">
        <f>IF($A$22="73 N.v.t.",1,IF(D544="",0,1))</f>
        <v>0</v>
      </c>
      <c r="N544" s="1">
        <f>IF($A$22="73 N.v.t.",1,IF(E544="",0,1))</f>
        <v>0</v>
      </c>
      <c r="P544" s="1">
        <f t="shared" si="37"/>
        <v>0</v>
      </c>
    </row>
    <row r="545" spans="1:17">
      <c r="A545" s="1" t="str">
        <f>$A$23</f>
        <v>75 Vaste onderh.vrz</v>
      </c>
      <c r="B545" s="111" t="str">
        <f t="shared" si="38"/>
        <v/>
      </c>
      <c r="C545" s="3"/>
      <c r="D545" s="3"/>
      <c r="E545" s="3"/>
      <c r="F545" s="59"/>
      <c r="G545" s="59"/>
      <c r="H545" s="59"/>
      <c r="I545" s="59"/>
      <c r="J545" s="11">
        <f>(C545*(1+'Aanneemsom-E'!$C$16))+(D545*(1+'Aanneemsom-E'!$D$16))+(E545*(1+'Aanneemsom-E'!$E$16))</f>
        <v>0</v>
      </c>
      <c r="L545" s="1">
        <f>IF($A$23="75 N.v.t.",1,IF(C545="",0,1))</f>
        <v>0</v>
      </c>
      <c r="M545" s="1">
        <f>IF($A$23="75 N.v.t.",1,IF(D545="",0,1))</f>
        <v>0</v>
      </c>
      <c r="N545" s="1">
        <f>IF($A$23="75 N.v.t.",1,IF(E545="",0,1))</f>
        <v>0</v>
      </c>
      <c r="P545" s="1">
        <f t="shared" si="37"/>
        <v>0</v>
      </c>
    </row>
    <row r="546" spans="1:17" ht="12" thickBot="1">
      <c r="A546" s="1" t="str">
        <f>$A$24</f>
        <v>90 Terrein</v>
      </c>
      <c r="B546" s="111" t="str">
        <f t="shared" si="38"/>
        <v/>
      </c>
      <c r="C546" s="3"/>
      <c r="D546" s="3"/>
      <c r="E546" s="3"/>
      <c r="F546" s="59"/>
      <c r="G546" s="59"/>
      <c r="H546" s="59"/>
      <c r="I546" s="59"/>
      <c r="J546" s="11">
        <f>(C546*(1+'Aanneemsom-E'!$C$16))+(D546*(1+'Aanneemsom-E'!$D$16))+(E546*(1+'Aanneemsom-E'!$E$16))</f>
        <v>0</v>
      </c>
      <c r="L546" s="1">
        <f>IF($A$24="90 N.v.t.",1,IF(C546="",0,1))</f>
        <v>0</v>
      </c>
      <c r="M546" s="1">
        <f>IF($A$24="90 N.v.t.",1,IF(D546="",0,1))</f>
        <v>0</v>
      </c>
      <c r="N546" s="1">
        <f>IF($A$24="90 N.v.t.",1,IF(E546="",0,1))</f>
        <v>0</v>
      </c>
      <c r="P546" s="1">
        <f t="shared" si="37"/>
        <v>0</v>
      </c>
    </row>
    <row r="547" spans="1:17" ht="13.5" thickBot="1">
      <c r="B547" s="19" t="s">
        <v>10</v>
      </c>
      <c r="C547" s="13">
        <f>SUM(C538:C546)</f>
        <v>0</v>
      </c>
      <c r="D547" s="13">
        <f>SUM(D538:D546)</f>
        <v>0</v>
      </c>
      <c r="E547" s="13">
        <f>SUM(E538:E546)</f>
        <v>0</v>
      </c>
      <c r="J547" s="12">
        <f>SUM(J537:J546)</f>
        <v>0</v>
      </c>
      <c r="O547" s="30" t="s">
        <v>25</v>
      </c>
      <c r="P547" s="1">
        <f>SUM(P537:P546)+P529</f>
        <v>4</v>
      </c>
    </row>
    <row r="548" spans="1:17">
      <c r="B548" s="19" t="s">
        <v>21</v>
      </c>
      <c r="C548" s="72" t="e">
        <f>C547/SUM(C547:E547)</f>
        <v>#DIV/0!</v>
      </c>
      <c r="D548" s="72" t="e">
        <f>D547/SUM(C547:E547)</f>
        <v>#DIV/0!</v>
      </c>
      <c r="E548" s="72" t="e">
        <f>E547/SUM(C547:E547)</f>
        <v>#DIV/0!</v>
      </c>
    </row>
    <row r="549" spans="1:17">
      <c r="C549" s="83"/>
      <c r="D549" s="83"/>
      <c r="E549" s="83"/>
    </row>
    <row r="550" spans="1:17">
      <c r="A550" s="6" t="str">
        <f>$A$57</f>
        <v>* "Loon", "Materiaal" en "Werk-derden" inclusief toeslagen. Let op: Alle bedragen datum prijspeil.</v>
      </c>
      <c r="C550" s="83"/>
      <c r="D550" s="83"/>
      <c r="E550" s="83"/>
      <c r="J550" s="105" t="str">
        <f>$J$57</f>
        <v>Paraaf Inschrijver:</v>
      </c>
    </row>
    <row r="551" spans="1:17">
      <c r="A551" s="6" t="str">
        <f>$A$58</f>
        <v>Opmerking: Niet gebruikte velden invullen met 0. Negatieve getallen of tekst is niet toegestaan.</v>
      </c>
      <c r="J551" s="86" t="str">
        <f>IF(P547=32,"","Let op: niet alle velden zijn ingevuld!")</f>
        <v>Let op: niet alle velden zijn ingevuld!</v>
      </c>
    </row>
    <row r="552" spans="1:17" ht="15.75">
      <c r="A552" s="4" t="str">
        <f>'Aanneemsom-E'!$A$1</f>
        <v>E-installatie</v>
      </c>
      <c r="B552" s="4" t="str">
        <f>'Aanneemsom-E'!$B$1</f>
        <v>Inschrijfbiljet onderhoud</v>
      </c>
    </row>
    <row r="553" spans="1:17">
      <c r="A553" s="30" t="str">
        <f>'Aanneemsom-E'!$A$2</f>
        <v>Perceel:</v>
      </c>
      <c r="B553" s="31" t="str">
        <f>Leeswijzer!$B$2</f>
        <v>E1</v>
      </c>
      <c r="F553" s="1"/>
      <c r="G553" s="1"/>
      <c r="H553" s="1"/>
      <c r="I553" s="32" t="str">
        <f>'Aanneemsom-E'!$F$2</f>
        <v>Documentnummer:</v>
      </c>
      <c r="J553" s="80" t="str">
        <f>Leeswijzer!$G$2</f>
        <v>xxx-GC1-IBE E1C1</v>
      </c>
    </row>
    <row r="554" spans="1:17">
      <c r="A554" s="30" t="str">
        <f>'Aanneemsom-E'!$A$3</f>
        <v>Opdrachtgever:</v>
      </c>
      <c r="B554" s="110" t="str">
        <f>Leeswijzer!$B$3</f>
        <v>Solido</v>
      </c>
      <c r="F554" s="1"/>
      <c r="G554" s="1"/>
      <c r="H554" s="1"/>
      <c r="I554" s="32" t="str">
        <f>'Aanneemsom-E'!$F$3</f>
        <v>Bestek:</v>
      </c>
      <c r="J554" s="2" t="str">
        <f>Leeswijzer!$G$3</f>
        <v>2506-FB-OHCAEW</v>
      </c>
    </row>
    <row r="555" spans="1:17">
      <c r="A555" s="30" t="str">
        <f>'Aanneemsom-E'!$A$4</f>
        <v>Betreft:</v>
      </c>
      <c r="B555" s="110" t="str">
        <f>Leeswijzer!$B$4</f>
        <v>Onderhoudscontract E-installatie</v>
      </c>
      <c r="F555" s="1"/>
      <c r="G555" s="1"/>
      <c r="H555" s="1"/>
      <c r="I555" s="30" t="s">
        <v>61</v>
      </c>
      <c r="J555" s="148">
        <f>'Aanneemsom-E'!$E$39</f>
        <v>0</v>
      </c>
    </row>
    <row r="556" spans="1:17">
      <c r="A556" s="30" t="str">
        <f>'Aanneemsom-E'!$A$5</f>
        <v>Blad:</v>
      </c>
      <c r="B556" s="1" t="str">
        <f>IF(F557="","Specificatieblad ongeldig; NIET invullen!","Specificatieblad locatie")</f>
        <v>Specificatieblad ongeldig; NIET invullen!</v>
      </c>
      <c r="E556" s="78" t="str">
        <f>$E$5</f>
        <v>C2</v>
      </c>
      <c r="F556" s="33" t="str">
        <f>$F$5</f>
        <v>(naam)</v>
      </c>
      <c r="J556" s="1"/>
    </row>
    <row r="557" spans="1:17">
      <c r="A557" s="30"/>
      <c r="B557" s="80"/>
      <c r="E557" s="78" t="s">
        <v>4</v>
      </c>
      <c r="F557" s="130"/>
      <c r="H557" s="32" t="s">
        <v>41</v>
      </c>
      <c r="I557" s="80">
        <f>IF(I560=0,I558,I560)</f>
        <v>0</v>
      </c>
      <c r="J557" s="1"/>
      <c r="Q557" s="1">
        <f>IF(F557="",0,1)</f>
        <v>0</v>
      </c>
    </row>
    <row r="558" spans="1:17">
      <c r="A558" s="30"/>
      <c r="B558" s="103"/>
      <c r="E558" s="32" t="s">
        <v>20</v>
      </c>
      <c r="F558" s="117"/>
      <c r="H558" s="32" t="s">
        <v>27</v>
      </c>
      <c r="I558" s="118"/>
      <c r="J558" s="110" t="s">
        <v>45</v>
      </c>
      <c r="P558" s="1">
        <f>IF(I558="",0,1)</f>
        <v>0</v>
      </c>
    </row>
    <row r="559" spans="1:17">
      <c r="A559" s="30"/>
      <c r="B559" s="2"/>
      <c r="E559" s="32"/>
      <c r="F559" s="1"/>
      <c r="H559" s="30" t="s">
        <v>46</v>
      </c>
      <c r="I559" s="118"/>
      <c r="J559" s="1"/>
    </row>
    <row r="560" spans="1:17">
      <c r="A560" s="60" t="s">
        <v>31</v>
      </c>
      <c r="B560" s="115">
        <f>'Aanneemsom-E'!$B$8</f>
        <v>0</v>
      </c>
      <c r="E560" s="32"/>
      <c r="F560" s="1"/>
      <c r="H560" s="32" t="s">
        <v>47</v>
      </c>
      <c r="I560" s="118"/>
      <c r="J560" s="113">
        <f>IF(I559+I560=0,0,(I560-I559)/I559)</f>
        <v>0</v>
      </c>
    </row>
    <row r="561" spans="1:16">
      <c r="A561" s="30" t="s">
        <v>89</v>
      </c>
      <c r="B561" s="149"/>
      <c r="J561" s="119" t="str">
        <f>IF(J560=0,"","Controleer kengetallen op inschrijfwaarde. Pas zo nodig de bedragen Loon, Materiaal en Werk-derden aan met het wijzigingspercentage.")</f>
        <v/>
      </c>
    </row>
    <row r="562" spans="1:16">
      <c r="C562" s="74"/>
      <c r="D562" s="75"/>
      <c r="E562" s="75"/>
      <c r="F562" s="77" t="s">
        <v>23</v>
      </c>
      <c r="G562" s="75"/>
      <c r="H562" s="75"/>
      <c r="I562" s="75"/>
      <c r="J562" s="76"/>
    </row>
    <row r="563" spans="1:16">
      <c r="C563" s="20"/>
      <c r="D563" s="21" t="str">
        <f>$D$12</f>
        <v>Preventief en</v>
      </c>
      <c r="E563" s="22"/>
      <c r="F563" s="26"/>
      <c r="G563" s="21" t="str">
        <f>IF($G$12="","",$G$12)</f>
        <v>Geen stelposten</v>
      </c>
      <c r="H563" s="55"/>
      <c r="I563" s="27"/>
      <c r="J563" s="63" t="str">
        <f>$J$12</f>
        <v>Prijspeil</v>
      </c>
    </row>
    <row r="564" spans="1:16">
      <c r="C564" s="23"/>
      <c r="D564" s="24" t="str">
        <f>$D$13</f>
        <v>curatief onderhoud</v>
      </c>
      <c r="E564" s="25"/>
      <c r="F564" s="28"/>
      <c r="G564" s="24"/>
      <c r="H564" s="56"/>
      <c r="I564" s="29"/>
      <c r="J564" s="71">
        <f>$J$13</f>
        <v>45839</v>
      </c>
    </row>
    <row r="565" spans="1:16" ht="22.5">
      <c r="A565" s="17" t="s">
        <v>43</v>
      </c>
      <c r="B565" s="18" t="str">
        <f>$B$43</f>
        <v>Kengetal-E
locatie (€/m²)</v>
      </c>
      <c r="C565" s="5" t="s">
        <v>58</v>
      </c>
      <c r="D565" s="5" t="s">
        <v>59</v>
      </c>
      <c r="E565" s="5" t="s">
        <v>224</v>
      </c>
      <c r="F565" s="5" t="str">
        <f>IF($F$14="","",$F$14)</f>
        <v/>
      </c>
      <c r="G565" s="5" t="str">
        <f>IF($G$14="","",$G$14)</f>
        <v/>
      </c>
      <c r="H565" s="5" t="str">
        <f>IF($H$14="","",$H$14)</f>
        <v/>
      </c>
      <c r="I565" s="5" t="str">
        <f>IF($I$14="","",$I$14)</f>
        <v/>
      </c>
      <c r="J565" s="5" t="s">
        <v>57</v>
      </c>
      <c r="L565" s="1" t="s">
        <v>26</v>
      </c>
    </row>
    <row r="566" spans="1:16">
      <c r="A566" s="57" t="str">
        <f>$A$15</f>
        <v>Stelposten n.v.t.</v>
      </c>
      <c r="B566" s="81"/>
      <c r="C566" s="82"/>
      <c r="D566" s="82"/>
      <c r="E566" s="82"/>
      <c r="F566" s="3"/>
      <c r="G566" s="3"/>
      <c r="H566" s="3"/>
      <c r="I566" s="3"/>
      <c r="J566" s="58">
        <f>(F566*(1+'Aanneemsom-E'!$F$16))+(G566*(1+'Aanneemsom-E'!$F$16))+(H566*(1+'Aanneemsom-E'!$F$16))+(I566*(1+'Aanneemsom-E'!$F$16))</f>
        <v>0</v>
      </c>
      <c r="L566" s="1">
        <f>IF(F565="",1,IF(F566="",0,1))</f>
        <v>1</v>
      </c>
      <c r="M566" s="1">
        <f>IF(G565="",1,IF(G566="",0,1))</f>
        <v>1</v>
      </c>
      <c r="N566" s="1">
        <f>IF(H565="",1,IF(H566="",0,1))</f>
        <v>1</v>
      </c>
      <c r="O566" s="1">
        <f>IF(I565="",1,IF(I566="",0,1))</f>
        <v>1</v>
      </c>
      <c r="P566" s="1">
        <f t="shared" ref="P566:P575" si="39">SUM(L566:O566)</f>
        <v>4</v>
      </c>
    </row>
    <row r="567" spans="1:16">
      <c r="A567" s="1" t="str">
        <f>$A$16</f>
        <v>61 CEV</v>
      </c>
      <c r="B567" s="111" t="str">
        <f>IF(C567+D567+E567=0,"",J567/$I$557)</f>
        <v/>
      </c>
      <c r="C567" s="3"/>
      <c r="D567" s="3"/>
      <c r="E567" s="3"/>
      <c r="F567" s="59"/>
      <c r="G567" s="59"/>
      <c r="H567" s="59"/>
      <c r="I567" s="59"/>
      <c r="J567" s="11">
        <f>(C567*(1+'Aanneemsom-E'!$C$16))+(D567*(1+'Aanneemsom-E'!$D$16))+(E567*(1+'Aanneemsom-E'!$E$16))</f>
        <v>0</v>
      </c>
      <c r="L567" s="1">
        <f>IF($A$16="61 N.v.t.",1,IF(C567="",0,1))</f>
        <v>0</v>
      </c>
      <c r="M567" s="1">
        <f>IF($A$16="61 N.v.t.",1,IF(D567="",0,1))</f>
        <v>0</v>
      </c>
      <c r="N567" s="1">
        <f>IF($A$16="61 N.v.t.",1,IF(E567="",0,1))</f>
        <v>0</v>
      </c>
      <c r="P567" s="1">
        <f t="shared" si="39"/>
        <v>0</v>
      </c>
    </row>
    <row r="568" spans="1:16">
      <c r="A568" s="1" t="str">
        <f>$A$17</f>
        <v>62 Aansluitingen</v>
      </c>
      <c r="B568" s="111" t="str">
        <f t="shared" ref="B568:B575" si="40">IF(C568+D568+E568=0,"",J568/$I$557)</f>
        <v/>
      </c>
      <c r="C568" s="3"/>
      <c r="D568" s="3"/>
      <c r="E568" s="3"/>
      <c r="F568" s="59"/>
      <c r="G568" s="59"/>
      <c r="H568" s="59"/>
      <c r="I568" s="59"/>
      <c r="J568" s="11">
        <f>(C568*(1+'Aanneemsom-E'!$C$16))+(D568*(1+'Aanneemsom-E'!$D$16))+(E568*(1+'Aanneemsom-E'!$E$16))</f>
        <v>0</v>
      </c>
      <c r="L568" s="1">
        <f>IF($A$17="62 N.v.t.",1,IF(C568="",0,1))</f>
        <v>0</v>
      </c>
      <c r="M568" s="1">
        <f>IF($A$17="62 N.v.t.",1,IF(D568="",0,1))</f>
        <v>0</v>
      </c>
      <c r="N568" s="1">
        <f>IF($A$17="62 N.v.t.",1,IF(E568="",0,1))</f>
        <v>0</v>
      </c>
      <c r="P568" s="1">
        <f t="shared" si="39"/>
        <v>0</v>
      </c>
    </row>
    <row r="569" spans="1:16">
      <c r="A569" s="1" t="str">
        <f>$A$18</f>
        <v>63 Verlichting</v>
      </c>
      <c r="B569" s="111" t="str">
        <f t="shared" si="40"/>
        <v/>
      </c>
      <c r="C569" s="3"/>
      <c r="D569" s="3"/>
      <c r="E569" s="3"/>
      <c r="F569" s="59"/>
      <c r="G569" s="59"/>
      <c r="H569" s="59"/>
      <c r="I569" s="59"/>
      <c r="J569" s="11">
        <f>(C569*(1+'Aanneemsom-E'!$C$16))+(D569*(1+'Aanneemsom-E'!$D$16))+(E569*(1+'Aanneemsom-E'!$E$16))</f>
        <v>0</v>
      </c>
      <c r="L569" s="1">
        <f>IF($A$18="63 N.v.t.",1,IF(C569="",0,1))</f>
        <v>0</v>
      </c>
      <c r="M569" s="1">
        <f>IF($A$18="63 N.v.t.",1,IF(D569="",0,1))</f>
        <v>0</v>
      </c>
      <c r="N569" s="1">
        <f>IF($A$18="63 N.v.t.",1,IF(E569="",0,1))</f>
        <v>0</v>
      </c>
      <c r="P569" s="1">
        <f t="shared" si="39"/>
        <v>0</v>
      </c>
    </row>
    <row r="570" spans="1:16">
      <c r="A570" s="1" t="str">
        <f>$A$19</f>
        <v>64 Communicatie</v>
      </c>
      <c r="B570" s="111" t="str">
        <f t="shared" si="40"/>
        <v/>
      </c>
      <c r="C570" s="3"/>
      <c r="D570" s="3"/>
      <c r="E570" s="3"/>
      <c r="F570" s="59"/>
      <c r="G570" s="59"/>
      <c r="H570" s="59"/>
      <c r="I570" s="59"/>
      <c r="J570" s="11">
        <f>(C570*(1+'Aanneemsom-E'!$C$16))+(D570*(1+'Aanneemsom-E'!$D$16))+(E570*(1+'Aanneemsom-E'!$E$16))</f>
        <v>0</v>
      </c>
      <c r="L570" s="1">
        <f>IF($A$19="64 N.v.t.",1,IF(C570="",0,1))</f>
        <v>0</v>
      </c>
      <c r="M570" s="1">
        <f>IF($A$19="64 N.v.t.",1,IF(D570="",0,1))</f>
        <v>0</v>
      </c>
      <c r="N570" s="1">
        <f>IF($A$19="64 N.v.t.",1,IF(E570="",0,1))</f>
        <v>0</v>
      </c>
      <c r="P570" s="1">
        <f t="shared" si="39"/>
        <v>0</v>
      </c>
    </row>
    <row r="571" spans="1:16">
      <c r="A571" s="1" t="str">
        <f>$A$20</f>
        <v>65 Beveiliging</v>
      </c>
      <c r="B571" s="111" t="str">
        <f t="shared" si="40"/>
        <v/>
      </c>
      <c r="C571" s="3"/>
      <c r="D571" s="3"/>
      <c r="E571" s="3"/>
      <c r="F571" s="59"/>
      <c r="G571" s="104" t="str">
        <f>IF(F557="","Ingevulde informatie wordt genegeerd.","")</f>
        <v>Ingevulde informatie wordt genegeerd.</v>
      </c>
      <c r="H571" s="59"/>
      <c r="I571" s="59"/>
      <c r="J571" s="11">
        <f>(C571*(1+'Aanneemsom-E'!$C$16))+(D571*(1+'Aanneemsom-E'!$D$16))+(E571*(1+'Aanneemsom-E'!$E$16))</f>
        <v>0</v>
      </c>
      <c r="L571" s="1">
        <f>IF($A$20="65 N.v.t.",1,IF(C571="",0,1))</f>
        <v>0</v>
      </c>
      <c r="M571" s="1">
        <f>IF($A$20="65 N.v.t.",1,IF(D571="",0,1))</f>
        <v>0</v>
      </c>
      <c r="N571" s="1">
        <f>IF($A$20="65 N.v.t.",1,IF(E571="",0,1))</f>
        <v>0</v>
      </c>
      <c r="P571" s="1">
        <f t="shared" si="39"/>
        <v>0</v>
      </c>
    </row>
    <row r="572" spans="1:16">
      <c r="A572" s="1" t="str">
        <f>$A$21</f>
        <v>66 Transport</v>
      </c>
      <c r="B572" s="111" t="str">
        <f t="shared" si="40"/>
        <v/>
      </c>
      <c r="C572" s="3"/>
      <c r="D572" s="3"/>
      <c r="E572" s="3"/>
      <c r="F572" s="59"/>
      <c r="G572" s="59"/>
      <c r="H572" s="59"/>
      <c r="I572" s="59"/>
      <c r="J572" s="11">
        <f>(C572*(1+'Aanneemsom-E'!$C$16))+(D572*(1+'Aanneemsom-E'!$D$16))+(E572*(1+'Aanneemsom-E'!$E$16))</f>
        <v>0</v>
      </c>
      <c r="L572" s="1">
        <f>IF($A$21="66 N.v.t.",1,IF(C572="",0,1))</f>
        <v>0</v>
      </c>
      <c r="M572" s="1">
        <f>IF($A$21="66 N.v.t.",1,IF(D572="",0,1))</f>
        <v>0</v>
      </c>
      <c r="N572" s="1">
        <f>IF($A$21="66 N.v.t.",1,IF(E572="",0,1))</f>
        <v>0</v>
      </c>
      <c r="P572" s="1">
        <f t="shared" si="39"/>
        <v>0</v>
      </c>
    </row>
    <row r="573" spans="1:16">
      <c r="A573" s="1" t="str">
        <f>$A$22</f>
        <v>73 Vaste keuken vrz</v>
      </c>
      <c r="B573" s="111" t="str">
        <f t="shared" si="40"/>
        <v/>
      </c>
      <c r="C573" s="3"/>
      <c r="D573" s="3"/>
      <c r="E573" s="3"/>
      <c r="F573" s="59"/>
      <c r="G573" s="59"/>
      <c r="H573" s="59"/>
      <c r="I573" s="59"/>
      <c r="J573" s="11">
        <f>(C573*(1+'Aanneemsom-E'!$C$16))+(D573*(1+'Aanneemsom-E'!$D$16))+(E573*(1+'Aanneemsom-E'!$E$16))</f>
        <v>0</v>
      </c>
      <c r="L573" s="1">
        <f>IF($A$22="73 N.v.t.",1,IF(C573="",0,1))</f>
        <v>0</v>
      </c>
      <c r="M573" s="1">
        <f>IF($A$22="73 N.v.t.",1,IF(D573="",0,1))</f>
        <v>0</v>
      </c>
      <c r="N573" s="1">
        <f>IF($A$22="73 N.v.t.",1,IF(E573="",0,1))</f>
        <v>0</v>
      </c>
      <c r="P573" s="1">
        <f t="shared" si="39"/>
        <v>0</v>
      </c>
    </row>
    <row r="574" spans="1:16">
      <c r="A574" s="1" t="str">
        <f>$A$23</f>
        <v>75 Vaste onderh.vrz</v>
      </c>
      <c r="B574" s="111" t="str">
        <f t="shared" si="40"/>
        <v/>
      </c>
      <c r="C574" s="3"/>
      <c r="D574" s="3"/>
      <c r="E574" s="3"/>
      <c r="F574" s="59"/>
      <c r="G574" s="59"/>
      <c r="H574" s="59"/>
      <c r="I574" s="59"/>
      <c r="J574" s="11">
        <f>(C574*(1+'Aanneemsom-E'!$C$16))+(D574*(1+'Aanneemsom-E'!$D$16))+(E574*(1+'Aanneemsom-E'!$E$16))</f>
        <v>0</v>
      </c>
      <c r="L574" s="1">
        <f>IF($A$23="75 N.v.t.",1,IF(C574="",0,1))</f>
        <v>0</v>
      </c>
      <c r="M574" s="1">
        <f>IF($A$23="75 N.v.t.",1,IF(D574="",0,1))</f>
        <v>0</v>
      </c>
      <c r="N574" s="1">
        <f>IF($A$23="75 N.v.t.",1,IF(E574="",0,1))</f>
        <v>0</v>
      </c>
      <c r="P574" s="1">
        <f t="shared" si="39"/>
        <v>0</v>
      </c>
    </row>
    <row r="575" spans="1:16" ht="12" thickBot="1">
      <c r="A575" s="1" t="str">
        <f>$A$24</f>
        <v>90 Terrein</v>
      </c>
      <c r="B575" s="111" t="str">
        <f t="shared" si="40"/>
        <v/>
      </c>
      <c r="C575" s="3"/>
      <c r="D575" s="3"/>
      <c r="E575" s="3"/>
      <c r="F575" s="59"/>
      <c r="G575" s="59"/>
      <c r="H575" s="59"/>
      <c r="I575" s="59"/>
      <c r="J575" s="11">
        <f>(C575*(1+'Aanneemsom-E'!$C$16))+(D575*(1+'Aanneemsom-E'!$D$16))+(E575*(1+'Aanneemsom-E'!$E$16))</f>
        <v>0</v>
      </c>
      <c r="L575" s="1">
        <f>IF($A$24="90 N.v.t.",1,IF(C575="",0,1))</f>
        <v>0</v>
      </c>
      <c r="M575" s="1">
        <f>IF($A$24="90 N.v.t.",1,IF(D575="",0,1))</f>
        <v>0</v>
      </c>
      <c r="N575" s="1">
        <f>IF($A$24="90 N.v.t.",1,IF(E575="",0,1))</f>
        <v>0</v>
      </c>
      <c r="P575" s="1">
        <f t="shared" si="39"/>
        <v>0</v>
      </c>
    </row>
    <row r="576" spans="1:16" ht="13.5" thickBot="1">
      <c r="B576" s="19" t="s">
        <v>10</v>
      </c>
      <c r="C576" s="13">
        <f>SUM(C567:C575)</f>
        <v>0</v>
      </c>
      <c r="D576" s="13">
        <f>SUM(D567:D575)</f>
        <v>0</v>
      </c>
      <c r="E576" s="13">
        <f>SUM(E567:E575)</f>
        <v>0</v>
      </c>
      <c r="J576" s="12">
        <f>SUM(J566:J575)</f>
        <v>0</v>
      </c>
      <c r="O576" s="30" t="s">
        <v>25</v>
      </c>
      <c r="P576" s="1">
        <f>SUM(P566:P575)+P558</f>
        <v>4</v>
      </c>
    </row>
    <row r="577" spans="1:17">
      <c r="B577" s="19" t="s">
        <v>21</v>
      </c>
      <c r="C577" s="72" t="e">
        <f>C576/SUM(C576:E576)</f>
        <v>#DIV/0!</v>
      </c>
      <c r="D577" s="72" t="e">
        <f>D576/SUM(C576:E576)</f>
        <v>#DIV/0!</v>
      </c>
      <c r="E577" s="72" t="e">
        <f>E576/SUM(C576:E576)</f>
        <v>#DIV/0!</v>
      </c>
    </row>
    <row r="578" spans="1:17">
      <c r="C578" s="83"/>
      <c r="D578" s="83"/>
      <c r="E578" s="83"/>
    </row>
    <row r="579" spans="1:17">
      <c r="A579" s="6" t="str">
        <f>$A$57</f>
        <v>* "Loon", "Materiaal" en "Werk-derden" inclusief toeslagen. Let op: Alle bedragen datum prijspeil.</v>
      </c>
      <c r="C579" s="83"/>
      <c r="D579" s="83"/>
      <c r="E579" s="83"/>
      <c r="J579" s="105" t="str">
        <f>$J$57</f>
        <v>Paraaf Inschrijver:</v>
      </c>
    </row>
    <row r="580" spans="1:17">
      <c r="A580" s="6" t="str">
        <f>$A$58</f>
        <v>Opmerking: Niet gebruikte velden invullen met 0. Negatieve getallen of tekst is niet toegestaan.</v>
      </c>
      <c r="J580" s="86" t="str">
        <f>IF(P576=32,"","Let op: niet alle velden zijn ingevuld!")</f>
        <v>Let op: niet alle velden zijn ingevuld!</v>
      </c>
    </row>
    <row r="581" spans="1:17" ht="15.75">
      <c r="A581" s="4" t="str">
        <f>'Aanneemsom-E'!$A$1</f>
        <v>E-installatie</v>
      </c>
      <c r="B581" s="4" t="str">
        <f>'Aanneemsom-E'!$B$1</f>
        <v>Inschrijfbiljet onderhoud</v>
      </c>
    </row>
    <row r="582" spans="1:17">
      <c r="A582" s="30" t="str">
        <f>'Aanneemsom-E'!$A$2</f>
        <v>Perceel:</v>
      </c>
      <c r="B582" s="31" t="str">
        <f>Leeswijzer!$B$2</f>
        <v>E1</v>
      </c>
      <c r="F582" s="1"/>
      <c r="G582" s="1"/>
      <c r="H582" s="1"/>
      <c r="I582" s="32" t="str">
        <f>'Aanneemsom-E'!$F$2</f>
        <v>Documentnummer:</v>
      </c>
      <c r="J582" s="80" t="str">
        <f>Leeswijzer!$G$2</f>
        <v>xxx-GC1-IBE E1C1</v>
      </c>
    </row>
    <row r="583" spans="1:17">
      <c r="A583" s="30" t="str">
        <f>'Aanneemsom-E'!$A$3</f>
        <v>Opdrachtgever:</v>
      </c>
      <c r="B583" s="110" t="str">
        <f>Leeswijzer!$B$3</f>
        <v>Solido</v>
      </c>
      <c r="F583" s="1"/>
      <c r="G583" s="1"/>
      <c r="H583" s="1"/>
      <c r="I583" s="32" t="str">
        <f>'Aanneemsom-E'!$F$3</f>
        <v>Bestek:</v>
      </c>
      <c r="J583" s="2" t="str">
        <f>Leeswijzer!$G$3</f>
        <v>2506-FB-OHCAEW</v>
      </c>
    </row>
    <row r="584" spans="1:17">
      <c r="A584" s="30" t="str">
        <f>'Aanneemsom-E'!$A$4</f>
        <v>Betreft:</v>
      </c>
      <c r="B584" s="110" t="str">
        <f>Leeswijzer!$B$4</f>
        <v>Onderhoudscontract E-installatie</v>
      </c>
      <c r="F584" s="1"/>
      <c r="G584" s="1"/>
      <c r="H584" s="1"/>
      <c r="I584" s="30" t="s">
        <v>61</v>
      </c>
      <c r="J584" s="148">
        <f>'Aanneemsom-E'!$E$39</f>
        <v>0</v>
      </c>
    </row>
    <row r="585" spans="1:17">
      <c r="A585" s="30" t="str">
        <f>'Aanneemsom-E'!$A$5</f>
        <v>Blad:</v>
      </c>
      <c r="B585" s="1" t="str">
        <f>IF(F586="","Specificatieblad ongeldig; NIET invullen!","Specificatieblad locatie")</f>
        <v>Specificatieblad ongeldig; NIET invullen!</v>
      </c>
      <c r="E585" s="78" t="str">
        <f>$E$5</f>
        <v>C2</v>
      </c>
      <c r="F585" s="33" t="str">
        <f>$F$5</f>
        <v>(naam)</v>
      </c>
      <c r="J585" s="1"/>
    </row>
    <row r="586" spans="1:17">
      <c r="A586" s="30"/>
      <c r="B586" s="80"/>
      <c r="E586" s="78" t="s">
        <v>4</v>
      </c>
      <c r="F586" s="130"/>
      <c r="H586" s="32" t="s">
        <v>41</v>
      </c>
      <c r="I586" s="80">
        <f>IF(I589=0,I587,I589)</f>
        <v>0</v>
      </c>
      <c r="J586" s="1"/>
      <c r="Q586" s="1">
        <f>IF(F586="",0,1)</f>
        <v>0</v>
      </c>
    </row>
    <row r="587" spans="1:17">
      <c r="A587" s="30"/>
      <c r="B587" s="103"/>
      <c r="E587" s="32" t="s">
        <v>20</v>
      </c>
      <c r="F587" s="117"/>
      <c r="H587" s="32" t="s">
        <v>27</v>
      </c>
      <c r="I587" s="118"/>
      <c r="J587" s="110" t="s">
        <v>45</v>
      </c>
      <c r="P587" s="1">
        <f>IF(I587="",0,1)</f>
        <v>0</v>
      </c>
    </row>
    <row r="588" spans="1:17">
      <c r="A588" s="30"/>
      <c r="B588" s="2"/>
      <c r="E588" s="32"/>
      <c r="F588" s="1"/>
      <c r="H588" s="30" t="s">
        <v>46</v>
      </c>
      <c r="I588" s="118"/>
      <c r="J588" s="1"/>
    </row>
    <row r="589" spans="1:17">
      <c r="A589" s="60" t="s">
        <v>31</v>
      </c>
      <c r="B589" s="115">
        <f>'Aanneemsom-E'!$B$8</f>
        <v>0</v>
      </c>
      <c r="E589" s="32"/>
      <c r="F589" s="1"/>
      <c r="H589" s="32" t="s">
        <v>47</v>
      </c>
      <c r="I589" s="118"/>
      <c r="J589" s="113">
        <f>IF(I588+I589=0,0,(I589-I588)/I588)</f>
        <v>0</v>
      </c>
    </row>
    <row r="590" spans="1:17">
      <c r="A590" s="30" t="s">
        <v>89</v>
      </c>
      <c r="B590" s="149"/>
      <c r="J590" s="119" t="str">
        <f>IF(J589=0,"","Controleer kengetallen op inschrijfwaarde. Pas zo nodig de bedragen Loon, Materiaal en Werk-derden aan met het wijzigingspercentage.")</f>
        <v/>
      </c>
    </row>
    <row r="591" spans="1:17">
      <c r="C591" s="74"/>
      <c r="D591" s="75"/>
      <c r="E591" s="75"/>
      <c r="F591" s="77" t="s">
        <v>23</v>
      </c>
      <c r="G591" s="75"/>
      <c r="H591" s="75"/>
      <c r="I591" s="75"/>
      <c r="J591" s="76"/>
    </row>
    <row r="592" spans="1:17">
      <c r="C592" s="20"/>
      <c r="D592" s="21" t="str">
        <f>$D$12</f>
        <v>Preventief en</v>
      </c>
      <c r="E592" s="22"/>
      <c r="F592" s="26"/>
      <c r="G592" s="21" t="str">
        <f>IF($G$12="","",$G$12)</f>
        <v>Geen stelposten</v>
      </c>
      <c r="H592" s="55"/>
      <c r="I592" s="27"/>
      <c r="J592" s="63" t="str">
        <f>$J$12</f>
        <v>Prijspeil</v>
      </c>
    </row>
    <row r="593" spans="1:16">
      <c r="C593" s="23"/>
      <c r="D593" s="24" t="str">
        <f>$D$13</f>
        <v>curatief onderhoud</v>
      </c>
      <c r="E593" s="25"/>
      <c r="F593" s="28"/>
      <c r="G593" s="24"/>
      <c r="H593" s="56"/>
      <c r="I593" s="29"/>
      <c r="J593" s="71">
        <f>$J$13</f>
        <v>45839</v>
      </c>
    </row>
    <row r="594" spans="1:16" ht="22.5">
      <c r="A594" s="17" t="s">
        <v>43</v>
      </c>
      <c r="B594" s="18" t="str">
        <f>$B$43</f>
        <v>Kengetal-E
locatie (€/m²)</v>
      </c>
      <c r="C594" s="5" t="s">
        <v>58</v>
      </c>
      <c r="D594" s="5" t="s">
        <v>59</v>
      </c>
      <c r="E594" s="5" t="s">
        <v>224</v>
      </c>
      <c r="F594" s="5" t="str">
        <f>IF($F$14="","",$F$14)</f>
        <v/>
      </c>
      <c r="G594" s="5" t="str">
        <f>IF($G$14="","",$G$14)</f>
        <v/>
      </c>
      <c r="H594" s="5" t="str">
        <f>IF($H$14="","",$H$14)</f>
        <v/>
      </c>
      <c r="I594" s="5" t="str">
        <f>IF($I$14="","",$I$14)</f>
        <v/>
      </c>
      <c r="J594" s="5" t="s">
        <v>57</v>
      </c>
      <c r="L594" s="1" t="s">
        <v>26</v>
      </c>
    </row>
    <row r="595" spans="1:16">
      <c r="A595" s="57" t="str">
        <f>$A$15</f>
        <v>Stelposten n.v.t.</v>
      </c>
      <c r="B595" s="81"/>
      <c r="C595" s="82"/>
      <c r="D595" s="82"/>
      <c r="E595" s="82"/>
      <c r="F595" s="3"/>
      <c r="G595" s="3"/>
      <c r="H595" s="3"/>
      <c r="I595" s="3"/>
      <c r="J595" s="58">
        <f>(F595*(1+'Aanneemsom-E'!$F$16))+(G595*(1+'Aanneemsom-E'!$F$16))+(H595*(1+'Aanneemsom-E'!$F$16))+(I595*(1+'Aanneemsom-E'!$F$16))</f>
        <v>0</v>
      </c>
      <c r="L595" s="1">
        <f>IF(F594="",1,IF(F595="",0,1))</f>
        <v>1</v>
      </c>
      <c r="M595" s="1">
        <f>IF(G594="",1,IF(G595="",0,1))</f>
        <v>1</v>
      </c>
      <c r="N595" s="1">
        <f>IF(H594="",1,IF(H595="",0,1))</f>
        <v>1</v>
      </c>
      <c r="O595" s="1">
        <f>IF(I594="",1,IF(I595="",0,1))</f>
        <v>1</v>
      </c>
      <c r="P595" s="1">
        <f t="shared" ref="P595:P604" si="41">SUM(L595:O595)</f>
        <v>4</v>
      </c>
    </row>
    <row r="596" spans="1:16">
      <c r="A596" s="1" t="str">
        <f>$A$16</f>
        <v>61 CEV</v>
      </c>
      <c r="B596" s="111" t="str">
        <f>IF(C596+D596+E596=0,"",J596/$I$586)</f>
        <v/>
      </c>
      <c r="C596" s="3"/>
      <c r="D596" s="3"/>
      <c r="E596" s="3"/>
      <c r="F596" s="59"/>
      <c r="G596" s="59"/>
      <c r="H596" s="59"/>
      <c r="I596" s="59"/>
      <c r="J596" s="11">
        <f>(C596*(1+'Aanneemsom-E'!$C$16))+(D596*(1+'Aanneemsom-E'!$D$16))+(E596*(1+'Aanneemsom-E'!$E$16))</f>
        <v>0</v>
      </c>
      <c r="L596" s="1">
        <f>IF($A$16="61 N.v.t.",1,IF(C596="",0,1))</f>
        <v>0</v>
      </c>
      <c r="M596" s="1">
        <f>IF($A$16="61 N.v.t.",1,IF(D596="",0,1))</f>
        <v>0</v>
      </c>
      <c r="N596" s="1">
        <f>IF($A$16="61 N.v.t.",1,IF(E596="",0,1))</f>
        <v>0</v>
      </c>
      <c r="P596" s="1">
        <f t="shared" si="41"/>
        <v>0</v>
      </c>
    </row>
    <row r="597" spans="1:16">
      <c r="A597" s="1" t="str">
        <f>$A$17</f>
        <v>62 Aansluitingen</v>
      </c>
      <c r="B597" s="111" t="str">
        <f t="shared" ref="B597:B604" si="42">IF(C597+D597+E597=0,"",J597/$I$586)</f>
        <v/>
      </c>
      <c r="C597" s="3"/>
      <c r="D597" s="3"/>
      <c r="E597" s="3"/>
      <c r="F597" s="59"/>
      <c r="G597" s="59"/>
      <c r="H597" s="59"/>
      <c r="I597" s="59"/>
      <c r="J597" s="11">
        <f>(C597*(1+'Aanneemsom-E'!$C$16))+(D597*(1+'Aanneemsom-E'!$D$16))+(E597*(1+'Aanneemsom-E'!$E$16))</f>
        <v>0</v>
      </c>
      <c r="L597" s="1">
        <f>IF($A$17="62 N.v.t.",1,IF(C597="",0,1))</f>
        <v>0</v>
      </c>
      <c r="M597" s="1">
        <f>IF($A$17="62 N.v.t.",1,IF(D597="",0,1))</f>
        <v>0</v>
      </c>
      <c r="N597" s="1">
        <f>IF($A$17="62 N.v.t.",1,IF(E597="",0,1))</f>
        <v>0</v>
      </c>
      <c r="P597" s="1">
        <f t="shared" si="41"/>
        <v>0</v>
      </c>
    </row>
    <row r="598" spans="1:16">
      <c r="A598" s="1" t="str">
        <f>$A$18</f>
        <v>63 Verlichting</v>
      </c>
      <c r="B598" s="111" t="str">
        <f t="shared" si="42"/>
        <v/>
      </c>
      <c r="C598" s="3"/>
      <c r="D598" s="3"/>
      <c r="E598" s="3"/>
      <c r="F598" s="59"/>
      <c r="G598" s="59"/>
      <c r="H598" s="59"/>
      <c r="I598" s="59"/>
      <c r="J598" s="11">
        <f>(C598*(1+'Aanneemsom-E'!$C$16))+(D598*(1+'Aanneemsom-E'!$D$16))+(E598*(1+'Aanneemsom-E'!$E$16))</f>
        <v>0</v>
      </c>
      <c r="L598" s="1">
        <f>IF($A$18="63 N.v.t.",1,IF(C598="",0,1))</f>
        <v>0</v>
      </c>
      <c r="M598" s="1">
        <f>IF($A$18="63 N.v.t.",1,IF(D598="",0,1))</f>
        <v>0</v>
      </c>
      <c r="N598" s="1">
        <f>IF($A$18="63 N.v.t.",1,IF(E598="",0,1))</f>
        <v>0</v>
      </c>
      <c r="P598" s="1">
        <f t="shared" si="41"/>
        <v>0</v>
      </c>
    </row>
    <row r="599" spans="1:16">
      <c r="A599" s="1" t="str">
        <f>$A$19</f>
        <v>64 Communicatie</v>
      </c>
      <c r="B599" s="111" t="str">
        <f t="shared" si="42"/>
        <v/>
      </c>
      <c r="C599" s="3"/>
      <c r="D599" s="3"/>
      <c r="E599" s="3"/>
      <c r="F599" s="59"/>
      <c r="G599" s="59"/>
      <c r="H599" s="59"/>
      <c r="I599" s="59"/>
      <c r="J599" s="11">
        <f>(C599*(1+'Aanneemsom-E'!$C$16))+(D599*(1+'Aanneemsom-E'!$D$16))+(E599*(1+'Aanneemsom-E'!$E$16))</f>
        <v>0</v>
      </c>
      <c r="L599" s="1">
        <f>IF($A$19="64 N.v.t.",1,IF(C599="",0,1))</f>
        <v>0</v>
      </c>
      <c r="M599" s="1">
        <f>IF($A$19="64 N.v.t.",1,IF(D599="",0,1))</f>
        <v>0</v>
      </c>
      <c r="N599" s="1">
        <f>IF($A$19="64 N.v.t.",1,IF(E599="",0,1))</f>
        <v>0</v>
      </c>
      <c r="P599" s="1">
        <f t="shared" si="41"/>
        <v>0</v>
      </c>
    </row>
    <row r="600" spans="1:16">
      <c r="A600" s="1" t="str">
        <f>$A$20</f>
        <v>65 Beveiliging</v>
      </c>
      <c r="B600" s="111" t="str">
        <f t="shared" si="42"/>
        <v/>
      </c>
      <c r="C600" s="3"/>
      <c r="D600" s="3"/>
      <c r="E600" s="3"/>
      <c r="F600" s="59"/>
      <c r="G600" s="104" t="str">
        <f>IF(F586="","Ingevulde informatie wordt genegeerd.","")</f>
        <v>Ingevulde informatie wordt genegeerd.</v>
      </c>
      <c r="H600" s="59"/>
      <c r="I600" s="59"/>
      <c r="J600" s="11">
        <f>(C600*(1+'Aanneemsom-E'!$C$16))+(D600*(1+'Aanneemsom-E'!$D$16))+(E600*(1+'Aanneemsom-E'!$E$16))</f>
        <v>0</v>
      </c>
      <c r="L600" s="1">
        <f>IF($A$20="65 N.v.t.",1,IF(C600="",0,1))</f>
        <v>0</v>
      </c>
      <c r="M600" s="1">
        <f>IF($A$20="65 N.v.t.",1,IF(D600="",0,1))</f>
        <v>0</v>
      </c>
      <c r="N600" s="1">
        <f>IF($A$20="65 N.v.t.",1,IF(E600="",0,1))</f>
        <v>0</v>
      </c>
      <c r="P600" s="1">
        <f t="shared" si="41"/>
        <v>0</v>
      </c>
    </row>
    <row r="601" spans="1:16">
      <c r="A601" s="1" t="str">
        <f>$A$21</f>
        <v>66 Transport</v>
      </c>
      <c r="B601" s="111" t="str">
        <f t="shared" si="42"/>
        <v/>
      </c>
      <c r="C601" s="3"/>
      <c r="D601" s="3"/>
      <c r="E601" s="3"/>
      <c r="F601" s="59"/>
      <c r="G601" s="59"/>
      <c r="H601" s="59"/>
      <c r="I601" s="59"/>
      <c r="J601" s="11">
        <f>(C601*(1+'Aanneemsom-E'!$C$16))+(D601*(1+'Aanneemsom-E'!$D$16))+(E601*(1+'Aanneemsom-E'!$E$16))</f>
        <v>0</v>
      </c>
      <c r="L601" s="1">
        <f>IF($A$21="66 N.v.t.",1,IF(C601="",0,1))</f>
        <v>0</v>
      </c>
      <c r="M601" s="1">
        <f>IF($A$21="66 N.v.t.",1,IF(D601="",0,1))</f>
        <v>0</v>
      </c>
      <c r="N601" s="1">
        <f>IF($A$21="66 N.v.t.",1,IF(E601="",0,1))</f>
        <v>0</v>
      </c>
      <c r="P601" s="1">
        <f t="shared" si="41"/>
        <v>0</v>
      </c>
    </row>
    <row r="602" spans="1:16">
      <c r="A602" s="1" t="str">
        <f>$A$22</f>
        <v>73 Vaste keuken vrz</v>
      </c>
      <c r="B602" s="111" t="str">
        <f t="shared" si="42"/>
        <v/>
      </c>
      <c r="C602" s="3"/>
      <c r="D602" s="3"/>
      <c r="E602" s="3"/>
      <c r="F602" s="59"/>
      <c r="G602" s="59"/>
      <c r="H602" s="59"/>
      <c r="I602" s="59"/>
      <c r="J602" s="11">
        <f>(C602*(1+'Aanneemsom-E'!$C$16))+(D602*(1+'Aanneemsom-E'!$D$16))+(E602*(1+'Aanneemsom-E'!$E$16))</f>
        <v>0</v>
      </c>
      <c r="L602" s="1">
        <f>IF($A$22="73 N.v.t.",1,IF(C602="",0,1))</f>
        <v>0</v>
      </c>
      <c r="M602" s="1">
        <f>IF($A$22="73 N.v.t.",1,IF(D602="",0,1))</f>
        <v>0</v>
      </c>
      <c r="N602" s="1">
        <f>IF($A$22="73 N.v.t.",1,IF(E602="",0,1))</f>
        <v>0</v>
      </c>
      <c r="P602" s="1">
        <f t="shared" si="41"/>
        <v>0</v>
      </c>
    </row>
    <row r="603" spans="1:16">
      <c r="A603" s="1" t="str">
        <f>$A$23</f>
        <v>75 Vaste onderh.vrz</v>
      </c>
      <c r="B603" s="111" t="str">
        <f t="shared" si="42"/>
        <v/>
      </c>
      <c r="C603" s="3"/>
      <c r="D603" s="3"/>
      <c r="E603" s="3"/>
      <c r="F603" s="59"/>
      <c r="G603" s="59"/>
      <c r="H603" s="59"/>
      <c r="I603" s="59"/>
      <c r="J603" s="11">
        <f>(C603*(1+'Aanneemsom-E'!$C$16))+(D603*(1+'Aanneemsom-E'!$D$16))+(E603*(1+'Aanneemsom-E'!$E$16))</f>
        <v>0</v>
      </c>
      <c r="L603" s="1">
        <f>IF($A$23="75 N.v.t.",1,IF(C603="",0,1))</f>
        <v>0</v>
      </c>
      <c r="M603" s="1">
        <f>IF($A$23="75 N.v.t.",1,IF(D603="",0,1))</f>
        <v>0</v>
      </c>
      <c r="N603" s="1">
        <f>IF($A$23="75 N.v.t.",1,IF(E603="",0,1))</f>
        <v>0</v>
      </c>
      <c r="P603" s="1">
        <f t="shared" si="41"/>
        <v>0</v>
      </c>
    </row>
    <row r="604" spans="1:16" ht="12" thickBot="1">
      <c r="A604" s="1" t="str">
        <f>$A$24</f>
        <v>90 Terrein</v>
      </c>
      <c r="B604" s="111" t="str">
        <f t="shared" si="42"/>
        <v/>
      </c>
      <c r="C604" s="3"/>
      <c r="D604" s="3"/>
      <c r="E604" s="3"/>
      <c r="F604" s="59"/>
      <c r="G604" s="59"/>
      <c r="H604" s="59"/>
      <c r="I604" s="59"/>
      <c r="J604" s="11">
        <f>(C604*(1+'Aanneemsom-E'!$C$16))+(D604*(1+'Aanneemsom-E'!$D$16))+(E604*(1+'Aanneemsom-E'!$E$16))</f>
        <v>0</v>
      </c>
      <c r="L604" s="1">
        <f>IF($A$24="90 N.v.t.",1,IF(C604="",0,1))</f>
        <v>0</v>
      </c>
      <c r="M604" s="1">
        <f>IF($A$24="90 N.v.t.",1,IF(D604="",0,1))</f>
        <v>0</v>
      </c>
      <c r="N604" s="1">
        <f>IF($A$24="90 N.v.t.",1,IF(E604="",0,1))</f>
        <v>0</v>
      </c>
      <c r="P604" s="1">
        <f t="shared" si="41"/>
        <v>0</v>
      </c>
    </row>
    <row r="605" spans="1:16" ht="13.5" thickBot="1">
      <c r="B605" s="19" t="s">
        <v>10</v>
      </c>
      <c r="C605" s="13">
        <f>SUM(C596:C604)</f>
        <v>0</v>
      </c>
      <c r="D605" s="13">
        <f>SUM(D596:D604)</f>
        <v>0</v>
      </c>
      <c r="E605" s="13">
        <f>SUM(E596:E604)</f>
        <v>0</v>
      </c>
      <c r="J605" s="12">
        <f>SUM(J595:J604)</f>
        <v>0</v>
      </c>
      <c r="O605" s="30" t="s">
        <v>25</v>
      </c>
      <c r="P605" s="1">
        <f>SUM(P595:P604)+P587</f>
        <v>4</v>
      </c>
    </row>
    <row r="606" spans="1:16">
      <c r="B606" s="19" t="s">
        <v>21</v>
      </c>
      <c r="C606" s="72" t="e">
        <f>C605/SUM(C605:E605)</f>
        <v>#DIV/0!</v>
      </c>
      <c r="D606" s="72" t="e">
        <f>D605/SUM(C605:E605)</f>
        <v>#DIV/0!</v>
      </c>
      <c r="E606" s="72" t="e">
        <f>E605/SUM(C605:E605)</f>
        <v>#DIV/0!</v>
      </c>
    </row>
    <row r="607" spans="1:16">
      <c r="C607" s="83"/>
      <c r="D607" s="83"/>
      <c r="E607" s="83"/>
    </row>
    <row r="608" spans="1:16">
      <c r="A608" s="6" t="str">
        <f>$A$57</f>
        <v>* "Loon", "Materiaal" en "Werk-derden" inclusief toeslagen. Let op: Alle bedragen datum prijspeil.</v>
      </c>
      <c r="C608" s="83"/>
      <c r="D608" s="83"/>
      <c r="E608" s="83"/>
      <c r="J608" s="105" t="str">
        <f>$J$57</f>
        <v>Paraaf Inschrijver:</v>
      </c>
    </row>
    <row r="609" spans="1:17">
      <c r="A609" s="6" t="str">
        <f>$A$58</f>
        <v>Opmerking: Niet gebruikte velden invullen met 0. Negatieve getallen of tekst is niet toegestaan.</v>
      </c>
      <c r="J609" s="86" t="str">
        <f>IF(P605=32,"","Let op: niet alle velden zijn ingevuld!")</f>
        <v>Let op: niet alle velden zijn ingevuld!</v>
      </c>
    </row>
    <row r="610" spans="1:17" ht="15.75">
      <c r="A610" s="4" t="str">
        <f>'Aanneemsom-E'!$A$1</f>
        <v>E-installatie</v>
      </c>
      <c r="B610" s="4" t="str">
        <f>'Aanneemsom-E'!$B$1</f>
        <v>Inschrijfbiljet onderhoud</v>
      </c>
    </row>
    <row r="611" spans="1:17">
      <c r="A611" s="30" t="str">
        <f>'Aanneemsom-E'!$A$2</f>
        <v>Perceel:</v>
      </c>
      <c r="B611" s="31" t="str">
        <f>Leeswijzer!$B$2</f>
        <v>E1</v>
      </c>
      <c r="F611" s="1"/>
      <c r="G611" s="1"/>
      <c r="H611" s="1"/>
      <c r="I611" s="32" t="str">
        <f>'Aanneemsom-E'!$F$2</f>
        <v>Documentnummer:</v>
      </c>
      <c r="J611" s="80" t="str">
        <f>Leeswijzer!$G$2</f>
        <v>xxx-GC1-IBE E1C1</v>
      </c>
    </row>
    <row r="612" spans="1:17">
      <c r="A612" s="30" t="str">
        <f>'Aanneemsom-E'!$A$3</f>
        <v>Opdrachtgever:</v>
      </c>
      <c r="B612" s="110" t="str">
        <f>Leeswijzer!$B$3</f>
        <v>Solido</v>
      </c>
      <c r="F612" s="1"/>
      <c r="G612" s="1"/>
      <c r="H612" s="1"/>
      <c r="I612" s="32" t="str">
        <f>'Aanneemsom-E'!$F$3</f>
        <v>Bestek:</v>
      </c>
      <c r="J612" s="2" t="str">
        <f>Leeswijzer!$G$3</f>
        <v>2506-FB-OHCAEW</v>
      </c>
    </row>
    <row r="613" spans="1:17">
      <c r="A613" s="30" t="str">
        <f>'Aanneemsom-E'!$A$4</f>
        <v>Betreft:</v>
      </c>
      <c r="B613" s="110" t="str">
        <f>Leeswijzer!$B$4</f>
        <v>Onderhoudscontract E-installatie</v>
      </c>
      <c r="F613" s="1"/>
      <c r="G613" s="1"/>
      <c r="H613" s="1"/>
      <c r="I613" s="30" t="s">
        <v>61</v>
      </c>
      <c r="J613" s="148">
        <f>'Aanneemsom-E'!$E$39</f>
        <v>0</v>
      </c>
    </row>
    <row r="614" spans="1:17">
      <c r="A614" s="30" t="str">
        <f>'Aanneemsom-E'!$A$5</f>
        <v>Blad:</v>
      </c>
      <c r="B614" s="1" t="str">
        <f>IF(F615="","Specificatieblad ongeldig; NIET invullen!","Specificatieblad locatie")</f>
        <v>Specificatieblad ongeldig; NIET invullen!</v>
      </c>
      <c r="E614" s="78" t="str">
        <f>$E$5</f>
        <v>C2</v>
      </c>
      <c r="F614" s="33" t="str">
        <f>$F$5</f>
        <v>(naam)</v>
      </c>
      <c r="J614" s="1"/>
    </row>
    <row r="615" spans="1:17">
      <c r="A615" s="30"/>
      <c r="B615" s="80"/>
      <c r="E615" s="78" t="s">
        <v>4</v>
      </c>
      <c r="F615" s="130"/>
      <c r="H615" s="32" t="s">
        <v>41</v>
      </c>
      <c r="I615" s="80">
        <f>IF(I618=0,I616,I618)</f>
        <v>0</v>
      </c>
      <c r="J615" s="1"/>
      <c r="Q615" s="1">
        <f>IF(F615="",0,1)</f>
        <v>0</v>
      </c>
    </row>
    <row r="616" spans="1:17">
      <c r="A616" s="30"/>
      <c r="B616" s="103"/>
      <c r="E616" s="32" t="s">
        <v>20</v>
      </c>
      <c r="F616" s="117"/>
      <c r="H616" s="32" t="s">
        <v>27</v>
      </c>
      <c r="I616" s="118"/>
      <c r="J616" s="110" t="s">
        <v>45</v>
      </c>
      <c r="P616" s="1">
        <f>IF(I616="",0,1)</f>
        <v>0</v>
      </c>
    </row>
    <row r="617" spans="1:17">
      <c r="A617" s="30"/>
      <c r="B617" s="2"/>
      <c r="E617" s="32"/>
      <c r="F617" s="1"/>
      <c r="H617" s="30" t="s">
        <v>46</v>
      </c>
      <c r="I617" s="118"/>
      <c r="J617" s="1"/>
    </row>
    <row r="618" spans="1:17">
      <c r="A618" s="60" t="s">
        <v>31</v>
      </c>
      <c r="B618" s="115">
        <f>'Aanneemsom-E'!$B$8</f>
        <v>0</v>
      </c>
      <c r="E618" s="32"/>
      <c r="F618" s="1"/>
      <c r="H618" s="32" t="s">
        <v>47</v>
      </c>
      <c r="I618" s="118"/>
      <c r="J618" s="113">
        <f>IF(I617+I618=0,0,(I618-I617)/I617)</f>
        <v>0</v>
      </c>
    </row>
    <row r="619" spans="1:17">
      <c r="A619" s="30" t="s">
        <v>89</v>
      </c>
      <c r="B619" s="149"/>
      <c r="J619" s="119" t="str">
        <f>IF(J618=0,"","Controleer kengetallen op inschrijfwaarde. Pas zo nodig de bedragen Loon, Materiaal en Werk-derden aan met het wijzigingspercentage.")</f>
        <v/>
      </c>
    </row>
    <row r="620" spans="1:17">
      <c r="C620" s="74"/>
      <c r="D620" s="75"/>
      <c r="E620" s="75"/>
      <c r="F620" s="77" t="s">
        <v>23</v>
      </c>
      <c r="G620" s="75"/>
      <c r="H620" s="75"/>
      <c r="I620" s="75"/>
      <c r="J620" s="76"/>
    </row>
    <row r="621" spans="1:17">
      <c r="C621" s="20"/>
      <c r="D621" s="21" t="str">
        <f>$D$12</f>
        <v>Preventief en</v>
      </c>
      <c r="E621" s="22"/>
      <c r="F621" s="26"/>
      <c r="G621" s="21" t="str">
        <f>IF($G$12="","",$G$12)</f>
        <v>Geen stelposten</v>
      </c>
      <c r="H621" s="55"/>
      <c r="I621" s="27"/>
      <c r="J621" s="63" t="str">
        <f>$J$12</f>
        <v>Prijspeil</v>
      </c>
    </row>
    <row r="622" spans="1:17">
      <c r="C622" s="23"/>
      <c r="D622" s="24" t="str">
        <f>$D$13</f>
        <v>curatief onderhoud</v>
      </c>
      <c r="E622" s="25"/>
      <c r="F622" s="28"/>
      <c r="G622" s="24"/>
      <c r="H622" s="56"/>
      <c r="I622" s="29"/>
      <c r="J622" s="71">
        <f>$J$13</f>
        <v>45839</v>
      </c>
    </row>
    <row r="623" spans="1:17" ht="22.5">
      <c r="A623" s="17" t="s">
        <v>43</v>
      </c>
      <c r="B623" s="18" t="str">
        <f>$B$43</f>
        <v>Kengetal-E
locatie (€/m²)</v>
      </c>
      <c r="C623" s="5" t="s">
        <v>58</v>
      </c>
      <c r="D623" s="5" t="s">
        <v>59</v>
      </c>
      <c r="E623" s="5" t="s">
        <v>224</v>
      </c>
      <c r="F623" s="5" t="str">
        <f>IF($F$14="","",$F$14)</f>
        <v/>
      </c>
      <c r="G623" s="5" t="str">
        <f>IF($G$14="","",$G$14)</f>
        <v/>
      </c>
      <c r="H623" s="5" t="str">
        <f>IF($H$14="","",$H$14)</f>
        <v/>
      </c>
      <c r="I623" s="5" t="str">
        <f>IF($I$14="","",$I$14)</f>
        <v/>
      </c>
      <c r="J623" s="5" t="s">
        <v>57</v>
      </c>
      <c r="L623" s="1" t="s">
        <v>26</v>
      </c>
    </row>
    <row r="624" spans="1:17">
      <c r="A624" s="57" t="str">
        <f>$A$15</f>
        <v>Stelposten n.v.t.</v>
      </c>
      <c r="B624" s="81"/>
      <c r="C624" s="82"/>
      <c r="D624" s="82"/>
      <c r="E624" s="82"/>
      <c r="F624" s="3"/>
      <c r="G624" s="3"/>
      <c r="H624" s="3"/>
      <c r="I624" s="3"/>
      <c r="J624" s="58">
        <f>(F624*(1+'Aanneemsom-E'!$F$16))+(G624*(1+'Aanneemsom-E'!$F$16))+(H624*(1+'Aanneemsom-E'!$F$16))+(I624*(1+'Aanneemsom-E'!$F$16))</f>
        <v>0</v>
      </c>
      <c r="L624" s="1">
        <f>IF(F623="",1,IF(F624="",0,1))</f>
        <v>1</v>
      </c>
      <c r="M624" s="1">
        <f>IF(G623="",1,IF(G624="",0,1))</f>
        <v>1</v>
      </c>
      <c r="N624" s="1">
        <f>IF(H623="",1,IF(H624="",0,1))</f>
        <v>1</v>
      </c>
      <c r="O624" s="1">
        <f>IF(I623="",1,IF(I624="",0,1))</f>
        <v>1</v>
      </c>
      <c r="P624" s="1">
        <f t="shared" ref="P624:P633" si="43">SUM(L624:O624)</f>
        <v>4</v>
      </c>
    </row>
    <row r="625" spans="1:16">
      <c r="A625" s="1" t="str">
        <f>$A$16</f>
        <v>61 CEV</v>
      </c>
      <c r="B625" s="111" t="str">
        <f>IF(C625+D625+E625=0,"",J625/$I$615)</f>
        <v/>
      </c>
      <c r="C625" s="3"/>
      <c r="D625" s="3"/>
      <c r="E625" s="3"/>
      <c r="F625" s="59"/>
      <c r="G625" s="59"/>
      <c r="H625" s="59"/>
      <c r="I625" s="59"/>
      <c r="J625" s="11">
        <f>(C625*(1+'Aanneemsom-E'!$C$16))+(D625*(1+'Aanneemsom-E'!$D$16))+(E625*(1+'Aanneemsom-E'!$E$16))</f>
        <v>0</v>
      </c>
      <c r="L625" s="1">
        <f>IF($A$16="61 N.v.t.",1,IF(C625="",0,1))</f>
        <v>0</v>
      </c>
      <c r="M625" s="1">
        <f>IF($A$16="61 N.v.t.",1,IF(D625="",0,1))</f>
        <v>0</v>
      </c>
      <c r="N625" s="1">
        <f>IF($A$16="61 N.v.t.",1,IF(E625="",0,1))</f>
        <v>0</v>
      </c>
      <c r="P625" s="1">
        <f t="shared" si="43"/>
        <v>0</v>
      </c>
    </row>
    <row r="626" spans="1:16">
      <c r="A626" s="1" t="str">
        <f>$A$17</f>
        <v>62 Aansluitingen</v>
      </c>
      <c r="B626" s="111" t="str">
        <f t="shared" ref="B626:B633" si="44">IF(C626+D626+E626=0,"",J626/$I$615)</f>
        <v/>
      </c>
      <c r="C626" s="3"/>
      <c r="D626" s="3"/>
      <c r="E626" s="3"/>
      <c r="F626" s="59"/>
      <c r="G626" s="59"/>
      <c r="H626" s="59"/>
      <c r="I626" s="59"/>
      <c r="J626" s="11">
        <f>(C626*(1+'Aanneemsom-E'!$C$16))+(D626*(1+'Aanneemsom-E'!$D$16))+(E626*(1+'Aanneemsom-E'!$E$16))</f>
        <v>0</v>
      </c>
      <c r="L626" s="1">
        <f>IF($A$17="62 N.v.t.",1,IF(C626="",0,1))</f>
        <v>0</v>
      </c>
      <c r="M626" s="1">
        <f>IF($A$17="62 N.v.t.",1,IF(D626="",0,1))</f>
        <v>0</v>
      </c>
      <c r="N626" s="1">
        <f>IF($A$17="62 N.v.t.",1,IF(E626="",0,1))</f>
        <v>0</v>
      </c>
      <c r="P626" s="1">
        <f t="shared" si="43"/>
        <v>0</v>
      </c>
    </row>
    <row r="627" spans="1:16">
      <c r="A627" s="1" t="str">
        <f>$A$18</f>
        <v>63 Verlichting</v>
      </c>
      <c r="B627" s="111" t="str">
        <f t="shared" si="44"/>
        <v/>
      </c>
      <c r="C627" s="3"/>
      <c r="D627" s="3"/>
      <c r="E627" s="3"/>
      <c r="F627" s="59"/>
      <c r="G627" s="59"/>
      <c r="H627" s="59"/>
      <c r="I627" s="59"/>
      <c r="J627" s="11">
        <f>(C627*(1+'Aanneemsom-E'!$C$16))+(D627*(1+'Aanneemsom-E'!$D$16))+(E627*(1+'Aanneemsom-E'!$E$16))</f>
        <v>0</v>
      </c>
      <c r="L627" s="1">
        <f>IF($A$18="63 N.v.t.",1,IF(C627="",0,1))</f>
        <v>0</v>
      </c>
      <c r="M627" s="1">
        <f>IF($A$18="63 N.v.t.",1,IF(D627="",0,1))</f>
        <v>0</v>
      </c>
      <c r="N627" s="1">
        <f>IF($A$18="63 N.v.t.",1,IF(E627="",0,1))</f>
        <v>0</v>
      </c>
      <c r="P627" s="1">
        <f t="shared" si="43"/>
        <v>0</v>
      </c>
    </row>
    <row r="628" spans="1:16">
      <c r="A628" s="1" t="str">
        <f>$A$19</f>
        <v>64 Communicatie</v>
      </c>
      <c r="B628" s="111" t="str">
        <f t="shared" si="44"/>
        <v/>
      </c>
      <c r="C628" s="3"/>
      <c r="D628" s="3"/>
      <c r="E628" s="3"/>
      <c r="F628" s="59"/>
      <c r="G628" s="59"/>
      <c r="H628" s="59"/>
      <c r="I628" s="59"/>
      <c r="J628" s="11">
        <f>(C628*(1+'Aanneemsom-E'!$C$16))+(D628*(1+'Aanneemsom-E'!$D$16))+(E628*(1+'Aanneemsom-E'!$E$16))</f>
        <v>0</v>
      </c>
      <c r="L628" s="1">
        <f>IF($A$19="64 N.v.t.",1,IF(C628="",0,1))</f>
        <v>0</v>
      </c>
      <c r="M628" s="1">
        <f>IF($A$19="64 N.v.t.",1,IF(D628="",0,1))</f>
        <v>0</v>
      </c>
      <c r="N628" s="1">
        <f>IF($A$19="64 N.v.t.",1,IF(E628="",0,1))</f>
        <v>0</v>
      </c>
      <c r="P628" s="1">
        <f t="shared" si="43"/>
        <v>0</v>
      </c>
    </row>
    <row r="629" spans="1:16">
      <c r="A629" s="1" t="str">
        <f>$A$20</f>
        <v>65 Beveiliging</v>
      </c>
      <c r="B629" s="111" t="str">
        <f t="shared" si="44"/>
        <v/>
      </c>
      <c r="C629" s="3"/>
      <c r="D629" s="3"/>
      <c r="E629" s="3"/>
      <c r="F629" s="59"/>
      <c r="G629" s="104" t="str">
        <f>IF(F615="","Ingevulde informatie wordt genegeerd.","")</f>
        <v>Ingevulde informatie wordt genegeerd.</v>
      </c>
      <c r="H629" s="59"/>
      <c r="I629" s="59"/>
      <c r="J629" s="11">
        <f>(C629*(1+'Aanneemsom-E'!$C$16))+(D629*(1+'Aanneemsom-E'!$D$16))+(E629*(1+'Aanneemsom-E'!$E$16))</f>
        <v>0</v>
      </c>
      <c r="L629" s="1">
        <f>IF($A$20="65 N.v.t.",1,IF(C629="",0,1))</f>
        <v>0</v>
      </c>
      <c r="M629" s="1">
        <f>IF($A$20="65 N.v.t.",1,IF(D629="",0,1))</f>
        <v>0</v>
      </c>
      <c r="N629" s="1">
        <f>IF($A$20="65 N.v.t.",1,IF(E629="",0,1))</f>
        <v>0</v>
      </c>
      <c r="P629" s="1">
        <f t="shared" si="43"/>
        <v>0</v>
      </c>
    </row>
    <row r="630" spans="1:16">
      <c r="A630" s="1" t="str">
        <f>$A$21</f>
        <v>66 Transport</v>
      </c>
      <c r="B630" s="111" t="str">
        <f t="shared" si="44"/>
        <v/>
      </c>
      <c r="C630" s="3"/>
      <c r="D630" s="3"/>
      <c r="E630" s="3"/>
      <c r="F630" s="59"/>
      <c r="G630" s="59"/>
      <c r="H630" s="59"/>
      <c r="I630" s="59"/>
      <c r="J630" s="11">
        <f>(C630*(1+'Aanneemsom-E'!$C$16))+(D630*(1+'Aanneemsom-E'!$D$16))+(E630*(1+'Aanneemsom-E'!$E$16))</f>
        <v>0</v>
      </c>
      <c r="L630" s="1">
        <f>IF($A$21="66 N.v.t.",1,IF(C630="",0,1))</f>
        <v>0</v>
      </c>
      <c r="M630" s="1">
        <f>IF($A$21="66 N.v.t.",1,IF(D630="",0,1))</f>
        <v>0</v>
      </c>
      <c r="N630" s="1">
        <f>IF($A$21="66 N.v.t.",1,IF(E630="",0,1))</f>
        <v>0</v>
      </c>
      <c r="P630" s="1">
        <f t="shared" si="43"/>
        <v>0</v>
      </c>
    </row>
    <row r="631" spans="1:16">
      <c r="A631" s="1" t="str">
        <f>$A$22</f>
        <v>73 Vaste keuken vrz</v>
      </c>
      <c r="B631" s="111" t="str">
        <f t="shared" si="44"/>
        <v/>
      </c>
      <c r="C631" s="3"/>
      <c r="D631" s="3"/>
      <c r="E631" s="3"/>
      <c r="F631" s="59"/>
      <c r="G631" s="59"/>
      <c r="H631" s="59"/>
      <c r="I631" s="59"/>
      <c r="J631" s="11">
        <f>(C631*(1+'Aanneemsom-E'!$C$16))+(D631*(1+'Aanneemsom-E'!$D$16))+(E631*(1+'Aanneemsom-E'!$E$16))</f>
        <v>0</v>
      </c>
      <c r="L631" s="1">
        <f>IF($A$22="73 N.v.t.",1,IF(C631="",0,1))</f>
        <v>0</v>
      </c>
      <c r="M631" s="1">
        <f>IF($A$22="73 N.v.t.",1,IF(D631="",0,1))</f>
        <v>0</v>
      </c>
      <c r="N631" s="1">
        <f>IF($A$22="73 N.v.t.",1,IF(E631="",0,1))</f>
        <v>0</v>
      </c>
      <c r="P631" s="1">
        <f t="shared" si="43"/>
        <v>0</v>
      </c>
    </row>
    <row r="632" spans="1:16">
      <c r="A632" s="1" t="str">
        <f>$A$23</f>
        <v>75 Vaste onderh.vrz</v>
      </c>
      <c r="B632" s="111" t="str">
        <f t="shared" si="44"/>
        <v/>
      </c>
      <c r="C632" s="3"/>
      <c r="D632" s="3"/>
      <c r="E632" s="3"/>
      <c r="F632" s="59"/>
      <c r="G632" s="59"/>
      <c r="H632" s="59"/>
      <c r="I632" s="59"/>
      <c r="J632" s="11">
        <f>(C632*(1+'Aanneemsom-E'!$C$16))+(D632*(1+'Aanneemsom-E'!$D$16))+(E632*(1+'Aanneemsom-E'!$E$16))</f>
        <v>0</v>
      </c>
      <c r="L632" s="1">
        <f>IF($A$23="75 N.v.t.",1,IF(C632="",0,1))</f>
        <v>0</v>
      </c>
      <c r="M632" s="1">
        <f>IF($A$23="75 N.v.t.",1,IF(D632="",0,1))</f>
        <v>0</v>
      </c>
      <c r="N632" s="1">
        <f>IF($A$23="75 N.v.t.",1,IF(E632="",0,1))</f>
        <v>0</v>
      </c>
      <c r="P632" s="1">
        <f t="shared" si="43"/>
        <v>0</v>
      </c>
    </row>
    <row r="633" spans="1:16" ht="12" thickBot="1">
      <c r="A633" s="1" t="str">
        <f>$A$24</f>
        <v>90 Terrein</v>
      </c>
      <c r="B633" s="111" t="str">
        <f t="shared" si="44"/>
        <v/>
      </c>
      <c r="C633" s="3"/>
      <c r="D633" s="3"/>
      <c r="E633" s="3"/>
      <c r="F633" s="59"/>
      <c r="G633" s="59"/>
      <c r="H633" s="59"/>
      <c r="I633" s="59"/>
      <c r="J633" s="11">
        <f>(C633*(1+'Aanneemsom-E'!$C$16))+(D633*(1+'Aanneemsom-E'!$D$16))+(E633*(1+'Aanneemsom-E'!$E$16))</f>
        <v>0</v>
      </c>
      <c r="L633" s="1">
        <f>IF($A$24="90 N.v.t.",1,IF(C633="",0,1))</f>
        <v>0</v>
      </c>
      <c r="M633" s="1">
        <f>IF($A$24="90 N.v.t.",1,IF(D633="",0,1))</f>
        <v>0</v>
      </c>
      <c r="N633" s="1">
        <f>IF($A$24="90 N.v.t.",1,IF(E633="",0,1))</f>
        <v>0</v>
      </c>
      <c r="P633" s="1">
        <f t="shared" si="43"/>
        <v>0</v>
      </c>
    </row>
    <row r="634" spans="1:16" ht="13.5" thickBot="1">
      <c r="B634" s="19" t="s">
        <v>10</v>
      </c>
      <c r="C634" s="13">
        <f>SUM(C625:C633)</f>
        <v>0</v>
      </c>
      <c r="D634" s="13">
        <f>SUM(D625:D633)</f>
        <v>0</v>
      </c>
      <c r="E634" s="13">
        <f>SUM(E625:E633)</f>
        <v>0</v>
      </c>
      <c r="J634" s="12">
        <f>SUM(J624:J633)</f>
        <v>0</v>
      </c>
      <c r="O634" s="30" t="s">
        <v>25</v>
      </c>
      <c r="P634" s="1">
        <f>SUM(P624:P633)+P616</f>
        <v>4</v>
      </c>
    </row>
    <row r="635" spans="1:16">
      <c r="B635" s="19" t="s">
        <v>21</v>
      </c>
      <c r="C635" s="72" t="e">
        <f>C634/SUM(C634:E634)</f>
        <v>#DIV/0!</v>
      </c>
      <c r="D635" s="72" t="e">
        <f>D634/SUM(C634:E634)</f>
        <v>#DIV/0!</v>
      </c>
      <c r="E635" s="72" t="e">
        <f>E634/SUM(C634:E634)</f>
        <v>#DIV/0!</v>
      </c>
    </row>
    <row r="636" spans="1:16">
      <c r="C636" s="83"/>
      <c r="D636" s="83"/>
      <c r="E636" s="83"/>
    </row>
    <row r="637" spans="1:16">
      <c r="A637" s="6" t="str">
        <f>$A$57</f>
        <v>* "Loon", "Materiaal" en "Werk-derden" inclusief toeslagen. Let op: Alle bedragen datum prijspeil.</v>
      </c>
      <c r="C637" s="83"/>
      <c r="D637" s="83"/>
      <c r="E637" s="83"/>
      <c r="J637" s="105" t="str">
        <f>$J$57</f>
        <v>Paraaf Inschrijver:</v>
      </c>
    </row>
    <row r="638" spans="1:16">
      <c r="A638" s="6" t="str">
        <f>$A$58</f>
        <v>Opmerking: Niet gebruikte velden invullen met 0. Negatieve getallen of tekst is niet toegestaan.</v>
      </c>
      <c r="J638" s="86" t="str">
        <f>IF(P634=32,"","Let op: niet alle velden zijn ingevuld!")</f>
        <v>Let op: niet alle velden zijn ingevuld!</v>
      </c>
    </row>
    <row r="639" spans="1:16" ht="15.75">
      <c r="A639" s="4" t="str">
        <f>'Aanneemsom-E'!$A$1</f>
        <v>E-installatie</v>
      </c>
      <c r="B639" s="4" t="str">
        <f>'Aanneemsom-E'!$B$1</f>
        <v>Inschrijfbiljet onderhoud</v>
      </c>
    </row>
    <row r="640" spans="1:16">
      <c r="A640" s="30" t="str">
        <f>'Aanneemsom-E'!$A$2</f>
        <v>Perceel:</v>
      </c>
      <c r="B640" s="31" t="str">
        <f>Leeswijzer!$B$2</f>
        <v>E1</v>
      </c>
      <c r="F640" s="1"/>
      <c r="G640" s="1"/>
      <c r="H640" s="1"/>
      <c r="I640" s="32" t="str">
        <f>'Aanneemsom-E'!$F$2</f>
        <v>Documentnummer:</v>
      </c>
      <c r="J640" s="80" t="str">
        <f>Leeswijzer!$G$2</f>
        <v>xxx-GC1-IBE E1C1</v>
      </c>
    </row>
    <row r="641" spans="1:17">
      <c r="A641" s="30" t="str">
        <f>'Aanneemsom-E'!$A$3</f>
        <v>Opdrachtgever:</v>
      </c>
      <c r="B641" s="110" t="str">
        <f>Leeswijzer!$B$3</f>
        <v>Solido</v>
      </c>
      <c r="F641" s="1"/>
      <c r="G641" s="1"/>
      <c r="H641" s="1"/>
      <c r="I641" s="32" t="str">
        <f>'Aanneemsom-E'!$F$3</f>
        <v>Bestek:</v>
      </c>
      <c r="J641" s="2" t="str">
        <f>Leeswijzer!$G$3</f>
        <v>2506-FB-OHCAEW</v>
      </c>
    </row>
    <row r="642" spans="1:17">
      <c r="A642" s="30" t="str">
        <f>'Aanneemsom-E'!$A$4</f>
        <v>Betreft:</v>
      </c>
      <c r="B642" s="110" t="str">
        <f>Leeswijzer!$B$4</f>
        <v>Onderhoudscontract E-installatie</v>
      </c>
      <c r="F642" s="1"/>
      <c r="G642" s="1"/>
      <c r="H642" s="1"/>
      <c r="I642" s="30" t="s">
        <v>61</v>
      </c>
      <c r="J642" s="148">
        <f>'Aanneemsom-E'!$E$39</f>
        <v>0</v>
      </c>
    </row>
    <row r="643" spans="1:17">
      <c r="A643" s="30" t="str">
        <f>'Aanneemsom-E'!$A$5</f>
        <v>Blad:</v>
      </c>
      <c r="B643" s="1" t="str">
        <f>IF(F644="","Specificatieblad ongeldig; NIET invullen!","Specificatieblad locatie")</f>
        <v>Specificatieblad ongeldig; NIET invullen!</v>
      </c>
      <c r="E643" s="78" t="str">
        <f>$E$5</f>
        <v>C2</v>
      </c>
      <c r="F643" s="33" t="str">
        <f>$F$5</f>
        <v>(naam)</v>
      </c>
      <c r="J643" s="1"/>
    </row>
    <row r="644" spans="1:17">
      <c r="A644" s="30"/>
      <c r="B644" s="80"/>
      <c r="E644" s="78" t="s">
        <v>4</v>
      </c>
      <c r="F644" s="130"/>
      <c r="H644" s="32" t="s">
        <v>41</v>
      </c>
      <c r="I644" s="80">
        <f>IF(I647=0,I645,I647)</f>
        <v>0</v>
      </c>
      <c r="J644" s="1"/>
      <c r="Q644" s="1">
        <f>IF(F644="",0,1)</f>
        <v>0</v>
      </c>
    </row>
    <row r="645" spans="1:17">
      <c r="A645" s="30"/>
      <c r="B645" s="103"/>
      <c r="E645" s="32" t="s">
        <v>20</v>
      </c>
      <c r="F645" s="117"/>
      <c r="H645" s="32" t="s">
        <v>27</v>
      </c>
      <c r="I645" s="118"/>
      <c r="J645" s="110" t="s">
        <v>45</v>
      </c>
      <c r="P645" s="1">
        <f>IF(I645="",0,1)</f>
        <v>0</v>
      </c>
    </row>
    <row r="646" spans="1:17">
      <c r="A646" s="30"/>
      <c r="B646" s="2"/>
      <c r="E646" s="32"/>
      <c r="F646" s="1"/>
      <c r="H646" s="30" t="s">
        <v>46</v>
      </c>
      <c r="I646" s="118"/>
      <c r="J646" s="1"/>
    </row>
    <row r="647" spans="1:17">
      <c r="A647" s="60" t="s">
        <v>31</v>
      </c>
      <c r="B647" s="115">
        <f>'Aanneemsom-E'!$B$8</f>
        <v>0</v>
      </c>
      <c r="E647" s="32"/>
      <c r="F647" s="1"/>
      <c r="H647" s="32" t="s">
        <v>47</v>
      </c>
      <c r="I647" s="118"/>
      <c r="J647" s="113">
        <f>IF(I646+I647=0,0,(I647-I646)/I646)</f>
        <v>0</v>
      </c>
    </row>
    <row r="648" spans="1:17">
      <c r="A648" s="30" t="s">
        <v>89</v>
      </c>
      <c r="B648" s="149"/>
      <c r="J648" s="119" t="str">
        <f>IF(J647=0,"","Controleer kengetallen op inschrijfwaarde. Pas zo nodig de bedragen Loon, Materiaal en Werk-derden aan met het wijzigingspercentage.")</f>
        <v/>
      </c>
    </row>
    <row r="649" spans="1:17">
      <c r="C649" s="74"/>
      <c r="D649" s="75"/>
      <c r="E649" s="75"/>
      <c r="F649" s="77" t="s">
        <v>23</v>
      </c>
      <c r="G649" s="75"/>
      <c r="H649" s="75"/>
      <c r="I649" s="75"/>
      <c r="J649" s="76"/>
    </row>
    <row r="650" spans="1:17">
      <c r="C650" s="20"/>
      <c r="D650" s="21" t="str">
        <f>$D$12</f>
        <v>Preventief en</v>
      </c>
      <c r="E650" s="22"/>
      <c r="F650" s="26"/>
      <c r="G650" s="21" t="str">
        <f>IF($G$12="","",$G$12)</f>
        <v>Geen stelposten</v>
      </c>
      <c r="H650" s="55"/>
      <c r="I650" s="27"/>
      <c r="J650" s="63" t="str">
        <f>$J$12</f>
        <v>Prijspeil</v>
      </c>
    </row>
    <row r="651" spans="1:17">
      <c r="C651" s="23"/>
      <c r="D651" s="24" t="str">
        <f>$D$13</f>
        <v>curatief onderhoud</v>
      </c>
      <c r="E651" s="25"/>
      <c r="F651" s="28"/>
      <c r="G651" s="24"/>
      <c r="H651" s="56"/>
      <c r="I651" s="29"/>
      <c r="J651" s="71">
        <f>$J$13</f>
        <v>45839</v>
      </c>
    </row>
    <row r="652" spans="1:17" ht="22.5">
      <c r="A652" s="17" t="s">
        <v>43</v>
      </c>
      <c r="B652" s="18" t="str">
        <f>$B$43</f>
        <v>Kengetal-E
locatie (€/m²)</v>
      </c>
      <c r="C652" s="5" t="s">
        <v>58</v>
      </c>
      <c r="D652" s="5" t="s">
        <v>59</v>
      </c>
      <c r="E652" s="5" t="s">
        <v>224</v>
      </c>
      <c r="F652" s="5" t="str">
        <f>IF($F$14="","",$F$14)</f>
        <v/>
      </c>
      <c r="G652" s="5" t="str">
        <f>IF($G$14="","",$G$14)</f>
        <v/>
      </c>
      <c r="H652" s="5" t="str">
        <f>IF($H$14="","",$H$14)</f>
        <v/>
      </c>
      <c r="I652" s="5" t="str">
        <f>IF($I$14="","",$I$14)</f>
        <v/>
      </c>
      <c r="J652" s="5" t="s">
        <v>57</v>
      </c>
      <c r="L652" s="1" t="s">
        <v>26</v>
      </c>
    </row>
    <row r="653" spans="1:17">
      <c r="A653" s="57" t="str">
        <f>$A$15</f>
        <v>Stelposten n.v.t.</v>
      </c>
      <c r="B653" s="81"/>
      <c r="C653" s="82"/>
      <c r="D653" s="82"/>
      <c r="E653" s="82"/>
      <c r="F653" s="3"/>
      <c r="G653" s="3"/>
      <c r="H653" s="3"/>
      <c r="I653" s="3"/>
      <c r="J653" s="58">
        <f>(F653*(1+'Aanneemsom-E'!$F$16))+(G653*(1+'Aanneemsom-E'!$F$16))+(H653*(1+'Aanneemsom-E'!$F$16))+(I653*(1+'Aanneemsom-E'!$F$16))</f>
        <v>0</v>
      </c>
      <c r="L653" s="1">
        <f>IF(F652="",1,IF(F653="",0,1))</f>
        <v>1</v>
      </c>
      <c r="M653" s="1">
        <f>IF(G652="",1,IF(G653="",0,1))</f>
        <v>1</v>
      </c>
      <c r="N653" s="1">
        <f>IF(H652="",1,IF(H653="",0,1))</f>
        <v>1</v>
      </c>
      <c r="O653" s="1">
        <f>IF(I652="",1,IF(I653="",0,1))</f>
        <v>1</v>
      </c>
      <c r="P653" s="1">
        <f t="shared" ref="P653:P662" si="45">SUM(L653:O653)</f>
        <v>4</v>
      </c>
    </row>
    <row r="654" spans="1:17">
      <c r="A654" s="1" t="str">
        <f>$A$16</f>
        <v>61 CEV</v>
      </c>
      <c r="B654" s="111" t="str">
        <f>IF(C654+D654+E654=0,"",J654/$I$644)</f>
        <v/>
      </c>
      <c r="C654" s="3"/>
      <c r="D654" s="3"/>
      <c r="E654" s="3"/>
      <c r="F654" s="59"/>
      <c r="G654" s="59"/>
      <c r="H654" s="59"/>
      <c r="I654" s="59"/>
      <c r="J654" s="11">
        <f>(C654*(1+'Aanneemsom-E'!$C$16))+(D654*(1+'Aanneemsom-E'!$D$16))+(E654*(1+'Aanneemsom-E'!$E$16))</f>
        <v>0</v>
      </c>
      <c r="L654" s="1">
        <f>IF($A$16="61 N.v.t.",1,IF(C654="",0,1))</f>
        <v>0</v>
      </c>
      <c r="M654" s="1">
        <f>IF($A$16="61 N.v.t.",1,IF(D654="",0,1))</f>
        <v>0</v>
      </c>
      <c r="N654" s="1">
        <f>IF($A$16="61 N.v.t.",1,IF(E654="",0,1))</f>
        <v>0</v>
      </c>
      <c r="P654" s="1">
        <f t="shared" si="45"/>
        <v>0</v>
      </c>
    </row>
    <row r="655" spans="1:17">
      <c r="A655" s="1" t="str">
        <f>$A$17</f>
        <v>62 Aansluitingen</v>
      </c>
      <c r="B655" s="111" t="str">
        <f t="shared" ref="B655:B662" si="46">IF(C655+D655+E655=0,"",J655/$I$644)</f>
        <v/>
      </c>
      <c r="C655" s="3"/>
      <c r="D655" s="3"/>
      <c r="E655" s="3"/>
      <c r="F655" s="59"/>
      <c r="G655" s="59"/>
      <c r="H655" s="59"/>
      <c r="I655" s="59"/>
      <c r="J655" s="11">
        <f>(C655*(1+'Aanneemsom-E'!$C$16))+(D655*(1+'Aanneemsom-E'!$D$16))+(E655*(1+'Aanneemsom-E'!$E$16))</f>
        <v>0</v>
      </c>
      <c r="L655" s="1">
        <f>IF($A$17="62 N.v.t.",1,IF(C655="",0,1))</f>
        <v>0</v>
      </c>
      <c r="M655" s="1">
        <f>IF($A$17="62 N.v.t.",1,IF(D655="",0,1))</f>
        <v>0</v>
      </c>
      <c r="N655" s="1">
        <f>IF($A$17="62 N.v.t.",1,IF(E655="",0,1))</f>
        <v>0</v>
      </c>
      <c r="P655" s="1">
        <f t="shared" si="45"/>
        <v>0</v>
      </c>
    </row>
    <row r="656" spans="1:17">
      <c r="A656" s="1" t="str">
        <f>$A$18</f>
        <v>63 Verlichting</v>
      </c>
      <c r="B656" s="111" t="str">
        <f t="shared" si="46"/>
        <v/>
      </c>
      <c r="C656" s="3"/>
      <c r="D656" s="3"/>
      <c r="E656" s="3"/>
      <c r="F656" s="59"/>
      <c r="G656" s="59"/>
      <c r="H656" s="59"/>
      <c r="I656" s="59"/>
      <c r="J656" s="11">
        <f>(C656*(1+'Aanneemsom-E'!$C$16))+(D656*(1+'Aanneemsom-E'!$D$16))+(E656*(1+'Aanneemsom-E'!$E$16))</f>
        <v>0</v>
      </c>
      <c r="L656" s="1">
        <f>IF($A$18="63 N.v.t.",1,IF(C656="",0,1))</f>
        <v>0</v>
      </c>
      <c r="M656" s="1">
        <f>IF($A$18="63 N.v.t.",1,IF(D656="",0,1))</f>
        <v>0</v>
      </c>
      <c r="N656" s="1">
        <f>IF($A$18="63 N.v.t.",1,IF(E656="",0,1))</f>
        <v>0</v>
      </c>
      <c r="P656" s="1">
        <f t="shared" si="45"/>
        <v>0</v>
      </c>
    </row>
    <row r="657" spans="1:16">
      <c r="A657" s="1" t="str">
        <f>$A$19</f>
        <v>64 Communicatie</v>
      </c>
      <c r="B657" s="111" t="str">
        <f t="shared" si="46"/>
        <v/>
      </c>
      <c r="C657" s="3"/>
      <c r="D657" s="3"/>
      <c r="E657" s="3"/>
      <c r="F657" s="59"/>
      <c r="G657" s="59"/>
      <c r="H657" s="59"/>
      <c r="I657" s="59"/>
      <c r="J657" s="11">
        <f>(C657*(1+'Aanneemsom-E'!$C$16))+(D657*(1+'Aanneemsom-E'!$D$16))+(E657*(1+'Aanneemsom-E'!$E$16))</f>
        <v>0</v>
      </c>
      <c r="L657" s="1">
        <f>IF($A$19="64 N.v.t.",1,IF(C657="",0,1))</f>
        <v>0</v>
      </c>
      <c r="M657" s="1">
        <f>IF($A$19="64 N.v.t.",1,IF(D657="",0,1))</f>
        <v>0</v>
      </c>
      <c r="N657" s="1">
        <f>IF($A$19="64 N.v.t.",1,IF(E657="",0,1))</f>
        <v>0</v>
      </c>
      <c r="P657" s="1">
        <f t="shared" si="45"/>
        <v>0</v>
      </c>
    </row>
    <row r="658" spans="1:16">
      <c r="A658" s="1" t="str">
        <f>$A$20</f>
        <v>65 Beveiliging</v>
      </c>
      <c r="B658" s="111" t="str">
        <f t="shared" si="46"/>
        <v/>
      </c>
      <c r="C658" s="3"/>
      <c r="D658" s="3"/>
      <c r="E658" s="3"/>
      <c r="F658" s="59"/>
      <c r="G658" s="104" t="str">
        <f>IF(F644="","Ingevulde informatie wordt genegeerd.","")</f>
        <v>Ingevulde informatie wordt genegeerd.</v>
      </c>
      <c r="H658" s="59"/>
      <c r="I658" s="59"/>
      <c r="J658" s="11">
        <f>(C658*(1+'Aanneemsom-E'!$C$16))+(D658*(1+'Aanneemsom-E'!$D$16))+(E658*(1+'Aanneemsom-E'!$E$16))</f>
        <v>0</v>
      </c>
      <c r="L658" s="1">
        <f>IF($A$20="65 N.v.t.",1,IF(C658="",0,1))</f>
        <v>0</v>
      </c>
      <c r="M658" s="1">
        <f>IF($A$20="65 N.v.t.",1,IF(D658="",0,1))</f>
        <v>0</v>
      </c>
      <c r="N658" s="1">
        <f>IF($A$20="65 N.v.t.",1,IF(E658="",0,1))</f>
        <v>0</v>
      </c>
      <c r="P658" s="1">
        <f t="shared" si="45"/>
        <v>0</v>
      </c>
    </row>
    <row r="659" spans="1:16">
      <c r="A659" s="1" t="str">
        <f>$A$21</f>
        <v>66 Transport</v>
      </c>
      <c r="B659" s="111" t="str">
        <f t="shared" si="46"/>
        <v/>
      </c>
      <c r="C659" s="3"/>
      <c r="D659" s="3"/>
      <c r="E659" s="3"/>
      <c r="F659" s="59"/>
      <c r="G659" s="59"/>
      <c r="H659" s="59"/>
      <c r="I659" s="59"/>
      <c r="J659" s="11">
        <f>(C659*(1+'Aanneemsom-E'!$C$16))+(D659*(1+'Aanneemsom-E'!$D$16))+(E659*(1+'Aanneemsom-E'!$E$16))</f>
        <v>0</v>
      </c>
      <c r="L659" s="1">
        <f>IF($A$21="66 N.v.t.",1,IF(C659="",0,1))</f>
        <v>0</v>
      </c>
      <c r="M659" s="1">
        <f>IF($A$21="66 N.v.t.",1,IF(D659="",0,1))</f>
        <v>0</v>
      </c>
      <c r="N659" s="1">
        <f>IF($A$21="66 N.v.t.",1,IF(E659="",0,1))</f>
        <v>0</v>
      </c>
      <c r="P659" s="1">
        <f t="shared" si="45"/>
        <v>0</v>
      </c>
    </row>
    <row r="660" spans="1:16">
      <c r="A660" s="1" t="str">
        <f>$A$22</f>
        <v>73 Vaste keuken vrz</v>
      </c>
      <c r="B660" s="111" t="str">
        <f t="shared" si="46"/>
        <v/>
      </c>
      <c r="C660" s="3"/>
      <c r="D660" s="3"/>
      <c r="E660" s="3"/>
      <c r="F660" s="59"/>
      <c r="G660" s="59"/>
      <c r="H660" s="59"/>
      <c r="I660" s="59"/>
      <c r="J660" s="11">
        <f>(C660*(1+'Aanneemsom-E'!$C$16))+(D660*(1+'Aanneemsom-E'!$D$16))+(E660*(1+'Aanneemsom-E'!$E$16))</f>
        <v>0</v>
      </c>
      <c r="L660" s="1">
        <f>IF($A$22="73 N.v.t.",1,IF(C660="",0,1))</f>
        <v>0</v>
      </c>
      <c r="M660" s="1">
        <f>IF($A$22="73 N.v.t.",1,IF(D660="",0,1))</f>
        <v>0</v>
      </c>
      <c r="N660" s="1">
        <f>IF($A$22="73 N.v.t.",1,IF(E660="",0,1))</f>
        <v>0</v>
      </c>
      <c r="P660" s="1">
        <f t="shared" si="45"/>
        <v>0</v>
      </c>
    </row>
    <row r="661" spans="1:16">
      <c r="A661" s="1" t="str">
        <f>$A$23</f>
        <v>75 Vaste onderh.vrz</v>
      </c>
      <c r="B661" s="111" t="str">
        <f t="shared" si="46"/>
        <v/>
      </c>
      <c r="C661" s="3"/>
      <c r="D661" s="3"/>
      <c r="E661" s="3"/>
      <c r="F661" s="59"/>
      <c r="G661" s="59"/>
      <c r="H661" s="59"/>
      <c r="I661" s="59"/>
      <c r="J661" s="11">
        <f>(C661*(1+'Aanneemsom-E'!$C$16))+(D661*(1+'Aanneemsom-E'!$D$16))+(E661*(1+'Aanneemsom-E'!$E$16))</f>
        <v>0</v>
      </c>
      <c r="L661" s="1">
        <f>IF($A$23="75 N.v.t.",1,IF(C661="",0,1))</f>
        <v>0</v>
      </c>
      <c r="M661" s="1">
        <f>IF($A$23="75 N.v.t.",1,IF(D661="",0,1))</f>
        <v>0</v>
      </c>
      <c r="N661" s="1">
        <f>IF($A$23="75 N.v.t.",1,IF(E661="",0,1))</f>
        <v>0</v>
      </c>
      <c r="P661" s="1">
        <f t="shared" si="45"/>
        <v>0</v>
      </c>
    </row>
    <row r="662" spans="1:16" ht="12" thickBot="1">
      <c r="A662" s="1" t="str">
        <f>$A$24</f>
        <v>90 Terrein</v>
      </c>
      <c r="B662" s="111" t="str">
        <f t="shared" si="46"/>
        <v/>
      </c>
      <c r="C662" s="3"/>
      <c r="D662" s="3"/>
      <c r="E662" s="3"/>
      <c r="F662" s="59"/>
      <c r="G662" s="59"/>
      <c r="H662" s="59"/>
      <c r="I662" s="59"/>
      <c r="J662" s="11">
        <f>(C662*(1+'Aanneemsom-E'!$C$16))+(D662*(1+'Aanneemsom-E'!$D$16))+(E662*(1+'Aanneemsom-E'!$E$16))</f>
        <v>0</v>
      </c>
      <c r="L662" s="1">
        <f>IF($A$24="90 N.v.t.",1,IF(C662="",0,1))</f>
        <v>0</v>
      </c>
      <c r="M662" s="1">
        <f>IF($A$24="90 N.v.t.",1,IF(D662="",0,1))</f>
        <v>0</v>
      </c>
      <c r="N662" s="1">
        <f>IF($A$24="90 N.v.t.",1,IF(E662="",0,1))</f>
        <v>0</v>
      </c>
      <c r="P662" s="1">
        <f t="shared" si="45"/>
        <v>0</v>
      </c>
    </row>
    <row r="663" spans="1:16" ht="13.5" thickBot="1">
      <c r="B663" s="19" t="s">
        <v>10</v>
      </c>
      <c r="C663" s="13">
        <f>SUM(C654:C662)</f>
        <v>0</v>
      </c>
      <c r="D663" s="13">
        <f>SUM(D654:D662)</f>
        <v>0</v>
      </c>
      <c r="E663" s="13">
        <f>SUM(E654:E662)</f>
        <v>0</v>
      </c>
      <c r="J663" s="12">
        <f>SUM(J653:J662)</f>
        <v>0</v>
      </c>
      <c r="O663" s="30" t="s">
        <v>25</v>
      </c>
      <c r="P663" s="1">
        <f>SUM(P653:P662)+P645</f>
        <v>4</v>
      </c>
    </row>
    <row r="664" spans="1:16">
      <c r="B664" s="19" t="s">
        <v>21</v>
      </c>
      <c r="C664" s="72" t="e">
        <f>C663/SUM(C663:E663)</f>
        <v>#DIV/0!</v>
      </c>
      <c r="D664" s="72" t="e">
        <f>D663/SUM(C663:E663)</f>
        <v>#DIV/0!</v>
      </c>
      <c r="E664" s="72" t="e">
        <f>E663/SUM(C663:E663)</f>
        <v>#DIV/0!</v>
      </c>
    </row>
    <row r="665" spans="1:16">
      <c r="C665" s="83"/>
      <c r="D665" s="83"/>
      <c r="E665" s="83"/>
    </row>
    <row r="666" spans="1:16">
      <c r="A666" s="6" t="str">
        <f>$A$57</f>
        <v>* "Loon", "Materiaal" en "Werk-derden" inclusief toeslagen. Let op: Alle bedragen datum prijspeil.</v>
      </c>
      <c r="C666" s="83"/>
      <c r="D666" s="83"/>
      <c r="E666" s="83"/>
      <c r="J666" s="105" t="str">
        <f>$J$57</f>
        <v>Paraaf Inschrijver:</v>
      </c>
    </row>
    <row r="667" spans="1:16">
      <c r="A667" s="6" t="str">
        <f>$A$58</f>
        <v>Opmerking: Niet gebruikte velden invullen met 0. Negatieve getallen of tekst is niet toegestaan.</v>
      </c>
      <c r="J667" s="86" t="str">
        <f>IF(P663=32,"","Let op: niet alle velden zijn ingevuld!")</f>
        <v>Let op: niet alle velden zijn ingevuld!</v>
      </c>
    </row>
    <row r="668" spans="1:16" ht="15.75">
      <c r="A668" s="4" t="str">
        <f>'Aanneemsom-E'!$A$1</f>
        <v>E-installatie</v>
      </c>
      <c r="B668" s="4" t="str">
        <f>'Aanneemsom-E'!$B$1</f>
        <v>Inschrijfbiljet onderhoud</v>
      </c>
    </row>
    <row r="669" spans="1:16">
      <c r="A669" s="30" t="str">
        <f>'Aanneemsom-E'!$A$2</f>
        <v>Perceel:</v>
      </c>
      <c r="B669" s="31" t="str">
        <f>Leeswijzer!$B$2</f>
        <v>E1</v>
      </c>
      <c r="F669" s="1"/>
      <c r="G669" s="1"/>
      <c r="H669" s="1"/>
      <c r="I669" s="32" t="str">
        <f>'Aanneemsom-E'!$F$2</f>
        <v>Documentnummer:</v>
      </c>
      <c r="J669" s="80" t="str">
        <f>Leeswijzer!$G$2</f>
        <v>xxx-GC1-IBE E1C1</v>
      </c>
    </row>
    <row r="670" spans="1:16">
      <c r="A670" s="30" t="str">
        <f>'Aanneemsom-E'!$A$3</f>
        <v>Opdrachtgever:</v>
      </c>
      <c r="B670" s="110" t="str">
        <f>Leeswijzer!$B$3</f>
        <v>Solido</v>
      </c>
      <c r="F670" s="1"/>
      <c r="G670" s="1"/>
      <c r="H670" s="1"/>
      <c r="I670" s="32" t="str">
        <f>'Aanneemsom-E'!$F$3</f>
        <v>Bestek:</v>
      </c>
      <c r="J670" s="2" t="str">
        <f>Leeswijzer!$G$3</f>
        <v>2506-FB-OHCAEW</v>
      </c>
    </row>
    <row r="671" spans="1:16">
      <c r="A671" s="30" t="str">
        <f>'Aanneemsom-E'!$A$4</f>
        <v>Betreft:</v>
      </c>
      <c r="B671" s="110" t="str">
        <f>Leeswijzer!$B$4</f>
        <v>Onderhoudscontract E-installatie</v>
      </c>
      <c r="F671" s="1"/>
      <c r="G671" s="1"/>
      <c r="H671" s="1"/>
      <c r="I671" s="30" t="s">
        <v>61</v>
      </c>
      <c r="J671" s="148">
        <f>'Aanneemsom-E'!$E$39</f>
        <v>0</v>
      </c>
    </row>
    <row r="672" spans="1:16">
      <c r="A672" s="30" t="str">
        <f>'Aanneemsom-E'!$A$5</f>
        <v>Blad:</v>
      </c>
      <c r="B672" s="1" t="str">
        <f>IF(F673="","Specificatieblad ongeldig; NIET invullen!","Specificatieblad locatie")</f>
        <v>Specificatieblad ongeldig; NIET invullen!</v>
      </c>
      <c r="E672" s="78" t="str">
        <f>$E$5</f>
        <v>C2</v>
      </c>
      <c r="F672" s="33" t="str">
        <f>$F$5</f>
        <v>(naam)</v>
      </c>
      <c r="J672" s="1"/>
    </row>
    <row r="673" spans="1:17">
      <c r="A673" s="30"/>
      <c r="B673" s="80"/>
      <c r="E673" s="78" t="s">
        <v>4</v>
      </c>
      <c r="F673" s="130"/>
      <c r="H673" s="32" t="s">
        <v>41</v>
      </c>
      <c r="I673" s="80">
        <f>IF(I676=0,I674,I676)</f>
        <v>0</v>
      </c>
      <c r="J673" s="1"/>
      <c r="Q673" s="1">
        <f>IF(F673="",0,1)</f>
        <v>0</v>
      </c>
    </row>
    <row r="674" spans="1:17">
      <c r="A674" s="30"/>
      <c r="B674" s="103"/>
      <c r="E674" s="32" t="s">
        <v>20</v>
      </c>
      <c r="F674" s="117"/>
      <c r="H674" s="32" t="s">
        <v>27</v>
      </c>
      <c r="I674" s="118"/>
      <c r="J674" s="110" t="s">
        <v>45</v>
      </c>
      <c r="P674" s="1">
        <f>IF(I674="",0,1)</f>
        <v>0</v>
      </c>
    </row>
    <row r="675" spans="1:17">
      <c r="A675" s="30"/>
      <c r="B675" s="2"/>
      <c r="E675" s="32"/>
      <c r="F675" s="1"/>
      <c r="H675" s="30" t="s">
        <v>46</v>
      </c>
      <c r="I675" s="118"/>
      <c r="J675" s="1"/>
    </row>
    <row r="676" spans="1:17">
      <c r="A676" s="60" t="s">
        <v>31</v>
      </c>
      <c r="B676" s="115">
        <f>'Aanneemsom-E'!$B$8</f>
        <v>0</v>
      </c>
      <c r="E676" s="32"/>
      <c r="F676" s="1"/>
      <c r="H676" s="32" t="s">
        <v>47</v>
      </c>
      <c r="I676" s="118"/>
      <c r="J676" s="113">
        <f>IF(I675+I676=0,0,(I676-I675)/I675)</f>
        <v>0</v>
      </c>
    </row>
    <row r="677" spans="1:17">
      <c r="A677" s="30" t="s">
        <v>89</v>
      </c>
      <c r="B677" s="149"/>
      <c r="J677" s="119" t="str">
        <f>IF(J676=0,"","Controleer kengetallen op inschrijfwaarde. Pas zo nodig de bedragen Loon, Materiaal en Werk-derden aan met het wijzigingspercentage.")</f>
        <v/>
      </c>
    </row>
    <row r="678" spans="1:17">
      <c r="C678" s="74"/>
      <c r="D678" s="75"/>
      <c r="E678" s="75"/>
      <c r="F678" s="77" t="s">
        <v>23</v>
      </c>
      <c r="G678" s="75"/>
      <c r="H678" s="75"/>
      <c r="I678" s="75"/>
      <c r="J678" s="76"/>
    </row>
    <row r="679" spans="1:17">
      <c r="C679" s="20"/>
      <c r="D679" s="21" t="str">
        <f>$D$12</f>
        <v>Preventief en</v>
      </c>
      <c r="E679" s="22"/>
      <c r="F679" s="26"/>
      <c r="G679" s="21" t="str">
        <f>IF($G$12="","",$G$12)</f>
        <v>Geen stelposten</v>
      </c>
      <c r="H679" s="55"/>
      <c r="I679" s="27"/>
      <c r="J679" s="63" t="str">
        <f>$J$12</f>
        <v>Prijspeil</v>
      </c>
    </row>
    <row r="680" spans="1:17">
      <c r="C680" s="23"/>
      <c r="D680" s="24" t="str">
        <f>$D$13</f>
        <v>curatief onderhoud</v>
      </c>
      <c r="E680" s="25"/>
      <c r="F680" s="28"/>
      <c r="G680" s="24"/>
      <c r="H680" s="56"/>
      <c r="I680" s="29"/>
      <c r="J680" s="71">
        <f>$J$13</f>
        <v>45839</v>
      </c>
    </row>
    <row r="681" spans="1:17" ht="22.5">
      <c r="A681" s="17" t="s">
        <v>43</v>
      </c>
      <c r="B681" s="18" t="str">
        <f>$B$43</f>
        <v>Kengetal-E
locatie (€/m²)</v>
      </c>
      <c r="C681" s="5" t="s">
        <v>58</v>
      </c>
      <c r="D681" s="5" t="s">
        <v>59</v>
      </c>
      <c r="E681" s="5" t="s">
        <v>224</v>
      </c>
      <c r="F681" s="5" t="str">
        <f>IF($F$14="","",$F$14)</f>
        <v/>
      </c>
      <c r="G681" s="5" t="str">
        <f>IF($G$14="","",$G$14)</f>
        <v/>
      </c>
      <c r="H681" s="5" t="str">
        <f>IF($H$14="","",$H$14)</f>
        <v/>
      </c>
      <c r="I681" s="5" t="str">
        <f>IF($I$14="","",$I$14)</f>
        <v/>
      </c>
      <c r="J681" s="5" t="s">
        <v>57</v>
      </c>
      <c r="L681" s="1" t="s">
        <v>26</v>
      </c>
    </row>
    <row r="682" spans="1:17">
      <c r="A682" s="57" t="str">
        <f>$A$15</f>
        <v>Stelposten n.v.t.</v>
      </c>
      <c r="B682" s="81"/>
      <c r="C682" s="82"/>
      <c r="D682" s="82"/>
      <c r="E682" s="82"/>
      <c r="F682" s="3"/>
      <c r="G682" s="3"/>
      <c r="H682" s="3"/>
      <c r="I682" s="3"/>
      <c r="J682" s="58">
        <f>(F682*(1+'Aanneemsom-E'!$F$16))+(G682*(1+'Aanneemsom-E'!$F$16))+(H682*(1+'Aanneemsom-E'!$F$16))+(I682*(1+'Aanneemsom-E'!$F$16))</f>
        <v>0</v>
      </c>
      <c r="L682" s="1">
        <f>IF(F681="",1,IF(F682="",0,1))</f>
        <v>1</v>
      </c>
      <c r="M682" s="1">
        <f>IF(G681="",1,IF(G682="",0,1))</f>
        <v>1</v>
      </c>
      <c r="N682" s="1">
        <f>IF(H681="",1,IF(H682="",0,1))</f>
        <v>1</v>
      </c>
      <c r="O682" s="1">
        <f>IF(I681="",1,IF(I682="",0,1))</f>
        <v>1</v>
      </c>
      <c r="P682" s="1">
        <f t="shared" ref="P682:P691" si="47">SUM(L682:O682)</f>
        <v>4</v>
      </c>
    </row>
    <row r="683" spans="1:17">
      <c r="A683" s="1" t="str">
        <f>$A$16</f>
        <v>61 CEV</v>
      </c>
      <c r="B683" s="111" t="str">
        <f>IF(C683+D683+E683=0,"",J683/$I$673)</f>
        <v/>
      </c>
      <c r="C683" s="3"/>
      <c r="D683" s="3"/>
      <c r="E683" s="3"/>
      <c r="F683" s="59"/>
      <c r="G683" s="59"/>
      <c r="H683" s="59"/>
      <c r="I683" s="59"/>
      <c r="J683" s="11">
        <f>(C683*(1+'Aanneemsom-E'!$C$16))+(D683*(1+'Aanneemsom-E'!$D$16))+(E683*(1+'Aanneemsom-E'!$E$16))</f>
        <v>0</v>
      </c>
      <c r="L683" s="1">
        <f>IF($A$16="61 N.v.t.",1,IF(C683="",0,1))</f>
        <v>0</v>
      </c>
      <c r="M683" s="1">
        <f>IF($A$16="61 N.v.t.",1,IF(D683="",0,1))</f>
        <v>0</v>
      </c>
      <c r="N683" s="1">
        <f>IF($A$16="61 N.v.t.",1,IF(E683="",0,1))</f>
        <v>0</v>
      </c>
      <c r="P683" s="1">
        <f t="shared" si="47"/>
        <v>0</v>
      </c>
    </row>
    <row r="684" spans="1:17">
      <c r="A684" s="1" t="str">
        <f>$A$17</f>
        <v>62 Aansluitingen</v>
      </c>
      <c r="B684" s="111" t="str">
        <f t="shared" ref="B684:B691" si="48">IF(C684+D684+E684=0,"",J684/$I$673)</f>
        <v/>
      </c>
      <c r="C684" s="3"/>
      <c r="D684" s="3"/>
      <c r="E684" s="3"/>
      <c r="F684" s="59"/>
      <c r="G684" s="59"/>
      <c r="H684" s="59"/>
      <c r="I684" s="59"/>
      <c r="J684" s="11">
        <f>(C684*(1+'Aanneemsom-E'!$C$16))+(D684*(1+'Aanneemsom-E'!$D$16))+(E684*(1+'Aanneemsom-E'!$E$16))</f>
        <v>0</v>
      </c>
      <c r="L684" s="1">
        <f>IF($A$17="62 N.v.t.",1,IF(C684="",0,1))</f>
        <v>0</v>
      </c>
      <c r="M684" s="1">
        <f>IF($A$17="62 N.v.t.",1,IF(D684="",0,1))</f>
        <v>0</v>
      </c>
      <c r="N684" s="1">
        <f>IF($A$17="62 N.v.t.",1,IF(E684="",0,1))</f>
        <v>0</v>
      </c>
      <c r="P684" s="1">
        <f t="shared" si="47"/>
        <v>0</v>
      </c>
    </row>
    <row r="685" spans="1:17">
      <c r="A685" s="1" t="str">
        <f>$A$18</f>
        <v>63 Verlichting</v>
      </c>
      <c r="B685" s="111" t="str">
        <f t="shared" si="48"/>
        <v/>
      </c>
      <c r="C685" s="3"/>
      <c r="D685" s="3"/>
      <c r="E685" s="3"/>
      <c r="F685" s="59"/>
      <c r="G685" s="59"/>
      <c r="H685" s="59"/>
      <c r="I685" s="59"/>
      <c r="J685" s="11">
        <f>(C685*(1+'Aanneemsom-E'!$C$16))+(D685*(1+'Aanneemsom-E'!$D$16))+(E685*(1+'Aanneemsom-E'!$E$16))</f>
        <v>0</v>
      </c>
      <c r="L685" s="1">
        <f>IF($A$18="63 N.v.t.",1,IF(C685="",0,1))</f>
        <v>0</v>
      </c>
      <c r="M685" s="1">
        <f>IF($A$18="63 N.v.t.",1,IF(D685="",0,1))</f>
        <v>0</v>
      </c>
      <c r="N685" s="1">
        <f>IF($A$18="63 N.v.t.",1,IF(E685="",0,1))</f>
        <v>0</v>
      </c>
      <c r="P685" s="1">
        <f t="shared" si="47"/>
        <v>0</v>
      </c>
    </row>
    <row r="686" spans="1:17">
      <c r="A686" s="1" t="str">
        <f>$A$19</f>
        <v>64 Communicatie</v>
      </c>
      <c r="B686" s="111" t="str">
        <f t="shared" si="48"/>
        <v/>
      </c>
      <c r="C686" s="3"/>
      <c r="D686" s="3"/>
      <c r="E686" s="3"/>
      <c r="F686" s="59"/>
      <c r="G686" s="59"/>
      <c r="H686" s="59"/>
      <c r="I686" s="59"/>
      <c r="J686" s="11">
        <f>(C686*(1+'Aanneemsom-E'!$C$16))+(D686*(1+'Aanneemsom-E'!$D$16))+(E686*(1+'Aanneemsom-E'!$E$16))</f>
        <v>0</v>
      </c>
      <c r="L686" s="1">
        <f>IF($A$19="64 N.v.t.",1,IF(C686="",0,1))</f>
        <v>0</v>
      </c>
      <c r="M686" s="1">
        <f>IF($A$19="64 N.v.t.",1,IF(D686="",0,1))</f>
        <v>0</v>
      </c>
      <c r="N686" s="1">
        <f>IF($A$19="64 N.v.t.",1,IF(E686="",0,1))</f>
        <v>0</v>
      </c>
      <c r="P686" s="1">
        <f t="shared" si="47"/>
        <v>0</v>
      </c>
    </row>
    <row r="687" spans="1:17">
      <c r="A687" s="1" t="str">
        <f>$A$20</f>
        <v>65 Beveiliging</v>
      </c>
      <c r="B687" s="111" t="str">
        <f t="shared" si="48"/>
        <v/>
      </c>
      <c r="C687" s="3"/>
      <c r="D687" s="3"/>
      <c r="E687" s="3"/>
      <c r="F687" s="59"/>
      <c r="G687" s="104" t="str">
        <f>IF(F673="","Ingevulde informatie wordt genegeerd.","")</f>
        <v>Ingevulde informatie wordt genegeerd.</v>
      </c>
      <c r="H687" s="59"/>
      <c r="I687" s="59"/>
      <c r="J687" s="11">
        <f>(C687*(1+'Aanneemsom-E'!$C$16))+(D687*(1+'Aanneemsom-E'!$D$16))+(E687*(1+'Aanneemsom-E'!$E$16))</f>
        <v>0</v>
      </c>
      <c r="L687" s="1">
        <f>IF($A$20="65 N.v.t.",1,IF(C687="",0,1))</f>
        <v>0</v>
      </c>
      <c r="M687" s="1">
        <f>IF($A$20="65 N.v.t.",1,IF(D687="",0,1))</f>
        <v>0</v>
      </c>
      <c r="N687" s="1">
        <f>IF($A$20="65 N.v.t.",1,IF(E687="",0,1))</f>
        <v>0</v>
      </c>
      <c r="P687" s="1">
        <f t="shared" si="47"/>
        <v>0</v>
      </c>
    </row>
    <row r="688" spans="1:17">
      <c r="A688" s="1" t="str">
        <f>$A$21</f>
        <v>66 Transport</v>
      </c>
      <c r="B688" s="111" t="str">
        <f t="shared" si="48"/>
        <v/>
      </c>
      <c r="C688" s="3"/>
      <c r="D688" s="3"/>
      <c r="E688" s="3"/>
      <c r="F688" s="59"/>
      <c r="G688" s="59"/>
      <c r="H688" s="59"/>
      <c r="I688" s="59"/>
      <c r="J688" s="11">
        <f>(C688*(1+'Aanneemsom-E'!$C$16))+(D688*(1+'Aanneemsom-E'!$D$16))+(E688*(1+'Aanneemsom-E'!$E$16))</f>
        <v>0</v>
      </c>
      <c r="L688" s="1">
        <f>IF($A$21="66 N.v.t.",1,IF(C688="",0,1))</f>
        <v>0</v>
      </c>
      <c r="M688" s="1">
        <f>IF($A$21="66 N.v.t.",1,IF(D688="",0,1))</f>
        <v>0</v>
      </c>
      <c r="N688" s="1">
        <f>IF($A$21="66 N.v.t.",1,IF(E688="",0,1))</f>
        <v>0</v>
      </c>
      <c r="P688" s="1">
        <f t="shared" si="47"/>
        <v>0</v>
      </c>
    </row>
    <row r="689" spans="1:17">
      <c r="A689" s="1" t="str">
        <f>$A$22</f>
        <v>73 Vaste keuken vrz</v>
      </c>
      <c r="B689" s="111" t="str">
        <f t="shared" si="48"/>
        <v/>
      </c>
      <c r="C689" s="3"/>
      <c r="D689" s="3"/>
      <c r="E689" s="3"/>
      <c r="F689" s="59"/>
      <c r="G689" s="59"/>
      <c r="H689" s="59"/>
      <c r="I689" s="59"/>
      <c r="J689" s="11">
        <f>(C689*(1+'Aanneemsom-E'!$C$16))+(D689*(1+'Aanneemsom-E'!$D$16))+(E689*(1+'Aanneemsom-E'!$E$16))</f>
        <v>0</v>
      </c>
      <c r="L689" s="1">
        <f>IF($A$22="73 N.v.t.",1,IF(C689="",0,1))</f>
        <v>0</v>
      </c>
      <c r="M689" s="1">
        <f>IF($A$22="73 N.v.t.",1,IF(D689="",0,1))</f>
        <v>0</v>
      </c>
      <c r="N689" s="1">
        <f>IF($A$22="73 N.v.t.",1,IF(E689="",0,1))</f>
        <v>0</v>
      </c>
      <c r="P689" s="1">
        <f t="shared" si="47"/>
        <v>0</v>
      </c>
    </row>
    <row r="690" spans="1:17">
      <c r="A690" s="1" t="str">
        <f>$A$23</f>
        <v>75 Vaste onderh.vrz</v>
      </c>
      <c r="B690" s="111" t="str">
        <f t="shared" si="48"/>
        <v/>
      </c>
      <c r="C690" s="3"/>
      <c r="D690" s="3"/>
      <c r="E690" s="3"/>
      <c r="F690" s="59"/>
      <c r="G690" s="59"/>
      <c r="H690" s="59"/>
      <c r="I690" s="59"/>
      <c r="J690" s="11">
        <f>(C690*(1+'Aanneemsom-E'!$C$16))+(D690*(1+'Aanneemsom-E'!$D$16))+(E690*(1+'Aanneemsom-E'!$E$16))</f>
        <v>0</v>
      </c>
      <c r="L690" s="1">
        <f>IF($A$23="75 N.v.t.",1,IF(C690="",0,1))</f>
        <v>0</v>
      </c>
      <c r="M690" s="1">
        <f>IF($A$23="75 N.v.t.",1,IF(D690="",0,1))</f>
        <v>0</v>
      </c>
      <c r="N690" s="1">
        <f>IF($A$23="75 N.v.t.",1,IF(E690="",0,1))</f>
        <v>0</v>
      </c>
      <c r="P690" s="1">
        <f t="shared" si="47"/>
        <v>0</v>
      </c>
    </row>
    <row r="691" spans="1:17" ht="12" thickBot="1">
      <c r="A691" s="1" t="str">
        <f>$A$24</f>
        <v>90 Terrein</v>
      </c>
      <c r="B691" s="111" t="str">
        <f t="shared" si="48"/>
        <v/>
      </c>
      <c r="C691" s="3"/>
      <c r="D691" s="3"/>
      <c r="E691" s="3"/>
      <c r="F691" s="59"/>
      <c r="G691" s="59"/>
      <c r="H691" s="59"/>
      <c r="I691" s="59"/>
      <c r="J691" s="11">
        <f>(C691*(1+'Aanneemsom-E'!$C$16))+(D691*(1+'Aanneemsom-E'!$D$16))+(E691*(1+'Aanneemsom-E'!$E$16))</f>
        <v>0</v>
      </c>
      <c r="L691" s="1">
        <f>IF($A$24="90 N.v.t.",1,IF(C691="",0,1))</f>
        <v>0</v>
      </c>
      <c r="M691" s="1">
        <f>IF($A$24="90 N.v.t.",1,IF(D691="",0,1))</f>
        <v>0</v>
      </c>
      <c r="N691" s="1">
        <f>IF($A$24="90 N.v.t.",1,IF(E691="",0,1))</f>
        <v>0</v>
      </c>
      <c r="P691" s="1">
        <f t="shared" si="47"/>
        <v>0</v>
      </c>
    </row>
    <row r="692" spans="1:17" ht="13.5" thickBot="1">
      <c r="B692" s="19" t="s">
        <v>10</v>
      </c>
      <c r="C692" s="13">
        <f>SUM(C683:C691)</f>
        <v>0</v>
      </c>
      <c r="D692" s="13">
        <f>SUM(D683:D691)</f>
        <v>0</v>
      </c>
      <c r="E692" s="13">
        <f>SUM(E683:E691)</f>
        <v>0</v>
      </c>
      <c r="J692" s="12">
        <f>SUM(J682:J691)</f>
        <v>0</v>
      </c>
      <c r="O692" s="30" t="s">
        <v>25</v>
      </c>
      <c r="P692" s="1">
        <f>SUM(P682:P691)+P674</f>
        <v>4</v>
      </c>
    </row>
    <row r="693" spans="1:17">
      <c r="B693" s="19" t="s">
        <v>21</v>
      </c>
      <c r="C693" s="72" t="e">
        <f>C692/SUM(C692:E692)</f>
        <v>#DIV/0!</v>
      </c>
      <c r="D693" s="72" t="e">
        <f>D692/SUM(C692:E692)</f>
        <v>#DIV/0!</v>
      </c>
      <c r="E693" s="72" t="e">
        <f>E692/SUM(C692:E692)</f>
        <v>#DIV/0!</v>
      </c>
    </row>
    <row r="694" spans="1:17">
      <c r="C694" s="83"/>
      <c r="D694" s="83"/>
      <c r="E694" s="83"/>
    </row>
    <row r="695" spans="1:17">
      <c r="A695" s="6" t="str">
        <f>$A$57</f>
        <v>* "Loon", "Materiaal" en "Werk-derden" inclusief toeslagen. Let op: Alle bedragen datum prijspeil.</v>
      </c>
      <c r="C695" s="83"/>
      <c r="D695" s="83"/>
      <c r="E695" s="83"/>
      <c r="J695" s="105" t="str">
        <f>$J$57</f>
        <v>Paraaf Inschrijver:</v>
      </c>
    </row>
    <row r="696" spans="1:17">
      <c r="A696" s="6" t="str">
        <f>$A$58</f>
        <v>Opmerking: Niet gebruikte velden invullen met 0. Negatieve getallen of tekst is niet toegestaan.</v>
      </c>
      <c r="J696" s="86" t="str">
        <f>IF(P692=32,"","Let op: niet alle velden zijn ingevuld!")</f>
        <v>Let op: niet alle velden zijn ingevuld!</v>
      </c>
    </row>
    <row r="697" spans="1:17" ht="15.75">
      <c r="A697" s="4" t="str">
        <f>'Aanneemsom-E'!$A$1</f>
        <v>E-installatie</v>
      </c>
      <c r="B697" s="4" t="str">
        <f>'Aanneemsom-E'!$B$1</f>
        <v>Inschrijfbiljet onderhoud</v>
      </c>
    </row>
    <row r="698" spans="1:17">
      <c r="A698" s="30" t="str">
        <f>'Aanneemsom-E'!$A$2</f>
        <v>Perceel:</v>
      </c>
      <c r="B698" s="31" t="str">
        <f>Leeswijzer!$B$2</f>
        <v>E1</v>
      </c>
      <c r="F698" s="1"/>
      <c r="G698" s="1"/>
      <c r="H698" s="1"/>
      <c r="I698" s="32" t="str">
        <f>'Aanneemsom-E'!$F$2</f>
        <v>Documentnummer:</v>
      </c>
      <c r="J698" s="80" t="str">
        <f>Leeswijzer!$G$2</f>
        <v>xxx-GC1-IBE E1C1</v>
      </c>
    </row>
    <row r="699" spans="1:17">
      <c r="A699" s="30" t="str">
        <f>'Aanneemsom-E'!$A$3</f>
        <v>Opdrachtgever:</v>
      </c>
      <c r="B699" s="110" t="str">
        <f>Leeswijzer!$B$3</f>
        <v>Solido</v>
      </c>
      <c r="F699" s="1"/>
      <c r="G699" s="1"/>
      <c r="H699" s="1"/>
      <c r="I699" s="32" t="str">
        <f>'Aanneemsom-E'!$F$3</f>
        <v>Bestek:</v>
      </c>
      <c r="J699" s="2" t="str">
        <f>Leeswijzer!$G$3</f>
        <v>2506-FB-OHCAEW</v>
      </c>
    </row>
    <row r="700" spans="1:17">
      <c r="A700" s="30" t="str">
        <f>'Aanneemsom-E'!$A$4</f>
        <v>Betreft:</v>
      </c>
      <c r="B700" s="110" t="str">
        <f>Leeswijzer!$B$4</f>
        <v>Onderhoudscontract E-installatie</v>
      </c>
      <c r="F700" s="1"/>
      <c r="G700" s="1"/>
      <c r="H700" s="1"/>
      <c r="I700" s="30" t="s">
        <v>61</v>
      </c>
      <c r="J700" s="148">
        <f>'Aanneemsom-E'!$E$39</f>
        <v>0</v>
      </c>
    </row>
    <row r="701" spans="1:17">
      <c r="A701" s="30" t="str">
        <f>'Aanneemsom-E'!$A$5</f>
        <v>Blad:</v>
      </c>
      <c r="B701" s="1" t="str">
        <f>IF(F702="","Specificatieblad ongeldig; NIET invullen!","Specificatieblad locatie")</f>
        <v>Specificatieblad ongeldig; NIET invullen!</v>
      </c>
      <c r="E701" s="78" t="str">
        <f>$E$5</f>
        <v>C2</v>
      </c>
      <c r="F701" s="33" t="str">
        <f>$F$5</f>
        <v>(naam)</v>
      </c>
      <c r="J701" s="1"/>
    </row>
    <row r="702" spans="1:17">
      <c r="A702" s="30"/>
      <c r="B702" s="80"/>
      <c r="E702" s="78" t="s">
        <v>4</v>
      </c>
      <c r="F702" s="130"/>
      <c r="H702" s="32" t="s">
        <v>41</v>
      </c>
      <c r="I702" s="80">
        <f>IF(I705=0,I703,I705)</f>
        <v>0</v>
      </c>
      <c r="J702" s="1"/>
      <c r="Q702" s="1">
        <f>IF(F702="",0,1)</f>
        <v>0</v>
      </c>
    </row>
    <row r="703" spans="1:17">
      <c r="A703" s="30"/>
      <c r="B703" s="103"/>
      <c r="E703" s="32" t="s">
        <v>20</v>
      </c>
      <c r="F703" s="117"/>
      <c r="H703" s="32" t="s">
        <v>27</v>
      </c>
      <c r="I703" s="118"/>
      <c r="J703" s="110" t="s">
        <v>45</v>
      </c>
      <c r="P703" s="1">
        <f>IF(I703="",0,1)</f>
        <v>0</v>
      </c>
    </row>
    <row r="704" spans="1:17">
      <c r="A704" s="30"/>
      <c r="B704" s="2"/>
      <c r="E704" s="32"/>
      <c r="F704" s="1"/>
      <c r="H704" s="30" t="s">
        <v>46</v>
      </c>
      <c r="I704" s="118"/>
      <c r="J704" s="1"/>
    </row>
    <row r="705" spans="1:16">
      <c r="A705" s="60" t="s">
        <v>31</v>
      </c>
      <c r="B705" s="115">
        <f>'Aanneemsom-E'!$B$8</f>
        <v>0</v>
      </c>
      <c r="E705" s="32"/>
      <c r="F705" s="1"/>
      <c r="H705" s="32" t="s">
        <v>47</v>
      </c>
      <c r="I705" s="118"/>
      <c r="J705" s="113">
        <f>IF(I704+I705=0,0,(I705-I704)/I704)</f>
        <v>0</v>
      </c>
    </row>
    <row r="706" spans="1:16">
      <c r="A706" s="30" t="s">
        <v>89</v>
      </c>
      <c r="B706" s="149"/>
      <c r="J706" s="119" t="str">
        <f>IF(J705=0,"","Controleer kengetallen op inschrijfwaarde. Pas zo nodig de bedragen Loon, Materiaal en Werk-derden aan met het wijzigingspercentage.")</f>
        <v/>
      </c>
    </row>
    <row r="707" spans="1:16">
      <c r="C707" s="74"/>
      <c r="D707" s="75"/>
      <c r="E707" s="75"/>
      <c r="F707" s="77" t="s">
        <v>23</v>
      </c>
      <c r="G707" s="75"/>
      <c r="H707" s="75"/>
      <c r="I707" s="75"/>
      <c r="J707" s="76"/>
    </row>
    <row r="708" spans="1:16">
      <c r="C708" s="20"/>
      <c r="D708" s="21" t="str">
        <f>$D$12</f>
        <v>Preventief en</v>
      </c>
      <c r="E708" s="22"/>
      <c r="F708" s="26"/>
      <c r="G708" s="21" t="str">
        <f>IF($G$12="","",$G$12)</f>
        <v>Geen stelposten</v>
      </c>
      <c r="H708" s="55"/>
      <c r="I708" s="27"/>
      <c r="J708" s="63" t="str">
        <f>$J$12</f>
        <v>Prijspeil</v>
      </c>
    </row>
    <row r="709" spans="1:16">
      <c r="C709" s="23"/>
      <c r="D709" s="24" t="str">
        <f>$D$13</f>
        <v>curatief onderhoud</v>
      </c>
      <c r="E709" s="25"/>
      <c r="F709" s="28"/>
      <c r="G709" s="24"/>
      <c r="H709" s="56"/>
      <c r="I709" s="29"/>
      <c r="J709" s="71">
        <f>$J$13</f>
        <v>45839</v>
      </c>
    </row>
    <row r="710" spans="1:16" ht="22.5">
      <c r="A710" s="17" t="s">
        <v>43</v>
      </c>
      <c r="B710" s="18" t="str">
        <f>$B$43</f>
        <v>Kengetal-E
locatie (€/m²)</v>
      </c>
      <c r="C710" s="5" t="s">
        <v>58</v>
      </c>
      <c r="D710" s="5" t="s">
        <v>59</v>
      </c>
      <c r="E710" s="5" t="s">
        <v>224</v>
      </c>
      <c r="F710" s="5" t="str">
        <f>IF($F$14="","",$F$14)</f>
        <v/>
      </c>
      <c r="G710" s="5" t="str">
        <f>IF($G$14="","",$G$14)</f>
        <v/>
      </c>
      <c r="H710" s="5" t="str">
        <f>IF($H$14="","",$H$14)</f>
        <v/>
      </c>
      <c r="I710" s="5" t="str">
        <f>IF($I$14="","",$I$14)</f>
        <v/>
      </c>
      <c r="J710" s="5" t="s">
        <v>57</v>
      </c>
      <c r="L710" s="1" t="s">
        <v>26</v>
      </c>
    </row>
    <row r="711" spans="1:16">
      <c r="A711" s="57" t="str">
        <f>$A$15</f>
        <v>Stelposten n.v.t.</v>
      </c>
      <c r="B711" s="81"/>
      <c r="C711" s="82"/>
      <c r="D711" s="82"/>
      <c r="E711" s="82"/>
      <c r="F711" s="3"/>
      <c r="G711" s="3"/>
      <c r="H711" s="3"/>
      <c r="I711" s="3"/>
      <c r="J711" s="58">
        <f>(F711*(1+'Aanneemsom-E'!$F$16))+(G711*(1+'Aanneemsom-E'!$F$16))+(H711*(1+'Aanneemsom-E'!$F$16))+(I711*(1+'Aanneemsom-E'!$F$16))</f>
        <v>0</v>
      </c>
      <c r="L711" s="1">
        <f>IF(F710="",1,IF(F711="",0,1))</f>
        <v>1</v>
      </c>
      <c r="M711" s="1">
        <f>IF(G710="",1,IF(G711="",0,1))</f>
        <v>1</v>
      </c>
      <c r="N711" s="1">
        <f>IF(H710="",1,IF(H711="",0,1))</f>
        <v>1</v>
      </c>
      <c r="O711" s="1">
        <f>IF(I710="",1,IF(I711="",0,1))</f>
        <v>1</v>
      </c>
      <c r="P711" s="1">
        <f t="shared" ref="P711:P720" si="49">SUM(L711:O711)</f>
        <v>4</v>
      </c>
    </row>
    <row r="712" spans="1:16">
      <c r="A712" s="1" t="str">
        <f>$A$16</f>
        <v>61 CEV</v>
      </c>
      <c r="B712" s="111" t="str">
        <f>IF(C712+D712+E712=0,"",J712/$I$702)</f>
        <v/>
      </c>
      <c r="C712" s="3"/>
      <c r="D712" s="3"/>
      <c r="E712" s="3"/>
      <c r="F712" s="59"/>
      <c r="G712" s="59"/>
      <c r="H712" s="59"/>
      <c r="I712" s="59"/>
      <c r="J712" s="11">
        <f>(C712*(1+'Aanneemsom-E'!$C$16))+(D712*(1+'Aanneemsom-E'!$D$16))+(E712*(1+'Aanneemsom-E'!$E$16))</f>
        <v>0</v>
      </c>
      <c r="L712" s="1">
        <f>IF($A$16="61 N.v.t.",1,IF(C712="",0,1))</f>
        <v>0</v>
      </c>
      <c r="M712" s="1">
        <f>IF($A$16="61 N.v.t.",1,IF(D712="",0,1))</f>
        <v>0</v>
      </c>
      <c r="N712" s="1">
        <f>IF($A$16="61 N.v.t.",1,IF(E712="",0,1))</f>
        <v>0</v>
      </c>
      <c r="P712" s="1">
        <f t="shared" si="49"/>
        <v>0</v>
      </c>
    </row>
    <row r="713" spans="1:16">
      <c r="A713" s="1" t="str">
        <f>$A$17</f>
        <v>62 Aansluitingen</v>
      </c>
      <c r="B713" s="111" t="str">
        <f t="shared" ref="B713:B720" si="50">IF(C713+D713+E713=0,"",J713/$I$702)</f>
        <v/>
      </c>
      <c r="C713" s="3"/>
      <c r="D713" s="3"/>
      <c r="E713" s="3"/>
      <c r="F713" s="59"/>
      <c r="G713" s="59"/>
      <c r="H713" s="59"/>
      <c r="I713" s="59"/>
      <c r="J713" s="11">
        <f>(C713*(1+'Aanneemsom-E'!$C$16))+(D713*(1+'Aanneemsom-E'!$D$16))+(E713*(1+'Aanneemsom-E'!$E$16))</f>
        <v>0</v>
      </c>
      <c r="L713" s="1">
        <f>IF($A$17="62 N.v.t.",1,IF(C713="",0,1))</f>
        <v>0</v>
      </c>
      <c r="M713" s="1">
        <f>IF($A$17="62 N.v.t.",1,IF(D713="",0,1))</f>
        <v>0</v>
      </c>
      <c r="N713" s="1">
        <f>IF($A$17="62 N.v.t.",1,IF(E713="",0,1))</f>
        <v>0</v>
      </c>
      <c r="P713" s="1">
        <f t="shared" si="49"/>
        <v>0</v>
      </c>
    </row>
    <row r="714" spans="1:16">
      <c r="A714" s="1" t="str">
        <f>$A$18</f>
        <v>63 Verlichting</v>
      </c>
      <c r="B714" s="111" t="str">
        <f t="shared" si="50"/>
        <v/>
      </c>
      <c r="C714" s="3"/>
      <c r="D714" s="3"/>
      <c r="E714" s="3"/>
      <c r="F714" s="59"/>
      <c r="G714" s="59"/>
      <c r="H714" s="59"/>
      <c r="I714" s="59"/>
      <c r="J714" s="11">
        <f>(C714*(1+'Aanneemsom-E'!$C$16))+(D714*(1+'Aanneemsom-E'!$D$16))+(E714*(1+'Aanneemsom-E'!$E$16))</f>
        <v>0</v>
      </c>
      <c r="L714" s="1">
        <f>IF($A$18="63 N.v.t.",1,IF(C714="",0,1))</f>
        <v>0</v>
      </c>
      <c r="M714" s="1">
        <f>IF($A$18="63 N.v.t.",1,IF(D714="",0,1))</f>
        <v>0</v>
      </c>
      <c r="N714" s="1">
        <f>IF($A$18="63 N.v.t.",1,IF(E714="",0,1))</f>
        <v>0</v>
      </c>
      <c r="P714" s="1">
        <f t="shared" si="49"/>
        <v>0</v>
      </c>
    </row>
    <row r="715" spans="1:16">
      <c r="A715" s="1" t="str">
        <f>$A$19</f>
        <v>64 Communicatie</v>
      </c>
      <c r="B715" s="111" t="str">
        <f t="shared" si="50"/>
        <v/>
      </c>
      <c r="C715" s="3"/>
      <c r="D715" s="3"/>
      <c r="E715" s="3"/>
      <c r="F715" s="59"/>
      <c r="G715" s="59"/>
      <c r="H715" s="59"/>
      <c r="I715" s="59"/>
      <c r="J715" s="11">
        <f>(C715*(1+'Aanneemsom-E'!$C$16))+(D715*(1+'Aanneemsom-E'!$D$16))+(E715*(1+'Aanneemsom-E'!$E$16))</f>
        <v>0</v>
      </c>
      <c r="L715" s="1">
        <f>IF($A$19="64 N.v.t.",1,IF(C715="",0,1))</f>
        <v>0</v>
      </c>
      <c r="M715" s="1">
        <f>IF($A$19="64 N.v.t.",1,IF(D715="",0,1))</f>
        <v>0</v>
      </c>
      <c r="N715" s="1">
        <f>IF($A$19="64 N.v.t.",1,IF(E715="",0,1))</f>
        <v>0</v>
      </c>
      <c r="P715" s="1">
        <f t="shared" si="49"/>
        <v>0</v>
      </c>
    </row>
    <row r="716" spans="1:16">
      <c r="A716" s="1" t="str">
        <f>$A$20</f>
        <v>65 Beveiliging</v>
      </c>
      <c r="B716" s="111" t="str">
        <f t="shared" si="50"/>
        <v/>
      </c>
      <c r="C716" s="3"/>
      <c r="D716" s="3"/>
      <c r="E716" s="3"/>
      <c r="F716" s="59"/>
      <c r="G716" s="104" t="str">
        <f>IF(F702="","Ingevulde informatie wordt genegeerd.","")</f>
        <v>Ingevulde informatie wordt genegeerd.</v>
      </c>
      <c r="H716" s="59"/>
      <c r="I716" s="59"/>
      <c r="J716" s="11">
        <f>(C716*(1+'Aanneemsom-E'!$C$16))+(D716*(1+'Aanneemsom-E'!$D$16))+(E716*(1+'Aanneemsom-E'!$E$16))</f>
        <v>0</v>
      </c>
      <c r="L716" s="1">
        <f>IF($A$20="65 N.v.t.",1,IF(C716="",0,1))</f>
        <v>0</v>
      </c>
      <c r="M716" s="1">
        <f>IF($A$20="65 N.v.t.",1,IF(D716="",0,1))</f>
        <v>0</v>
      </c>
      <c r="N716" s="1">
        <f>IF($A$20="65 N.v.t.",1,IF(E716="",0,1))</f>
        <v>0</v>
      </c>
      <c r="P716" s="1">
        <f t="shared" si="49"/>
        <v>0</v>
      </c>
    </row>
    <row r="717" spans="1:16">
      <c r="A717" s="1" t="str">
        <f>$A$21</f>
        <v>66 Transport</v>
      </c>
      <c r="B717" s="111" t="str">
        <f t="shared" si="50"/>
        <v/>
      </c>
      <c r="C717" s="3"/>
      <c r="D717" s="3"/>
      <c r="E717" s="3"/>
      <c r="F717" s="59"/>
      <c r="G717" s="59"/>
      <c r="H717" s="59"/>
      <c r="I717" s="59"/>
      <c r="J717" s="11">
        <f>(C717*(1+'Aanneemsom-E'!$C$16))+(D717*(1+'Aanneemsom-E'!$D$16))+(E717*(1+'Aanneemsom-E'!$E$16))</f>
        <v>0</v>
      </c>
      <c r="L717" s="1">
        <f>IF($A$21="66 N.v.t.",1,IF(C717="",0,1))</f>
        <v>0</v>
      </c>
      <c r="M717" s="1">
        <f>IF($A$21="66 N.v.t.",1,IF(D717="",0,1))</f>
        <v>0</v>
      </c>
      <c r="N717" s="1">
        <f>IF($A$21="66 N.v.t.",1,IF(E717="",0,1))</f>
        <v>0</v>
      </c>
      <c r="P717" s="1">
        <f t="shared" si="49"/>
        <v>0</v>
      </c>
    </row>
    <row r="718" spans="1:16">
      <c r="A718" s="1" t="str">
        <f>$A$22</f>
        <v>73 Vaste keuken vrz</v>
      </c>
      <c r="B718" s="111" t="str">
        <f t="shared" si="50"/>
        <v/>
      </c>
      <c r="C718" s="3"/>
      <c r="D718" s="3"/>
      <c r="E718" s="3"/>
      <c r="F718" s="59"/>
      <c r="G718" s="59"/>
      <c r="H718" s="59"/>
      <c r="I718" s="59"/>
      <c r="J718" s="11">
        <f>(C718*(1+'Aanneemsom-E'!$C$16))+(D718*(1+'Aanneemsom-E'!$D$16))+(E718*(1+'Aanneemsom-E'!$E$16))</f>
        <v>0</v>
      </c>
      <c r="L718" s="1">
        <f>IF($A$22="73 N.v.t.",1,IF(C718="",0,1))</f>
        <v>0</v>
      </c>
      <c r="M718" s="1">
        <f>IF($A$22="73 N.v.t.",1,IF(D718="",0,1))</f>
        <v>0</v>
      </c>
      <c r="N718" s="1">
        <f>IF($A$22="73 N.v.t.",1,IF(E718="",0,1))</f>
        <v>0</v>
      </c>
      <c r="P718" s="1">
        <f t="shared" si="49"/>
        <v>0</v>
      </c>
    </row>
    <row r="719" spans="1:16">
      <c r="A719" s="1" t="str">
        <f>$A$23</f>
        <v>75 Vaste onderh.vrz</v>
      </c>
      <c r="B719" s="111" t="str">
        <f t="shared" si="50"/>
        <v/>
      </c>
      <c r="C719" s="3"/>
      <c r="D719" s="3"/>
      <c r="E719" s="3"/>
      <c r="F719" s="59"/>
      <c r="G719" s="59"/>
      <c r="H719" s="59"/>
      <c r="I719" s="59"/>
      <c r="J719" s="11">
        <f>(C719*(1+'Aanneemsom-E'!$C$16))+(D719*(1+'Aanneemsom-E'!$D$16))+(E719*(1+'Aanneemsom-E'!$E$16))</f>
        <v>0</v>
      </c>
      <c r="L719" s="1">
        <f>IF($A$23="75 N.v.t.",1,IF(C719="",0,1))</f>
        <v>0</v>
      </c>
      <c r="M719" s="1">
        <f>IF($A$23="75 N.v.t.",1,IF(D719="",0,1))</f>
        <v>0</v>
      </c>
      <c r="N719" s="1">
        <f>IF($A$23="75 N.v.t.",1,IF(E719="",0,1))</f>
        <v>0</v>
      </c>
      <c r="P719" s="1">
        <f t="shared" si="49"/>
        <v>0</v>
      </c>
    </row>
    <row r="720" spans="1:16" ht="12" thickBot="1">
      <c r="A720" s="1" t="str">
        <f>$A$24</f>
        <v>90 Terrein</v>
      </c>
      <c r="B720" s="111" t="str">
        <f t="shared" si="50"/>
        <v/>
      </c>
      <c r="C720" s="3"/>
      <c r="D720" s="3"/>
      <c r="E720" s="3"/>
      <c r="F720" s="59"/>
      <c r="G720" s="59"/>
      <c r="H720" s="59"/>
      <c r="I720" s="59"/>
      <c r="J720" s="11">
        <f>(C720*(1+'Aanneemsom-E'!$C$16))+(D720*(1+'Aanneemsom-E'!$D$16))+(E720*(1+'Aanneemsom-E'!$E$16))</f>
        <v>0</v>
      </c>
      <c r="L720" s="1">
        <f>IF($A$24="90 N.v.t.",1,IF(C720="",0,1))</f>
        <v>0</v>
      </c>
      <c r="M720" s="1">
        <f>IF($A$24="90 N.v.t.",1,IF(D720="",0,1))</f>
        <v>0</v>
      </c>
      <c r="N720" s="1">
        <f>IF($A$24="90 N.v.t.",1,IF(E720="",0,1))</f>
        <v>0</v>
      </c>
      <c r="P720" s="1">
        <f t="shared" si="49"/>
        <v>0</v>
      </c>
    </row>
    <row r="721" spans="1:17" ht="13.5" thickBot="1">
      <c r="B721" s="19" t="s">
        <v>10</v>
      </c>
      <c r="C721" s="13">
        <f>SUM(C712:C720)</f>
        <v>0</v>
      </c>
      <c r="D721" s="13">
        <f>SUM(D712:D720)</f>
        <v>0</v>
      </c>
      <c r="E721" s="13">
        <f>SUM(E712:E720)</f>
        <v>0</v>
      </c>
      <c r="J721" s="12">
        <f>SUM(J711:J720)</f>
        <v>0</v>
      </c>
      <c r="O721" s="30" t="s">
        <v>25</v>
      </c>
      <c r="P721" s="1">
        <f>SUM(P711:P720)+P703</f>
        <v>4</v>
      </c>
    </row>
    <row r="722" spans="1:17">
      <c r="B722" s="19" t="s">
        <v>21</v>
      </c>
      <c r="C722" s="72" t="e">
        <f>C721/SUM(C721:E721)</f>
        <v>#DIV/0!</v>
      </c>
      <c r="D722" s="72" t="e">
        <f>D721/SUM(C721:E721)</f>
        <v>#DIV/0!</v>
      </c>
      <c r="E722" s="72" t="e">
        <f>E721/SUM(C721:E721)</f>
        <v>#DIV/0!</v>
      </c>
    </row>
    <row r="723" spans="1:17">
      <c r="C723" s="83"/>
      <c r="D723" s="83"/>
      <c r="E723" s="83"/>
    </row>
    <row r="724" spans="1:17">
      <c r="A724" s="6" t="str">
        <f>$A$57</f>
        <v>* "Loon", "Materiaal" en "Werk-derden" inclusief toeslagen. Let op: Alle bedragen datum prijspeil.</v>
      </c>
      <c r="C724" s="83"/>
      <c r="D724" s="83"/>
      <c r="E724" s="83"/>
      <c r="J724" s="105" t="str">
        <f>$J$57</f>
        <v>Paraaf Inschrijver:</v>
      </c>
    </row>
    <row r="725" spans="1:17">
      <c r="A725" s="6" t="str">
        <f>$A$58</f>
        <v>Opmerking: Niet gebruikte velden invullen met 0. Negatieve getallen of tekst is niet toegestaan.</v>
      </c>
      <c r="J725" s="86" t="str">
        <f>IF(P721=32,"","Let op: niet alle velden zijn ingevuld!")</f>
        <v>Let op: niet alle velden zijn ingevuld!</v>
      </c>
    </row>
    <row r="726" spans="1:17" ht="15.75">
      <c r="A726" s="4" t="str">
        <f>'Aanneemsom-E'!$A$1</f>
        <v>E-installatie</v>
      </c>
      <c r="B726" s="4" t="str">
        <f>'Aanneemsom-E'!$B$1</f>
        <v>Inschrijfbiljet onderhoud</v>
      </c>
    </row>
    <row r="727" spans="1:17">
      <c r="A727" s="30" t="str">
        <f>'Aanneemsom-E'!$A$2</f>
        <v>Perceel:</v>
      </c>
      <c r="B727" s="31" t="str">
        <f>Leeswijzer!$B$2</f>
        <v>E1</v>
      </c>
      <c r="F727" s="1"/>
      <c r="G727" s="1"/>
      <c r="H727" s="1"/>
      <c r="I727" s="32" t="str">
        <f>'Aanneemsom-E'!$F$2</f>
        <v>Documentnummer:</v>
      </c>
      <c r="J727" s="80" t="str">
        <f>Leeswijzer!$G$2</f>
        <v>xxx-GC1-IBE E1C1</v>
      </c>
    </row>
    <row r="728" spans="1:17">
      <c r="A728" s="30" t="str">
        <f>'Aanneemsom-E'!$A$3</f>
        <v>Opdrachtgever:</v>
      </c>
      <c r="B728" s="110" t="str">
        <f>Leeswijzer!$B$3</f>
        <v>Solido</v>
      </c>
      <c r="F728" s="1"/>
      <c r="G728" s="1"/>
      <c r="H728" s="1"/>
      <c r="I728" s="32" t="str">
        <f>'Aanneemsom-E'!$F$3</f>
        <v>Bestek:</v>
      </c>
      <c r="J728" s="2" t="str">
        <f>Leeswijzer!$G$3</f>
        <v>2506-FB-OHCAEW</v>
      </c>
    </row>
    <row r="729" spans="1:17">
      <c r="A729" s="30" t="str">
        <f>'Aanneemsom-E'!$A$4</f>
        <v>Betreft:</v>
      </c>
      <c r="B729" s="110" t="str">
        <f>Leeswijzer!$B$4</f>
        <v>Onderhoudscontract E-installatie</v>
      </c>
      <c r="F729" s="1"/>
      <c r="G729" s="1"/>
      <c r="H729" s="1"/>
      <c r="I729" s="30" t="s">
        <v>61</v>
      </c>
      <c r="J729" s="148">
        <f>'Aanneemsom-E'!$E$39</f>
        <v>0</v>
      </c>
    </row>
    <row r="730" spans="1:17">
      <c r="A730" s="30" t="str">
        <f>'Aanneemsom-E'!$A$5</f>
        <v>Blad:</v>
      </c>
      <c r="B730" s="1" t="str">
        <f>IF(F731="","Specificatieblad ongeldig; NIET invullen!","Specificatieblad locatie")</f>
        <v>Specificatieblad ongeldig; NIET invullen!</v>
      </c>
      <c r="E730" s="78" t="str">
        <f>$E$5</f>
        <v>C2</v>
      </c>
      <c r="F730" s="33" t="str">
        <f>$F$5</f>
        <v>(naam)</v>
      </c>
      <c r="J730" s="1"/>
    </row>
    <row r="731" spans="1:17">
      <c r="A731" s="30"/>
      <c r="B731" s="80"/>
      <c r="E731" s="78" t="s">
        <v>4</v>
      </c>
      <c r="F731" s="130"/>
      <c r="H731" s="32" t="s">
        <v>41</v>
      </c>
      <c r="I731" s="80">
        <f>IF(I734=0,I732,I734)</f>
        <v>0</v>
      </c>
      <c r="J731" s="1"/>
      <c r="Q731" s="1">
        <f>IF(F731="",0,1)</f>
        <v>0</v>
      </c>
    </row>
    <row r="732" spans="1:17">
      <c r="A732" s="30"/>
      <c r="B732" s="103"/>
      <c r="E732" s="32" t="s">
        <v>20</v>
      </c>
      <c r="F732" s="117"/>
      <c r="H732" s="32" t="s">
        <v>27</v>
      </c>
      <c r="I732" s="118"/>
      <c r="J732" s="110" t="s">
        <v>45</v>
      </c>
      <c r="P732" s="1">
        <f>IF(I732="",0,1)</f>
        <v>0</v>
      </c>
    </row>
    <row r="733" spans="1:17">
      <c r="A733" s="30"/>
      <c r="B733" s="2"/>
      <c r="E733" s="32"/>
      <c r="F733" s="1"/>
      <c r="H733" s="30" t="s">
        <v>46</v>
      </c>
      <c r="I733" s="118"/>
      <c r="J733" s="1"/>
    </row>
    <row r="734" spans="1:17">
      <c r="A734" s="60" t="s">
        <v>31</v>
      </c>
      <c r="B734" s="115">
        <f>'Aanneemsom-E'!$B$8</f>
        <v>0</v>
      </c>
      <c r="E734" s="32"/>
      <c r="F734" s="1"/>
      <c r="H734" s="32" t="s">
        <v>47</v>
      </c>
      <c r="I734" s="118"/>
      <c r="J734" s="113">
        <f>IF(I733+I734=0,0,(I734-I733)/I733)</f>
        <v>0</v>
      </c>
    </row>
    <row r="735" spans="1:17">
      <c r="A735" s="30" t="s">
        <v>89</v>
      </c>
      <c r="B735" s="149"/>
      <c r="J735" s="119" t="str">
        <f>IF(J734=0,"","Controleer kengetallen op inschrijfwaarde. Pas zo nodig de bedragen Loon, Materiaal en Werk-derden aan met het wijzigingspercentage.")</f>
        <v/>
      </c>
    </row>
    <row r="736" spans="1:17">
      <c r="C736" s="74"/>
      <c r="D736" s="75"/>
      <c r="E736" s="75"/>
      <c r="F736" s="77" t="s">
        <v>23</v>
      </c>
      <c r="G736" s="75"/>
      <c r="H736" s="75"/>
      <c r="I736" s="75"/>
      <c r="J736" s="76"/>
    </row>
    <row r="737" spans="1:16">
      <c r="C737" s="20"/>
      <c r="D737" s="21" t="str">
        <f>$D$12</f>
        <v>Preventief en</v>
      </c>
      <c r="E737" s="22"/>
      <c r="F737" s="26"/>
      <c r="G737" s="21" t="str">
        <f>IF($G$12="","",$G$12)</f>
        <v>Geen stelposten</v>
      </c>
      <c r="H737" s="55"/>
      <c r="I737" s="27"/>
      <c r="J737" s="63" t="str">
        <f>$J$12</f>
        <v>Prijspeil</v>
      </c>
    </row>
    <row r="738" spans="1:16">
      <c r="C738" s="23"/>
      <c r="D738" s="24" t="str">
        <f>$D$13</f>
        <v>curatief onderhoud</v>
      </c>
      <c r="E738" s="25"/>
      <c r="F738" s="28"/>
      <c r="G738" s="24"/>
      <c r="H738" s="56"/>
      <c r="I738" s="29"/>
      <c r="J738" s="71">
        <f>$J$13</f>
        <v>45839</v>
      </c>
    </row>
    <row r="739" spans="1:16" ht="22.5">
      <c r="A739" s="17" t="s">
        <v>43</v>
      </c>
      <c r="B739" s="18" t="str">
        <f>$B$43</f>
        <v>Kengetal-E
locatie (€/m²)</v>
      </c>
      <c r="C739" s="5" t="s">
        <v>58</v>
      </c>
      <c r="D739" s="5" t="s">
        <v>59</v>
      </c>
      <c r="E739" s="5" t="s">
        <v>224</v>
      </c>
      <c r="F739" s="5" t="str">
        <f>IF($F$14="","",$F$14)</f>
        <v/>
      </c>
      <c r="G739" s="5" t="str">
        <f>IF($G$14="","",$G$14)</f>
        <v/>
      </c>
      <c r="H739" s="5" t="str">
        <f>IF($H$14="","",$H$14)</f>
        <v/>
      </c>
      <c r="I739" s="5" t="str">
        <f>IF($I$14="","",$I$14)</f>
        <v/>
      </c>
      <c r="J739" s="5" t="s">
        <v>57</v>
      </c>
      <c r="L739" s="1" t="s">
        <v>26</v>
      </c>
    </row>
    <row r="740" spans="1:16">
      <c r="A740" s="57" t="str">
        <f>$A$15</f>
        <v>Stelposten n.v.t.</v>
      </c>
      <c r="B740" s="81"/>
      <c r="C740" s="82"/>
      <c r="D740" s="82"/>
      <c r="E740" s="82"/>
      <c r="F740" s="3"/>
      <c r="G740" s="3"/>
      <c r="H740" s="3"/>
      <c r="I740" s="3"/>
      <c r="J740" s="58">
        <f>(F740*(1+'Aanneemsom-E'!$F$16))+(G740*(1+'Aanneemsom-E'!$F$16))+(H740*(1+'Aanneemsom-E'!$F$16))+(I740*(1+'Aanneemsom-E'!$F$16))</f>
        <v>0</v>
      </c>
      <c r="L740" s="1">
        <f>IF(F739="",1,IF(F740="",0,1))</f>
        <v>1</v>
      </c>
      <c r="M740" s="1">
        <f>IF(G739="",1,IF(G740="",0,1))</f>
        <v>1</v>
      </c>
      <c r="N740" s="1">
        <f>IF(H739="",1,IF(H740="",0,1))</f>
        <v>1</v>
      </c>
      <c r="O740" s="1">
        <f>IF(I739="",1,IF(I740="",0,1))</f>
        <v>1</v>
      </c>
      <c r="P740" s="1">
        <f t="shared" ref="P740:P749" si="51">SUM(L740:O740)</f>
        <v>4</v>
      </c>
    </row>
    <row r="741" spans="1:16">
      <c r="A741" s="1" t="str">
        <f>$A$16</f>
        <v>61 CEV</v>
      </c>
      <c r="B741" s="111" t="str">
        <f>IF(C741+D741+E741=0,"",J741/$I$731)</f>
        <v/>
      </c>
      <c r="C741" s="3"/>
      <c r="D741" s="3"/>
      <c r="E741" s="3"/>
      <c r="F741" s="59"/>
      <c r="G741" s="59"/>
      <c r="H741" s="59"/>
      <c r="I741" s="59"/>
      <c r="J741" s="11">
        <f>(C741*(1+'Aanneemsom-E'!$C$16))+(D741*(1+'Aanneemsom-E'!$D$16))+(E741*(1+'Aanneemsom-E'!$E$16))</f>
        <v>0</v>
      </c>
      <c r="L741" s="1">
        <f>IF($A$16="61 N.v.t.",1,IF(C741="",0,1))</f>
        <v>0</v>
      </c>
      <c r="M741" s="1">
        <f>IF($A$16="61 N.v.t.",1,IF(D741="",0,1))</f>
        <v>0</v>
      </c>
      <c r="N741" s="1">
        <f>IF($A$16="61 N.v.t.",1,IF(E741="",0,1))</f>
        <v>0</v>
      </c>
      <c r="P741" s="1">
        <f t="shared" si="51"/>
        <v>0</v>
      </c>
    </row>
    <row r="742" spans="1:16">
      <c r="A742" s="1" t="str">
        <f>$A$17</f>
        <v>62 Aansluitingen</v>
      </c>
      <c r="B742" s="111" t="str">
        <f t="shared" ref="B742:B749" si="52">IF(C742+D742+E742=0,"",J742/$I$731)</f>
        <v/>
      </c>
      <c r="C742" s="3"/>
      <c r="D742" s="3"/>
      <c r="E742" s="3"/>
      <c r="F742" s="59"/>
      <c r="G742" s="59"/>
      <c r="H742" s="59"/>
      <c r="I742" s="59"/>
      <c r="J742" s="11">
        <f>(C742*(1+'Aanneemsom-E'!$C$16))+(D742*(1+'Aanneemsom-E'!$D$16))+(E742*(1+'Aanneemsom-E'!$E$16))</f>
        <v>0</v>
      </c>
      <c r="L742" s="1">
        <f>IF($A$17="62 N.v.t.",1,IF(C742="",0,1))</f>
        <v>0</v>
      </c>
      <c r="M742" s="1">
        <f>IF($A$17="62 N.v.t.",1,IF(D742="",0,1))</f>
        <v>0</v>
      </c>
      <c r="N742" s="1">
        <f>IF($A$17="62 N.v.t.",1,IF(E742="",0,1))</f>
        <v>0</v>
      </c>
      <c r="P742" s="1">
        <f t="shared" si="51"/>
        <v>0</v>
      </c>
    </row>
    <row r="743" spans="1:16">
      <c r="A743" s="1" t="str">
        <f>$A$18</f>
        <v>63 Verlichting</v>
      </c>
      <c r="B743" s="111" t="str">
        <f t="shared" si="52"/>
        <v/>
      </c>
      <c r="C743" s="3"/>
      <c r="D743" s="3"/>
      <c r="E743" s="3"/>
      <c r="F743" s="59"/>
      <c r="G743" s="59"/>
      <c r="H743" s="59"/>
      <c r="I743" s="59"/>
      <c r="J743" s="11">
        <f>(C743*(1+'Aanneemsom-E'!$C$16))+(D743*(1+'Aanneemsom-E'!$D$16))+(E743*(1+'Aanneemsom-E'!$E$16))</f>
        <v>0</v>
      </c>
      <c r="L743" s="1">
        <f>IF($A$18="63 N.v.t.",1,IF(C743="",0,1))</f>
        <v>0</v>
      </c>
      <c r="M743" s="1">
        <f>IF($A$18="63 N.v.t.",1,IF(D743="",0,1))</f>
        <v>0</v>
      </c>
      <c r="N743" s="1">
        <f>IF($A$18="63 N.v.t.",1,IF(E743="",0,1))</f>
        <v>0</v>
      </c>
      <c r="P743" s="1">
        <f t="shared" si="51"/>
        <v>0</v>
      </c>
    </row>
    <row r="744" spans="1:16">
      <c r="A744" s="1" t="str">
        <f>$A$19</f>
        <v>64 Communicatie</v>
      </c>
      <c r="B744" s="111" t="str">
        <f t="shared" si="52"/>
        <v/>
      </c>
      <c r="C744" s="3"/>
      <c r="D744" s="3"/>
      <c r="E744" s="3"/>
      <c r="F744" s="59"/>
      <c r="G744" s="59"/>
      <c r="H744" s="59"/>
      <c r="I744" s="59"/>
      <c r="J744" s="11">
        <f>(C744*(1+'Aanneemsom-E'!$C$16))+(D744*(1+'Aanneemsom-E'!$D$16))+(E744*(1+'Aanneemsom-E'!$E$16))</f>
        <v>0</v>
      </c>
      <c r="L744" s="1">
        <f>IF($A$19="64 N.v.t.",1,IF(C744="",0,1))</f>
        <v>0</v>
      </c>
      <c r="M744" s="1">
        <f>IF($A$19="64 N.v.t.",1,IF(D744="",0,1))</f>
        <v>0</v>
      </c>
      <c r="N744" s="1">
        <f>IF($A$19="64 N.v.t.",1,IF(E744="",0,1))</f>
        <v>0</v>
      </c>
      <c r="P744" s="1">
        <f t="shared" si="51"/>
        <v>0</v>
      </c>
    </row>
    <row r="745" spans="1:16">
      <c r="A745" s="1" t="str">
        <f>$A$20</f>
        <v>65 Beveiliging</v>
      </c>
      <c r="B745" s="111" t="str">
        <f t="shared" si="52"/>
        <v/>
      </c>
      <c r="C745" s="3"/>
      <c r="D745" s="3"/>
      <c r="E745" s="3"/>
      <c r="F745" s="59"/>
      <c r="G745" s="104" t="str">
        <f>IF(F731="","Ingevulde informatie wordt genegeerd.","")</f>
        <v>Ingevulde informatie wordt genegeerd.</v>
      </c>
      <c r="H745" s="59"/>
      <c r="I745" s="59"/>
      <c r="J745" s="11">
        <f>(C745*(1+'Aanneemsom-E'!$C$16))+(D745*(1+'Aanneemsom-E'!$D$16))+(E745*(1+'Aanneemsom-E'!$E$16))</f>
        <v>0</v>
      </c>
      <c r="L745" s="1">
        <f>IF($A$20="65 N.v.t.",1,IF(C745="",0,1))</f>
        <v>0</v>
      </c>
      <c r="M745" s="1">
        <f>IF($A$20="65 N.v.t.",1,IF(D745="",0,1))</f>
        <v>0</v>
      </c>
      <c r="N745" s="1">
        <f>IF($A$20="65 N.v.t.",1,IF(E745="",0,1))</f>
        <v>0</v>
      </c>
      <c r="P745" s="1">
        <f t="shared" si="51"/>
        <v>0</v>
      </c>
    </row>
    <row r="746" spans="1:16">
      <c r="A746" s="1" t="str">
        <f>$A$21</f>
        <v>66 Transport</v>
      </c>
      <c r="B746" s="111" t="str">
        <f t="shared" si="52"/>
        <v/>
      </c>
      <c r="C746" s="3"/>
      <c r="D746" s="3"/>
      <c r="E746" s="3"/>
      <c r="F746" s="59"/>
      <c r="G746" s="59"/>
      <c r="H746" s="59"/>
      <c r="I746" s="59"/>
      <c r="J746" s="11">
        <f>(C746*(1+'Aanneemsom-E'!$C$16))+(D746*(1+'Aanneemsom-E'!$D$16))+(E746*(1+'Aanneemsom-E'!$E$16))</f>
        <v>0</v>
      </c>
      <c r="L746" s="1">
        <f>IF($A$21="66 N.v.t.",1,IF(C746="",0,1))</f>
        <v>0</v>
      </c>
      <c r="M746" s="1">
        <f>IF($A$21="66 N.v.t.",1,IF(D746="",0,1))</f>
        <v>0</v>
      </c>
      <c r="N746" s="1">
        <f>IF($A$21="66 N.v.t.",1,IF(E746="",0,1))</f>
        <v>0</v>
      </c>
      <c r="P746" s="1">
        <f t="shared" si="51"/>
        <v>0</v>
      </c>
    </row>
    <row r="747" spans="1:16">
      <c r="A747" s="1" t="str">
        <f>$A$22</f>
        <v>73 Vaste keuken vrz</v>
      </c>
      <c r="B747" s="111" t="str">
        <f t="shared" si="52"/>
        <v/>
      </c>
      <c r="C747" s="3"/>
      <c r="D747" s="3"/>
      <c r="E747" s="3"/>
      <c r="F747" s="59"/>
      <c r="G747" s="59"/>
      <c r="H747" s="59"/>
      <c r="I747" s="59"/>
      <c r="J747" s="11">
        <f>(C747*(1+'Aanneemsom-E'!$C$16))+(D747*(1+'Aanneemsom-E'!$D$16))+(E747*(1+'Aanneemsom-E'!$E$16))</f>
        <v>0</v>
      </c>
      <c r="L747" s="1">
        <f>IF($A$22="73 N.v.t.",1,IF(C747="",0,1))</f>
        <v>0</v>
      </c>
      <c r="M747" s="1">
        <f>IF($A$22="73 N.v.t.",1,IF(D747="",0,1))</f>
        <v>0</v>
      </c>
      <c r="N747" s="1">
        <f>IF($A$22="73 N.v.t.",1,IF(E747="",0,1))</f>
        <v>0</v>
      </c>
      <c r="P747" s="1">
        <f t="shared" si="51"/>
        <v>0</v>
      </c>
    </row>
    <row r="748" spans="1:16">
      <c r="A748" s="1" t="str">
        <f>$A$23</f>
        <v>75 Vaste onderh.vrz</v>
      </c>
      <c r="B748" s="111" t="str">
        <f t="shared" si="52"/>
        <v/>
      </c>
      <c r="C748" s="3"/>
      <c r="D748" s="3"/>
      <c r="E748" s="3"/>
      <c r="F748" s="59"/>
      <c r="G748" s="59"/>
      <c r="H748" s="59"/>
      <c r="I748" s="59"/>
      <c r="J748" s="11">
        <f>(C748*(1+'Aanneemsom-E'!$C$16))+(D748*(1+'Aanneemsom-E'!$D$16))+(E748*(1+'Aanneemsom-E'!$E$16))</f>
        <v>0</v>
      </c>
      <c r="L748" s="1">
        <f>IF($A$23="75 N.v.t.",1,IF(C748="",0,1))</f>
        <v>0</v>
      </c>
      <c r="M748" s="1">
        <f>IF($A$23="75 N.v.t.",1,IF(D748="",0,1))</f>
        <v>0</v>
      </c>
      <c r="N748" s="1">
        <f>IF($A$23="75 N.v.t.",1,IF(E748="",0,1))</f>
        <v>0</v>
      </c>
      <c r="P748" s="1">
        <f t="shared" si="51"/>
        <v>0</v>
      </c>
    </row>
    <row r="749" spans="1:16" ht="12" thickBot="1">
      <c r="A749" s="1" t="str">
        <f>$A$24</f>
        <v>90 Terrein</v>
      </c>
      <c r="B749" s="111" t="str">
        <f t="shared" si="52"/>
        <v/>
      </c>
      <c r="C749" s="3"/>
      <c r="D749" s="3"/>
      <c r="E749" s="3"/>
      <c r="F749" s="59"/>
      <c r="G749" s="59"/>
      <c r="H749" s="59"/>
      <c r="I749" s="59"/>
      <c r="J749" s="11">
        <f>(C749*(1+'Aanneemsom-E'!$C$16))+(D749*(1+'Aanneemsom-E'!$D$16))+(E749*(1+'Aanneemsom-E'!$E$16))</f>
        <v>0</v>
      </c>
      <c r="L749" s="1">
        <f>IF($A$24="90 N.v.t.",1,IF(C749="",0,1))</f>
        <v>0</v>
      </c>
      <c r="M749" s="1">
        <f>IF($A$24="90 N.v.t.",1,IF(D749="",0,1))</f>
        <v>0</v>
      </c>
      <c r="N749" s="1">
        <f>IF($A$24="90 N.v.t.",1,IF(E749="",0,1))</f>
        <v>0</v>
      </c>
      <c r="P749" s="1">
        <f t="shared" si="51"/>
        <v>0</v>
      </c>
    </row>
    <row r="750" spans="1:16" ht="13.5" thickBot="1">
      <c r="B750" s="19" t="s">
        <v>10</v>
      </c>
      <c r="C750" s="13">
        <f>SUM(C741:C749)</f>
        <v>0</v>
      </c>
      <c r="D750" s="13">
        <f>SUM(D741:D749)</f>
        <v>0</v>
      </c>
      <c r="E750" s="13">
        <f>SUM(E741:E749)</f>
        <v>0</v>
      </c>
      <c r="J750" s="12">
        <f>SUM(J740:J749)</f>
        <v>0</v>
      </c>
      <c r="O750" s="30" t="s">
        <v>25</v>
      </c>
      <c r="P750" s="1">
        <f>SUM(P740:P749)+P732</f>
        <v>4</v>
      </c>
    </row>
    <row r="751" spans="1:16">
      <c r="B751" s="19" t="s">
        <v>21</v>
      </c>
      <c r="C751" s="72" t="e">
        <f>C750/SUM(C750:E750)</f>
        <v>#DIV/0!</v>
      </c>
      <c r="D751" s="72" t="e">
        <f>D750/SUM(C750:E750)</f>
        <v>#DIV/0!</v>
      </c>
      <c r="E751" s="72" t="e">
        <f>E750/SUM(C750:E750)</f>
        <v>#DIV/0!</v>
      </c>
    </row>
    <row r="752" spans="1:16">
      <c r="C752" s="83"/>
      <c r="D752" s="83"/>
      <c r="E752" s="83"/>
    </row>
    <row r="753" spans="1:17">
      <c r="A753" s="6" t="str">
        <f>$A$57</f>
        <v>* "Loon", "Materiaal" en "Werk-derden" inclusief toeslagen. Let op: Alle bedragen datum prijspeil.</v>
      </c>
      <c r="C753" s="83"/>
      <c r="D753" s="83"/>
      <c r="E753" s="83"/>
      <c r="J753" s="105" t="str">
        <f>$J$57</f>
        <v>Paraaf Inschrijver:</v>
      </c>
    </row>
    <row r="754" spans="1:17">
      <c r="A754" s="6" t="str">
        <f>$A$58</f>
        <v>Opmerking: Niet gebruikte velden invullen met 0. Negatieve getallen of tekst is niet toegestaan.</v>
      </c>
      <c r="J754" s="86" t="str">
        <f>IF(P750=32,"","Let op: niet alle velden zijn ingevuld!")</f>
        <v>Let op: niet alle velden zijn ingevuld!</v>
      </c>
    </row>
    <row r="755" spans="1:17" ht="15.75">
      <c r="A755" s="4" t="str">
        <f>'Aanneemsom-E'!$A$1</f>
        <v>E-installatie</v>
      </c>
      <c r="B755" s="4" t="str">
        <f>'Aanneemsom-E'!$B$1</f>
        <v>Inschrijfbiljet onderhoud</v>
      </c>
    </row>
    <row r="756" spans="1:17">
      <c r="A756" s="30" t="str">
        <f>'Aanneemsom-E'!$A$2</f>
        <v>Perceel:</v>
      </c>
      <c r="B756" s="31" t="str">
        <f>Leeswijzer!$B$2</f>
        <v>E1</v>
      </c>
      <c r="F756" s="1"/>
      <c r="G756" s="1"/>
      <c r="H756" s="1"/>
      <c r="I756" s="32" t="str">
        <f>'Aanneemsom-E'!$F$2</f>
        <v>Documentnummer:</v>
      </c>
      <c r="J756" s="80" t="str">
        <f>Leeswijzer!$G$2</f>
        <v>xxx-GC1-IBE E1C1</v>
      </c>
    </row>
    <row r="757" spans="1:17">
      <c r="A757" s="30" t="str">
        <f>'Aanneemsom-E'!$A$3</f>
        <v>Opdrachtgever:</v>
      </c>
      <c r="B757" s="110" t="str">
        <f>Leeswijzer!$B$3</f>
        <v>Solido</v>
      </c>
      <c r="F757" s="1"/>
      <c r="G757" s="1"/>
      <c r="H757" s="1"/>
      <c r="I757" s="32" t="str">
        <f>'Aanneemsom-E'!$F$3</f>
        <v>Bestek:</v>
      </c>
      <c r="J757" s="2" t="str">
        <f>Leeswijzer!$G$3</f>
        <v>2506-FB-OHCAEW</v>
      </c>
    </row>
    <row r="758" spans="1:17">
      <c r="A758" s="30" t="str">
        <f>'Aanneemsom-E'!$A$4</f>
        <v>Betreft:</v>
      </c>
      <c r="B758" s="110" t="str">
        <f>Leeswijzer!$B$4</f>
        <v>Onderhoudscontract E-installatie</v>
      </c>
      <c r="F758" s="1"/>
      <c r="G758" s="1"/>
      <c r="H758" s="1"/>
      <c r="I758" s="30" t="s">
        <v>61</v>
      </c>
      <c r="J758" s="148">
        <f>'Aanneemsom-E'!$E$39</f>
        <v>0</v>
      </c>
    </row>
    <row r="759" spans="1:17">
      <c r="A759" s="30" t="str">
        <f>'Aanneemsom-E'!$A$5</f>
        <v>Blad:</v>
      </c>
      <c r="B759" s="1" t="str">
        <f>IF(F760="","Specificatieblad ongeldig; NIET invullen!","Specificatieblad locatie")</f>
        <v>Specificatieblad ongeldig; NIET invullen!</v>
      </c>
      <c r="E759" s="78" t="str">
        <f>$E$5</f>
        <v>C2</v>
      </c>
      <c r="F759" s="33" t="str">
        <f>$F$5</f>
        <v>(naam)</v>
      </c>
      <c r="J759" s="1"/>
    </row>
    <row r="760" spans="1:17">
      <c r="A760" s="30"/>
      <c r="B760" s="80"/>
      <c r="E760" s="78" t="s">
        <v>4</v>
      </c>
      <c r="F760" s="130"/>
      <c r="H760" s="32" t="s">
        <v>41</v>
      </c>
      <c r="I760" s="80">
        <f>IF(I763=0,I761,I763)</f>
        <v>0</v>
      </c>
      <c r="J760" s="1"/>
      <c r="Q760" s="1">
        <f>IF(F760="",0,1)</f>
        <v>0</v>
      </c>
    </row>
    <row r="761" spans="1:17">
      <c r="A761" s="30"/>
      <c r="B761" s="103"/>
      <c r="E761" s="32" t="s">
        <v>20</v>
      </c>
      <c r="F761" s="117"/>
      <c r="H761" s="32" t="s">
        <v>27</v>
      </c>
      <c r="I761" s="118"/>
      <c r="J761" s="110" t="s">
        <v>45</v>
      </c>
      <c r="P761" s="1">
        <f>IF(I761="",0,1)</f>
        <v>0</v>
      </c>
    </row>
    <row r="762" spans="1:17">
      <c r="A762" s="30"/>
      <c r="B762" s="2"/>
      <c r="E762" s="32"/>
      <c r="F762" s="1"/>
      <c r="H762" s="30" t="s">
        <v>46</v>
      </c>
      <c r="I762" s="118"/>
      <c r="J762" s="1"/>
    </row>
    <row r="763" spans="1:17">
      <c r="A763" s="60" t="s">
        <v>31</v>
      </c>
      <c r="B763" s="115">
        <f>'Aanneemsom-E'!$B$8</f>
        <v>0</v>
      </c>
      <c r="E763" s="32"/>
      <c r="F763" s="1"/>
      <c r="H763" s="32" t="s">
        <v>47</v>
      </c>
      <c r="I763" s="118"/>
      <c r="J763" s="113">
        <f>IF(I762+I763=0,0,(I763-I762)/I762)</f>
        <v>0</v>
      </c>
    </row>
    <row r="764" spans="1:17">
      <c r="A764" s="30" t="s">
        <v>89</v>
      </c>
      <c r="B764" s="149"/>
      <c r="J764" s="119" t="str">
        <f>IF(J763=0,"","Controleer kengetallen op inschrijfwaarde. Pas zo nodig de bedragen Loon, Materiaal en Werk-derden aan met het wijzigingspercentage.")</f>
        <v/>
      </c>
    </row>
    <row r="765" spans="1:17">
      <c r="C765" s="74"/>
      <c r="D765" s="75"/>
      <c r="E765" s="75"/>
      <c r="F765" s="77" t="s">
        <v>23</v>
      </c>
      <c r="G765" s="75"/>
      <c r="H765" s="75"/>
      <c r="I765" s="75"/>
      <c r="J765" s="76"/>
    </row>
    <row r="766" spans="1:17">
      <c r="C766" s="20"/>
      <c r="D766" s="21" t="str">
        <f>$D$12</f>
        <v>Preventief en</v>
      </c>
      <c r="E766" s="22"/>
      <c r="F766" s="26"/>
      <c r="G766" s="21" t="str">
        <f>IF($G$12="","",$G$12)</f>
        <v>Geen stelposten</v>
      </c>
      <c r="H766" s="55"/>
      <c r="I766" s="27"/>
      <c r="J766" s="63" t="str">
        <f>$J$12</f>
        <v>Prijspeil</v>
      </c>
    </row>
    <row r="767" spans="1:17">
      <c r="C767" s="23"/>
      <c r="D767" s="24" t="str">
        <f>$D$13</f>
        <v>curatief onderhoud</v>
      </c>
      <c r="E767" s="25"/>
      <c r="F767" s="28"/>
      <c r="G767" s="24"/>
      <c r="H767" s="56"/>
      <c r="I767" s="29"/>
      <c r="J767" s="71">
        <f>$J$13</f>
        <v>45839</v>
      </c>
    </row>
    <row r="768" spans="1:17" ht="22.5">
      <c r="A768" s="17" t="s">
        <v>43</v>
      </c>
      <c r="B768" s="18" t="str">
        <f>$B$43</f>
        <v>Kengetal-E
locatie (€/m²)</v>
      </c>
      <c r="C768" s="5" t="s">
        <v>58</v>
      </c>
      <c r="D768" s="5" t="s">
        <v>59</v>
      </c>
      <c r="E768" s="5" t="s">
        <v>224</v>
      </c>
      <c r="F768" s="5" t="str">
        <f>IF($F$14="","",$F$14)</f>
        <v/>
      </c>
      <c r="G768" s="5" t="str">
        <f>IF($G$14="","",$G$14)</f>
        <v/>
      </c>
      <c r="H768" s="5" t="str">
        <f>IF($H$14="","",$H$14)</f>
        <v/>
      </c>
      <c r="I768" s="5" t="str">
        <f>IF($I$14="","",$I$14)</f>
        <v/>
      </c>
      <c r="J768" s="5" t="s">
        <v>57</v>
      </c>
      <c r="L768" s="1" t="s">
        <v>26</v>
      </c>
    </row>
    <row r="769" spans="1:16">
      <c r="A769" s="57" t="str">
        <f>$A$15</f>
        <v>Stelposten n.v.t.</v>
      </c>
      <c r="B769" s="81"/>
      <c r="C769" s="82"/>
      <c r="D769" s="82"/>
      <c r="E769" s="82"/>
      <c r="F769" s="3"/>
      <c r="G769" s="3"/>
      <c r="H769" s="3"/>
      <c r="I769" s="3"/>
      <c r="J769" s="58">
        <f>(F769*(1+'Aanneemsom-E'!$F$16))+(G769*(1+'Aanneemsom-E'!$F$16))+(H769*(1+'Aanneemsom-E'!$F$16))+(I769*(1+'Aanneemsom-E'!$F$16))</f>
        <v>0</v>
      </c>
      <c r="L769" s="1">
        <f>IF(F768="",1,IF(F769="",0,1))</f>
        <v>1</v>
      </c>
      <c r="M769" s="1">
        <f>IF(G768="",1,IF(G769="",0,1))</f>
        <v>1</v>
      </c>
      <c r="N769" s="1">
        <f>IF(H768="",1,IF(H769="",0,1))</f>
        <v>1</v>
      </c>
      <c r="O769" s="1">
        <f>IF(I768="",1,IF(I769="",0,1))</f>
        <v>1</v>
      </c>
      <c r="P769" s="1">
        <f t="shared" ref="P769:P778" si="53">SUM(L769:O769)</f>
        <v>4</v>
      </c>
    </row>
    <row r="770" spans="1:16">
      <c r="A770" s="1" t="str">
        <f>$A$16</f>
        <v>61 CEV</v>
      </c>
      <c r="B770" s="111" t="str">
        <f>IF(C770+D770+E770=0,"",J770/$I$760)</f>
        <v/>
      </c>
      <c r="C770" s="3"/>
      <c r="D770" s="3"/>
      <c r="E770" s="3"/>
      <c r="F770" s="59"/>
      <c r="G770" s="59"/>
      <c r="H770" s="59"/>
      <c r="I770" s="59"/>
      <c r="J770" s="11">
        <f>(C770*(1+'Aanneemsom-E'!$C$16))+(D770*(1+'Aanneemsom-E'!$D$16))+(E770*(1+'Aanneemsom-E'!$E$16))</f>
        <v>0</v>
      </c>
      <c r="L770" s="1">
        <f>IF($A$16="61 N.v.t.",1,IF(C770="",0,1))</f>
        <v>0</v>
      </c>
      <c r="M770" s="1">
        <f>IF($A$16="61 N.v.t.",1,IF(D770="",0,1))</f>
        <v>0</v>
      </c>
      <c r="N770" s="1">
        <f>IF($A$16="61 N.v.t.",1,IF(E770="",0,1))</f>
        <v>0</v>
      </c>
      <c r="P770" s="1">
        <f t="shared" si="53"/>
        <v>0</v>
      </c>
    </row>
    <row r="771" spans="1:16">
      <c r="A771" s="1" t="str">
        <f>$A$17</f>
        <v>62 Aansluitingen</v>
      </c>
      <c r="B771" s="111" t="str">
        <f t="shared" ref="B771:B778" si="54">IF(C771+D771+E771=0,"",J771/$I$760)</f>
        <v/>
      </c>
      <c r="C771" s="3"/>
      <c r="D771" s="3"/>
      <c r="E771" s="3"/>
      <c r="F771" s="59"/>
      <c r="G771" s="59"/>
      <c r="H771" s="59"/>
      <c r="I771" s="59"/>
      <c r="J771" s="11">
        <f>(C771*(1+'Aanneemsom-E'!$C$16))+(D771*(1+'Aanneemsom-E'!$D$16))+(E771*(1+'Aanneemsom-E'!$E$16))</f>
        <v>0</v>
      </c>
      <c r="L771" s="1">
        <f>IF($A$17="62 N.v.t.",1,IF(C771="",0,1))</f>
        <v>0</v>
      </c>
      <c r="M771" s="1">
        <f>IF($A$17="62 N.v.t.",1,IF(D771="",0,1))</f>
        <v>0</v>
      </c>
      <c r="N771" s="1">
        <f>IF($A$17="62 N.v.t.",1,IF(E771="",0,1))</f>
        <v>0</v>
      </c>
      <c r="P771" s="1">
        <f t="shared" si="53"/>
        <v>0</v>
      </c>
    </row>
    <row r="772" spans="1:16">
      <c r="A772" s="1" t="str">
        <f>$A$18</f>
        <v>63 Verlichting</v>
      </c>
      <c r="B772" s="111" t="str">
        <f t="shared" si="54"/>
        <v/>
      </c>
      <c r="C772" s="3"/>
      <c r="D772" s="3"/>
      <c r="E772" s="3"/>
      <c r="F772" s="59"/>
      <c r="G772" s="59"/>
      <c r="H772" s="59"/>
      <c r="I772" s="59"/>
      <c r="J772" s="11">
        <f>(C772*(1+'Aanneemsom-E'!$C$16))+(D772*(1+'Aanneemsom-E'!$D$16))+(E772*(1+'Aanneemsom-E'!$E$16))</f>
        <v>0</v>
      </c>
      <c r="L772" s="1">
        <f>IF($A$18="63 N.v.t.",1,IF(C772="",0,1))</f>
        <v>0</v>
      </c>
      <c r="M772" s="1">
        <f>IF($A$18="63 N.v.t.",1,IF(D772="",0,1))</f>
        <v>0</v>
      </c>
      <c r="N772" s="1">
        <f>IF($A$18="63 N.v.t.",1,IF(E772="",0,1))</f>
        <v>0</v>
      </c>
      <c r="P772" s="1">
        <f t="shared" si="53"/>
        <v>0</v>
      </c>
    </row>
    <row r="773" spans="1:16">
      <c r="A773" s="1" t="str">
        <f>$A$19</f>
        <v>64 Communicatie</v>
      </c>
      <c r="B773" s="111" t="str">
        <f t="shared" si="54"/>
        <v/>
      </c>
      <c r="C773" s="3"/>
      <c r="D773" s="3"/>
      <c r="E773" s="3"/>
      <c r="F773" s="59"/>
      <c r="G773" s="59"/>
      <c r="H773" s="59"/>
      <c r="I773" s="59"/>
      <c r="J773" s="11">
        <f>(C773*(1+'Aanneemsom-E'!$C$16))+(D773*(1+'Aanneemsom-E'!$D$16))+(E773*(1+'Aanneemsom-E'!$E$16))</f>
        <v>0</v>
      </c>
      <c r="L773" s="1">
        <f>IF($A$19="64 N.v.t.",1,IF(C773="",0,1))</f>
        <v>0</v>
      </c>
      <c r="M773" s="1">
        <f>IF($A$19="64 N.v.t.",1,IF(D773="",0,1))</f>
        <v>0</v>
      </c>
      <c r="N773" s="1">
        <f>IF($A$19="64 N.v.t.",1,IF(E773="",0,1))</f>
        <v>0</v>
      </c>
      <c r="P773" s="1">
        <f t="shared" si="53"/>
        <v>0</v>
      </c>
    </row>
    <row r="774" spans="1:16">
      <c r="A774" s="1" t="str">
        <f>$A$20</f>
        <v>65 Beveiliging</v>
      </c>
      <c r="B774" s="111" t="str">
        <f t="shared" si="54"/>
        <v/>
      </c>
      <c r="C774" s="3"/>
      <c r="D774" s="3"/>
      <c r="E774" s="3"/>
      <c r="F774" s="59"/>
      <c r="G774" s="104" t="str">
        <f>IF(F760="","Ingevulde informatie wordt genegeerd.","")</f>
        <v>Ingevulde informatie wordt genegeerd.</v>
      </c>
      <c r="H774" s="59"/>
      <c r="I774" s="59"/>
      <c r="J774" s="11">
        <f>(C774*(1+'Aanneemsom-E'!$C$16))+(D774*(1+'Aanneemsom-E'!$D$16))+(E774*(1+'Aanneemsom-E'!$E$16))</f>
        <v>0</v>
      </c>
      <c r="L774" s="1">
        <f>IF($A$20="65 N.v.t.",1,IF(C774="",0,1))</f>
        <v>0</v>
      </c>
      <c r="M774" s="1">
        <f>IF($A$20="65 N.v.t.",1,IF(D774="",0,1))</f>
        <v>0</v>
      </c>
      <c r="N774" s="1">
        <f>IF($A$20="65 N.v.t.",1,IF(E774="",0,1))</f>
        <v>0</v>
      </c>
      <c r="P774" s="1">
        <f t="shared" si="53"/>
        <v>0</v>
      </c>
    </row>
    <row r="775" spans="1:16">
      <c r="A775" s="1" t="str">
        <f>$A$21</f>
        <v>66 Transport</v>
      </c>
      <c r="B775" s="111" t="str">
        <f t="shared" si="54"/>
        <v/>
      </c>
      <c r="C775" s="3"/>
      <c r="D775" s="3"/>
      <c r="E775" s="3"/>
      <c r="F775" s="59"/>
      <c r="G775" s="59"/>
      <c r="H775" s="59"/>
      <c r="I775" s="59"/>
      <c r="J775" s="11">
        <f>(C775*(1+'Aanneemsom-E'!$C$16))+(D775*(1+'Aanneemsom-E'!$D$16))+(E775*(1+'Aanneemsom-E'!$E$16))</f>
        <v>0</v>
      </c>
      <c r="L775" s="1">
        <f>IF($A$21="66 N.v.t.",1,IF(C775="",0,1))</f>
        <v>0</v>
      </c>
      <c r="M775" s="1">
        <f>IF($A$21="66 N.v.t.",1,IF(D775="",0,1))</f>
        <v>0</v>
      </c>
      <c r="N775" s="1">
        <f>IF($A$21="66 N.v.t.",1,IF(E775="",0,1))</f>
        <v>0</v>
      </c>
      <c r="P775" s="1">
        <f t="shared" si="53"/>
        <v>0</v>
      </c>
    </row>
    <row r="776" spans="1:16">
      <c r="A776" s="1" t="str">
        <f>$A$22</f>
        <v>73 Vaste keuken vrz</v>
      </c>
      <c r="B776" s="111" t="str">
        <f t="shared" si="54"/>
        <v/>
      </c>
      <c r="C776" s="3"/>
      <c r="D776" s="3"/>
      <c r="E776" s="3"/>
      <c r="F776" s="59"/>
      <c r="G776" s="59"/>
      <c r="H776" s="59"/>
      <c r="I776" s="59"/>
      <c r="J776" s="11">
        <f>(C776*(1+'Aanneemsom-E'!$C$16))+(D776*(1+'Aanneemsom-E'!$D$16))+(E776*(1+'Aanneemsom-E'!$E$16))</f>
        <v>0</v>
      </c>
      <c r="L776" s="1">
        <f>IF($A$22="73 N.v.t.",1,IF(C776="",0,1))</f>
        <v>0</v>
      </c>
      <c r="M776" s="1">
        <f>IF($A$22="73 N.v.t.",1,IF(D776="",0,1))</f>
        <v>0</v>
      </c>
      <c r="N776" s="1">
        <f>IF($A$22="73 N.v.t.",1,IF(E776="",0,1))</f>
        <v>0</v>
      </c>
      <c r="P776" s="1">
        <f t="shared" si="53"/>
        <v>0</v>
      </c>
    </row>
    <row r="777" spans="1:16">
      <c r="A777" s="1" t="str">
        <f>$A$23</f>
        <v>75 Vaste onderh.vrz</v>
      </c>
      <c r="B777" s="111" t="str">
        <f t="shared" si="54"/>
        <v/>
      </c>
      <c r="C777" s="3"/>
      <c r="D777" s="3"/>
      <c r="E777" s="3"/>
      <c r="F777" s="59"/>
      <c r="G777" s="59"/>
      <c r="H777" s="59"/>
      <c r="I777" s="59"/>
      <c r="J777" s="11">
        <f>(C777*(1+'Aanneemsom-E'!$C$16))+(D777*(1+'Aanneemsom-E'!$D$16))+(E777*(1+'Aanneemsom-E'!$E$16))</f>
        <v>0</v>
      </c>
      <c r="L777" s="1">
        <f>IF($A$23="75 N.v.t.",1,IF(C777="",0,1))</f>
        <v>0</v>
      </c>
      <c r="M777" s="1">
        <f>IF($A$23="75 N.v.t.",1,IF(D777="",0,1))</f>
        <v>0</v>
      </c>
      <c r="N777" s="1">
        <f>IF($A$23="75 N.v.t.",1,IF(E777="",0,1))</f>
        <v>0</v>
      </c>
      <c r="P777" s="1">
        <f t="shared" si="53"/>
        <v>0</v>
      </c>
    </row>
    <row r="778" spans="1:16" ht="12" thickBot="1">
      <c r="A778" s="1" t="str">
        <f>$A$24</f>
        <v>90 Terrein</v>
      </c>
      <c r="B778" s="111" t="str">
        <f t="shared" si="54"/>
        <v/>
      </c>
      <c r="C778" s="3"/>
      <c r="D778" s="3"/>
      <c r="E778" s="3"/>
      <c r="F778" s="59"/>
      <c r="G778" s="59"/>
      <c r="H778" s="59"/>
      <c r="I778" s="59"/>
      <c r="J778" s="11">
        <f>(C778*(1+'Aanneemsom-E'!$C$16))+(D778*(1+'Aanneemsom-E'!$D$16))+(E778*(1+'Aanneemsom-E'!$E$16))</f>
        <v>0</v>
      </c>
      <c r="L778" s="1">
        <f>IF($A$24="90 N.v.t.",1,IF(C778="",0,1))</f>
        <v>0</v>
      </c>
      <c r="M778" s="1">
        <f>IF($A$24="90 N.v.t.",1,IF(D778="",0,1))</f>
        <v>0</v>
      </c>
      <c r="N778" s="1">
        <f>IF($A$24="90 N.v.t.",1,IF(E778="",0,1))</f>
        <v>0</v>
      </c>
      <c r="P778" s="1">
        <f t="shared" si="53"/>
        <v>0</v>
      </c>
    </row>
    <row r="779" spans="1:16" ht="13.5" thickBot="1">
      <c r="B779" s="19" t="s">
        <v>10</v>
      </c>
      <c r="C779" s="13">
        <f>SUM(C770:C778)</f>
        <v>0</v>
      </c>
      <c r="D779" s="13">
        <f>SUM(D770:D778)</f>
        <v>0</v>
      </c>
      <c r="E779" s="13">
        <f>SUM(E770:E778)</f>
        <v>0</v>
      </c>
      <c r="J779" s="12">
        <f>SUM(J769:J778)</f>
        <v>0</v>
      </c>
      <c r="O779" s="30" t="s">
        <v>25</v>
      </c>
      <c r="P779" s="1">
        <f>SUM(P769:P778)+P761</f>
        <v>4</v>
      </c>
    </row>
    <row r="780" spans="1:16">
      <c r="B780" s="19" t="s">
        <v>21</v>
      </c>
      <c r="C780" s="72" t="e">
        <f>C779/SUM(C779:E779)</f>
        <v>#DIV/0!</v>
      </c>
      <c r="D780" s="72" t="e">
        <f>D779/SUM(C779:E779)</f>
        <v>#DIV/0!</v>
      </c>
      <c r="E780" s="72" t="e">
        <f>E779/SUM(C779:E779)</f>
        <v>#DIV/0!</v>
      </c>
    </row>
    <row r="781" spans="1:16">
      <c r="C781" s="83"/>
      <c r="D781" s="83"/>
      <c r="E781" s="83"/>
    </row>
    <row r="782" spans="1:16">
      <c r="A782" s="6" t="str">
        <f>$A$57</f>
        <v>* "Loon", "Materiaal" en "Werk-derden" inclusief toeslagen. Let op: Alle bedragen datum prijspeil.</v>
      </c>
      <c r="C782" s="83"/>
      <c r="D782" s="83"/>
      <c r="E782" s="83"/>
      <c r="J782" s="105" t="str">
        <f>$J$57</f>
        <v>Paraaf Inschrijver:</v>
      </c>
    </row>
    <row r="783" spans="1:16">
      <c r="A783" s="6" t="str">
        <f>$A$58</f>
        <v>Opmerking: Niet gebruikte velden invullen met 0. Negatieve getallen of tekst is niet toegestaan.</v>
      </c>
      <c r="J783" s="86" t="str">
        <f>IF(P779=32,"","Let op: niet alle velden zijn ingevuld!")</f>
        <v>Let op: niet alle velden zijn ingevuld!</v>
      </c>
    </row>
    <row r="784" spans="1:16" ht="15.75">
      <c r="A784" s="4" t="str">
        <f>'Aanneemsom-E'!$A$1</f>
        <v>E-installatie</v>
      </c>
      <c r="B784" s="4" t="str">
        <f>'Aanneemsom-E'!$B$1</f>
        <v>Inschrijfbiljet onderhoud</v>
      </c>
    </row>
    <row r="785" spans="1:17">
      <c r="A785" s="30" t="str">
        <f>'Aanneemsom-E'!$A$2</f>
        <v>Perceel:</v>
      </c>
      <c r="B785" s="31" t="str">
        <f>Leeswijzer!$B$2</f>
        <v>E1</v>
      </c>
      <c r="F785" s="1"/>
      <c r="G785" s="1"/>
      <c r="H785" s="1"/>
      <c r="I785" s="32" t="str">
        <f>'Aanneemsom-E'!$F$2</f>
        <v>Documentnummer:</v>
      </c>
      <c r="J785" s="80" t="str">
        <f>Leeswijzer!$G$2</f>
        <v>xxx-GC1-IBE E1C1</v>
      </c>
    </row>
    <row r="786" spans="1:17">
      <c r="A786" s="30" t="str">
        <f>'Aanneemsom-E'!$A$3</f>
        <v>Opdrachtgever:</v>
      </c>
      <c r="B786" s="110" t="str">
        <f>Leeswijzer!$B$3</f>
        <v>Solido</v>
      </c>
      <c r="F786" s="1"/>
      <c r="G786" s="1"/>
      <c r="H786" s="1"/>
      <c r="I786" s="32" t="str">
        <f>'Aanneemsom-E'!$F$3</f>
        <v>Bestek:</v>
      </c>
      <c r="J786" s="2" t="str">
        <f>Leeswijzer!$G$3</f>
        <v>2506-FB-OHCAEW</v>
      </c>
    </row>
    <row r="787" spans="1:17">
      <c r="A787" s="30" t="str">
        <f>'Aanneemsom-E'!$A$4</f>
        <v>Betreft:</v>
      </c>
      <c r="B787" s="110" t="str">
        <f>Leeswijzer!$B$4</f>
        <v>Onderhoudscontract E-installatie</v>
      </c>
      <c r="F787" s="1"/>
      <c r="G787" s="1"/>
      <c r="H787" s="1"/>
      <c r="I787" s="30" t="s">
        <v>61</v>
      </c>
      <c r="J787" s="148">
        <f>'Aanneemsom-E'!$E$39</f>
        <v>0</v>
      </c>
    </row>
    <row r="788" spans="1:17">
      <c r="A788" s="30" t="str">
        <f>'Aanneemsom-E'!$A$5</f>
        <v>Blad:</v>
      </c>
      <c r="B788" s="1" t="str">
        <f>IF(F789="","Specificatieblad ongeldig; NIET invullen!","Specificatieblad locatie")</f>
        <v>Specificatieblad ongeldig; NIET invullen!</v>
      </c>
      <c r="E788" s="78" t="str">
        <f>$E$5</f>
        <v>C2</v>
      </c>
      <c r="F788" s="33" t="str">
        <f>$F$5</f>
        <v>(naam)</v>
      </c>
      <c r="J788" s="1"/>
    </row>
    <row r="789" spans="1:17">
      <c r="A789" s="30"/>
      <c r="B789" s="80"/>
      <c r="E789" s="78" t="s">
        <v>4</v>
      </c>
      <c r="F789" s="130"/>
      <c r="H789" s="32" t="s">
        <v>41</v>
      </c>
      <c r="I789" s="80">
        <f>IF(I792=0,I790,I792)</f>
        <v>0</v>
      </c>
      <c r="J789" s="1"/>
      <c r="Q789" s="1">
        <f>IF(F789="",0,1)</f>
        <v>0</v>
      </c>
    </row>
    <row r="790" spans="1:17">
      <c r="A790" s="30"/>
      <c r="B790" s="103"/>
      <c r="E790" s="32" t="s">
        <v>20</v>
      </c>
      <c r="F790" s="117"/>
      <c r="H790" s="32" t="s">
        <v>27</v>
      </c>
      <c r="I790" s="118"/>
      <c r="J790" s="110" t="s">
        <v>45</v>
      </c>
      <c r="P790" s="1">
        <f>IF(I790="",0,1)</f>
        <v>0</v>
      </c>
    </row>
    <row r="791" spans="1:17">
      <c r="A791" s="30"/>
      <c r="B791" s="2"/>
      <c r="E791" s="32"/>
      <c r="F791" s="1"/>
      <c r="H791" s="30" t="s">
        <v>46</v>
      </c>
      <c r="I791" s="118"/>
      <c r="J791" s="1"/>
    </row>
    <row r="792" spans="1:17">
      <c r="A792" s="60" t="s">
        <v>31</v>
      </c>
      <c r="B792" s="115">
        <f>'Aanneemsom-E'!$B$8</f>
        <v>0</v>
      </c>
      <c r="E792" s="32"/>
      <c r="F792" s="1"/>
      <c r="H792" s="32" t="s">
        <v>47</v>
      </c>
      <c r="I792" s="118"/>
      <c r="J792" s="113">
        <f>IF(I791+I792=0,0,(I792-I791)/I791)</f>
        <v>0</v>
      </c>
    </row>
    <row r="793" spans="1:17">
      <c r="A793" s="30" t="s">
        <v>89</v>
      </c>
      <c r="B793" s="149"/>
      <c r="J793" s="119" t="str">
        <f>IF(J792=0,"","Controleer kengetallen op inschrijfwaarde. Pas zo nodig de bedragen Loon, Materiaal en Werk-derden aan met het wijzigingspercentage.")</f>
        <v/>
      </c>
    </row>
    <row r="794" spans="1:17">
      <c r="C794" s="74"/>
      <c r="D794" s="75"/>
      <c r="E794" s="75"/>
      <c r="F794" s="77" t="s">
        <v>23</v>
      </c>
      <c r="G794" s="75"/>
      <c r="H794" s="75"/>
      <c r="I794" s="75"/>
      <c r="J794" s="76"/>
    </row>
    <row r="795" spans="1:17">
      <c r="C795" s="20"/>
      <c r="D795" s="21" t="str">
        <f>$D$12</f>
        <v>Preventief en</v>
      </c>
      <c r="E795" s="22"/>
      <c r="F795" s="26"/>
      <c r="G795" s="21" t="str">
        <f>IF($G$12="","",$G$12)</f>
        <v>Geen stelposten</v>
      </c>
      <c r="H795" s="55"/>
      <c r="I795" s="27"/>
      <c r="J795" s="63" t="str">
        <f>$J$12</f>
        <v>Prijspeil</v>
      </c>
    </row>
    <row r="796" spans="1:17">
      <c r="C796" s="23"/>
      <c r="D796" s="24" t="str">
        <f>$D$13</f>
        <v>curatief onderhoud</v>
      </c>
      <c r="E796" s="25"/>
      <c r="F796" s="28"/>
      <c r="G796" s="24"/>
      <c r="H796" s="56"/>
      <c r="I796" s="29"/>
      <c r="J796" s="71">
        <f>$J$13</f>
        <v>45839</v>
      </c>
    </row>
    <row r="797" spans="1:17" ht="22.5">
      <c r="A797" s="17" t="s">
        <v>43</v>
      </c>
      <c r="B797" s="18" t="str">
        <f>$B$43</f>
        <v>Kengetal-E
locatie (€/m²)</v>
      </c>
      <c r="C797" s="5" t="s">
        <v>58</v>
      </c>
      <c r="D797" s="5" t="s">
        <v>59</v>
      </c>
      <c r="E797" s="5" t="s">
        <v>224</v>
      </c>
      <c r="F797" s="5" t="str">
        <f>IF($F$14="","",$F$14)</f>
        <v/>
      </c>
      <c r="G797" s="5" t="str">
        <f>IF($G$14="","",$G$14)</f>
        <v/>
      </c>
      <c r="H797" s="5" t="str">
        <f>IF($H$14="","",$H$14)</f>
        <v/>
      </c>
      <c r="I797" s="5" t="str">
        <f>IF($I$14="","",$I$14)</f>
        <v/>
      </c>
      <c r="J797" s="5" t="s">
        <v>57</v>
      </c>
      <c r="L797" s="1" t="s">
        <v>26</v>
      </c>
    </row>
    <row r="798" spans="1:17">
      <c r="A798" s="57" t="str">
        <f>$A$15</f>
        <v>Stelposten n.v.t.</v>
      </c>
      <c r="B798" s="81"/>
      <c r="C798" s="82"/>
      <c r="D798" s="82"/>
      <c r="E798" s="82"/>
      <c r="F798" s="3"/>
      <c r="G798" s="3"/>
      <c r="H798" s="3"/>
      <c r="I798" s="3"/>
      <c r="J798" s="58">
        <f>(F798*(1+'Aanneemsom-E'!$F$16))+(G798*(1+'Aanneemsom-E'!$F$16))+(H798*(1+'Aanneemsom-E'!$F$16))+(I798*(1+'Aanneemsom-E'!$F$16))</f>
        <v>0</v>
      </c>
      <c r="L798" s="1">
        <f>IF(F797="",1,IF(F798="",0,1))</f>
        <v>1</v>
      </c>
      <c r="M798" s="1">
        <f>IF(G797="",1,IF(G798="",0,1))</f>
        <v>1</v>
      </c>
      <c r="N798" s="1">
        <f>IF(H797="",1,IF(H798="",0,1))</f>
        <v>1</v>
      </c>
      <c r="O798" s="1">
        <f>IF(I797="",1,IF(I798="",0,1))</f>
        <v>1</v>
      </c>
      <c r="P798" s="1">
        <f t="shared" ref="P798:P807" si="55">SUM(L798:O798)</f>
        <v>4</v>
      </c>
    </row>
    <row r="799" spans="1:17">
      <c r="A799" s="1" t="str">
        <f>$A$16</f>
        <v>61 CEV</v>
      </c>
      <c r="B799" s="111" t="str">
        <f>IF(C799+D799+E799=0,"",J799/$I$789)</f>
        <v/>
      </c>
      <c r="C799" s="3"/>
      <c r="D799" s="3"/>
      <c r="E799" s="3"/>
      <c r="F799" s="59"/>
      <c r="G799" s="59"/>
      <c r="H799" s="59"/>
      <c r="I799" s="59"/>
      <c r="J799" s="11">
        <f>(C799*(1+'Aanneemsom-E'!$C$16))+(D799*(1+'Aanneemsom-E'!$D$16))+(E799*(1+'Aanneemsom-E'!$E$16))</f>
        <v>0</v>
      </c>
      <c r="L799" s="1">
        <f>IF($A$16="61 N.v.t.",1,IF(C799="",0,1))</f>
        <v>0</v>
      </c>
      <c r="M799" s="1">
        <f>IF($A$16="61 N.v.t.",1,IF(D799="",0,1))</f>
        <v>0</v>
      </c>
      <c r="N799" s="1">
        <f>IF($A$16="61 N.v.t.",1,IF(E799="",0,1))</f>
        <v>0</v>
      </c>
      <c r="P799" s="1">
        <f t="shared" si="55"/>
        <v>0</v>
      </c>
    </row>
    <row r="800" spans="1:17">
      <c r="A800" s="1" t="str">
        <f>$A$17</f>
        <v>62 Aansluitingen</v>
      </c>
      <c r="B800" s="111" t="str">
        <f t="shared" ref="B800:B807" si="56">IF(C800+D800+E800=0,"",J800/$I$789)</f>
        <v/>
      </c>
      <c r="C800" s="3"/>
      <c r="D800" s="3"/>
      <c r="E800" s="3"/>
      <c r="F800" s="59"/>
      <c r="G800" s="59"/>
      <c r="H800" s="59"/>
      <c r="I800" s="59"/>
      <c r="J800" s="11">
        <f>(C800*(1+'Aanneemsom-E'!$C$16))+(D800*(1+'Aanneemsom-E'!$D$16))+(E800*(1+'Aanneemsom-E'!$E$16))</f>
        <v>0</v>
      </c>
      <c r="L800" s="1">
        <f>IF($A$17="62 N.v.t.",1,IF(C800="",0,1))</f>
        <v>0</v>
      </c>
      <c r="M800" s="1">
        <f>IF($A$17="62 N.v.t.",1,IF(D800="",0,1))</f>
        <v>0</v>
      </c>
      <c r="N800" s="1">
        <f>IF($A$17="62 N.v.t.",1,IF(E800="",0,1))</f>
        <v>0</v>
      </c>
      <c r="P800" s="1">
        <f t="shared" si="55"/>
        <v>0</v>
      </c>
    </row>
    <row r="801" spans="1:16">
      <c r="A801" s="1" t="str">
        <f>$A$18</f>
        <v>63 Verlichting</v>
      </c>
      <c r="B801" s="111" t="str">
        <f t="shared" si="56"/>
        <v/>
      </c>
      <c r="C801" s="3"/>
      <c r="D801" s="3"/>
      <c r="E801" s="3"/>
      <c r="F801" s="59"/>
      <c r="G801" s="59"/>
      <c r="H801" s="59"/>
      <c r="I801" s="59"/>
      <c r="J801" s="11">
        <f>(C801*(1+'Aanneemsom-E'!$C$16))+(D801*(1+'Aanneemsom-E'!$D$16))+(E801*(1+'Aanneemsom-E'!$E$16))</f>
        <v>0</v>
      </c>
      <c r="L801" s="1">
        <f>IF($A$18="63 N.v.t.",1,IF(C801="",0,1))</f>
        <v>0</v>
      </c>
      <c r="M801" s="1">
        <f>IF($A$18="63 N.v.t.",1,IF(D801="",0,1))</f>
        <v>0</v>
      </c>
      <c r="N801" s="1">
        <f>IF($A$18="63 N.v.t.",1,IF(E801="",0,1))</f>
        <v>0</v>
      </c>
      <c r="P801" s="1">
        <f t="shared" si="55"/>
        <v>0</v>
      </c>
    </row>
    <row r="802" spans="1:16">
      <c r="A802" s="1" t="str">
        <f>$A$19</f>
        <v>64 Communicatie</v>
      </c>
      <c r="B802" s="111" t="str">
        <f t="shared" si="56"/>
        <v/>
      </c>
      <c r="C802" s="3"/>
      <c r="D802" s="3"/>
      <c r="E802" s="3"/>
      <c r="F802" s="59"/>
      <c r="G802" s="59"/>
      <c r="H802" s="59"/>
      <c r="I802" s="59"/>
      <c r="J802" s="11">
        <f>(C802*(1+'Aanneemsom-E'!$C$16))+(D802*(1+'Aanneemsom-E'!$D$16))+(E802*(1+'Aanneemsom-E'!$E$16))</f>
        <v>0</v>
      </c>
      <c r="L802" s="1">
        <f>IF($A$19="64 N.v.t.",1,IF(C802="",0,1))</f>
        <v>0</v>
      </c>
      <c r="M802" s="1">
        <f>IF($A$19="64 N.v.t.",1,IF(D802="",0,1))</f>
        <v>0</v>
      </c>
      <c r="N802" s="1">
        <f>IF($A$19="64 N.v.t.",1,IF(E802="",0,1))</f>
        <v>0</v>
      </c>
      <c r="P802" s="1">
        <f t="shared" si="55"/>
        <v>0</v>
      </c>
    </row>
    <row r="803" spans="1:16">
      <c r="A803" s="1" t="str">
        <f>$A$20</f>
        <v>65 Beveiliging</v>
      </c>
      <c r="B803" s="111" t="str">
        <f t="shared" si="56"/>
        <v/>
      </c>
      <c r="C803" s="3"/>
      <c r="D803" s="3"/>
      <c r="E803" s="3"/>
      <c r="F803" s="59"/>
      <c r="G803" s="104" t="str">
        <f>IF(F789="","Ingevulde informatie wordt genegeerd.","")</f>
        <v>Ingevulde informatie wordt genegeerd.</v>
      </c>
      <c r="H803" s="59"/>
      <c r="I803" s="59"/>
      <c r="J803" s="11">
        <f>(C803*(1+'Aanneemsom-E'!$C$16))+(D803*(1+'Aanneemsom-E'!$D$16))+(E803*(1+'Aanneemsom-E'!$E$16))</f>
        <v>0</v>
      </c>
      <c r="L803" s="1">
        <f>IF($A$20="65 N.v.t.",1,IF(C803="",0,1))</f>
        <v>0</v>
      </c>
      <c r="M803" s="1">
        <f>IF($A$20="65 N.v.t.",1,IF(D803="",0,1))</f>
        <v>0</v>
      </c>
      <c r="N803" s="1">
        <f>IF($A$20="65 N.v.t.",1,IF(E803="",0,1))</f>
        <v>0</v>
      </c>
      <c r="P803" s="1">
        <f t="shared" si="55"/>
        <v>0</v>
      </c>
    </row>
    <row r="804" spans="1:16">
      <c r="A804" s="1" t="str">
        <f>$A$21</f>
        <v>66 Transport</v>
      </c>
      <c r="B804" s="111" t="str">
        <f t="shared" si="56"/>
        <v/>
      </c>
      <c r="C804" s="3"/>
      <c r="D804" s="3"/>
      <c r="E804" s="3"/>
      <c r="F804" s="59"/>
      <c r="G804" s="59"/>
      <c r="H804" s="59"/>
      <c r="I804" s="59"/>
      <c r="J804" s="11">
        <f>(C804*(1+'Aanneemsom-E'!$C$16))+(D804*(1+'Aanneemsom-E'!$D$16))+(E804*(1+'Aanneemsom-E'!$E$16))</f>
        <v>0</v>
      </c>
      <c r="L804" s="1">
        <f>IF($A$21="66 N.v.t.",1,IF(C804="",0,1))</f>
        <v>0</v>
      </c>
      <c r="M804" s="1">
        <f>IF($A$21="66 N.v.t.",1,IF(D804="",0,1))</f>
        <v>0</v>
      </c>
      <c r="N804" s="1">
        <f>IF($A$21="66 N.v.t.",1,IF(E804="",0,1))</f>
        <v>0</v>
      </c>
      <c r="P804" s="1">
        <f t="shared" si="55"/>
        <v>0</v>
      </c>
    </row>
    <row r="805" spans="1:16">
      <c r="A805" s="1" t="str">
        <f>$A$22</f>
        <v>73 Vaste keuken vrz</v>
      </c>
      <c r="B805" s="111" t="str">
        <f t="shared" si="56"/>
        <v/>
      </c>
      <c r="C805" s="3"/>
      <c r="D805" s="3"/>
      <c r="E805" s="3"/>
      <c r="F805" s="59"/>
      <c r="G805" s="59"/>
      <c r="H805" s="59"/>
      <c r="I805" s="59"/>
      <c r="J805" s="11">
        <f>(C805*(1+'Aanneemsom-E'!$C$16))+(D805*(1+'Aanneemsom-E'!$D$16))+(E805*(1+'Aanneemsom-E'!$E$16))</f>
        <v>0</v>
      </c>
      <c r="L805" s="1">
        <f>IF($A$22="73 N.v.t.",1,IF(C805="",0,1))</f>
        <v>0</v>
      </c>
      <c r="M805" s="1">
        <f>IF($A$22="73 N.v.t.",1,IF(D805="",0,1))</f>
        <v>0</v>
      </c>
      <c r="N805" s="1">
        <f>IF($A$22="73 N.v.t.",1,IF(E805="",0,1))</f>
        <v>0</v>
      </c>
      <c r="P805" s="1">
        <f t="shared" si="55"/>
        <v>0</v>
      </c>
    </row>
    <row r="806" spans="1:16">
      <c r="A806" s="1" t="str">
        <f>$A$23</f>
        <v>75 Vaste onderh.vrz</v>
      </c>
      <c r="B806" s="111" t="str">
        <f t="shared" si="56"/>
        <v/>
      </c>
      <c r="C806" s="3"/>
      <c r="D806" s="3"/>
      <c r="E806" s="3"/>
      <c r="F806" s="59"/>
      <c r="G806" s="59"/>
      <c r="H806" s="59"/>
      <c r="I806" s="59"/>
      <c r="J806" s="11">
        <f>(C806*(1+'Aanneemsom-E'!$C$16))+(D806*(1+'Aanneemsom-E'!$D$16))+(E806*(1+'Aanneemsom-E'!$E$16))</f>
        <v>0</v>
      </c>
      <c r="L806" s="1">
        <f>IF($A$23="75 N.v.t.",1,IF(C806="",0,1))</f>
        <v>0</v>
      </c>
      <c r="M806" s="1">
        <f>IF($A$23="75 N.v.t.",1,IF(D806="",0,1))</f>
        <v>0</v>
      </c>
      <c r="N806" s="1">
        <f>IF($A$23="75 N.v.t.",1,IF(E806="",0,1))</f>
        <v>0</v>
      </c>
      <c r="P806" s="1">
        <f t="shared" si="55"/>
        <v>0</v>
      </c>
    </row>
    <row r="807" spans="1:16" ht="12" thickBot="1">
      <c r="A807" s="1" t="str">
        <f>$A$24</f>
        <v>90 Terrein</v>
      </c>
      <c r="B807" s="111" t="str">
        <f t="shared" si="56"/>
        <v/>
      </c>
      <c r="C807" s="3"/>
      <c r="D807" s="3"/>
      <c r="E807" s="3"/>
      <c r="F807" s="59"/>
      <c r="G807" s="59"/>
      <c r="H807" s="59"/>
      <c r="I807" s="59"/>
      <c r="J807" s="11">
        <f>(C807*(1+'Aanneemsom-E'!$C$16))+(D807*(1+'Aanneemsom-E'!$D$16))+(E807*(1+'Aanneemsom-E'!$E$16))</f>
        <v>0</v>
      </c>
      <c r="L807" s="1">
        <f>IF($A$24="90 N.v.t.",1,IF(C807="",0,1))</f>
        <v>0</v>
      </c>
      <c r="M807" s="1">
        <f>IF($A$24="90 N.v.t.",1,IF(D807="",0,1))</f>
        <v>0</v>
      </c>
      <c r="N807" s="1">
        <f>IF($A$24="90 N.v.t.",1,IF(E807="",0,1))</f>
        <v>0</v>
      </c>
      <c r="P807" s="1">
        <f t="shared" si="55"/>
        <v>0</v>
      </c>
    </row>
    <row r="808" spans="1:16" ht="13.5" thickBot="1">
      <c r="B808" s="19" t="s">
        <v>10</v>
      </c>
      <c r="C808" s="13">
        <f>SUM(C799:C807)</f>
        <v>0</v>
      </c>
      <c r="D808" s="13">
        <f>SUM(D799:D807)</f>
        <v>0</v>
      </c>
      <c r="E808" s="13">
        <f>SUM(E799:E807)</f>
        <v>0</v>
      </c>
      <c r="J808" s="12">
        <f>SUM(J798:J807)</f>
        <v>0</v>
      </c>
      <c r="O808" s="30" t="s">
        <v>25</v>
      </c>
      <c r="P808" s="1">
        <f>SUM(P798:P807)+P790</f>
        <v>4</v>
      </c>
    </row>
    <row r="809" spans="1:16">
      <c r="B809" s="19" t="s">
        <v>21</v>
      </c>
      <c r="C809" s="72" t="e">
        <f>C808/SUM(C808:E808)</f>
        <v>#DIV/0!</v>
      </c>
      <c r="D809" s="72" t="e">
        <f>D808/SUM(C808:E808)</f>
        <v>#DIV/0!</v>
      </c>
      <c r="E809" s="72" t="e">
        <f>E808/SUM(C808:E808)</f>
        <v>#DIV/0!</v>
      </c>
    </row>
    <row r="810" spans="1:16">
      <c r="C810" s="83"/>
      <c r="D810" s="83"/>
      <c r="E810" s="83"/>
    </row>
    <row r="811" spans="1:16">
      <c r="A811" s="6" t="str">
        <f>$A$57</f>
        <v>* "Loon", "Materiaal" en "Werk-derden" inclusief toeslagen. Let op: Alle bedragen datum prijspeil.</v>
      </c>
      <c r="C811" s="83"/>
      <c r="D811" s="83"/>
      <c r="E811" s="83"/>
      <c r="J811" s="105" t="str">
        <f>$J$57</f>
        <v>Paraaf Inschrijver:</v>
      </c>
    </row>
    <row r="812" spans="1:16">
      <c r="A812" s="6" t="str">
        <f>$A$58</f>
        <v>Opmerking: Niet gebruikte velden invullen met 0. Negatieve getallen of tekst is niet toegestaan.</v>
      </c>
      <c r="J812" s="86" t="str">
        <f>IF(P808=32,"","Let op: niet alle velden zijn ingevuld!")</f>
        <v>Let op: niet alle velden zijn ingevuld!</v>
      </c>
    </row>
    <row r="813" spans="1:16" ht="15.75">
      <c r="A813" s="4" t="str">
        <f>'Aanneemsom-E'!$A$1</f>
        <v>E-installatie</v>
      </c>
      <c r="B813" s="4" t="str">
        <f>'Aanneemsom-E'!$B$1</f>
        <v>Inschrijfbiljet onderhoud</v>
      </c>
    </row>
    <row r="814" spans="1:16">
      <c r="A814" s="30" t="str">
        <f>'Aanneemsom-E'!$A$2</f>
        <v>Perceel:</v>
      </c>
      <c r="B814" s="31" t="str">
        <f>Leeswijzer!$B$2</f>
        <v>E1</v>
      </c>
      <c r="F814" s="1"/>
      <c r="G814" s="1"/>
      <c r="H814" s="1"/>
      <c r="I814" s="32" t="str">
        <f>'Aanneemsom-E'!$F$2</f>
        <v>Documentnummer:</v>
      </c>
      <c r="J814" s="80" t="str">
        <f>Leeswijzer!$G$2</f>
        <v>xxx-GC1-IBE E1C1</v>
      </c>
    </row>
    <row r="815" spans="1:16">
      <c r="A815" s="30" t="str">
        <f>'Aanneemsom-E'!$A$3</f>
        <v>Opdrachtgever:</v>
      </c>
      <c r="B815" s="110" t="str">
        <f>Leeswijzer!$B$3</f>
        <v>Solido</v>
      </c>
      <c r="F815" s="1"/>
      <c r="G815" s="1"/>
      <c r="H815" s="1"/>
      <c r="I815" s="32" t="str">
        <f>'Aanneemsom-E'!$F$3</f>
        <v>Bestek:</v>
      </c>
      <c r="J815" s="2" t="str">
        <f>Leeswijzer!$G$3</f>
        <v>2506-FB-OHCAEW</v>
      </c>
    </row>
    <row r="816" spans="1:16">
      <c r="A816" s="30" t="str">
        <f>'Aanneemsom-E'!$A$4</f>
        <v>Betreft:</v>
      </c>
      <c r="B816" s="110" t="str">
        <f>Leeswijzer!$B$4</f>
        <v>Onderhoudscontract E-installatie</v>
      </c>
      <c r="F816" s="1"/>
      <c r="G816" s="1"/>
      <c r="H816" s="1"/>
      <c r="I816" s="30" t="s">
        <v>61</v>
      </c>
      <c r="J816" s="148">
        <f>'Aanneemsom-E'!$E$39</f>
        <v>0</v>
      </c>
    </row>
    <row r="817" spans="1:17">
      <c r="A817" s="30" t="str">
        <f>'Aanneemsom-E'!$A$5</f>
        <v>Blad:</v>
      </c>
      <c r="B817" s="1" t="str">
        <f>IF(F818="","Specificatieblad ongeldig; NIET invullen!","Specificatieblad locatie")</f>
        <v>Specificatieblad ongeldig; NIET invullen!</v>
      </c>
      <c r="E817" s="78" t="str">
        <f>$E$5</f>
        <v>C2</v>
      </c>
      <c r="F817" s="33" t="str">
        <f>$F$5</f>
        <v>(naam)</v>
      </c>
      <c r="J817" s="1"/>
    </row>
    <row r="818" spans="1:17">
      <c r="A818" s="30"/>
      <c r="B818" s="80"/>
      <c r="E818" s="78" t="s">
        <v>4</v>
      </c>
      <c r="F818" s="130"/>
      <c r="H818" s="32" t="s">
        <v>41</v>
      </c>
      <c r="I818" s="80">
        <f>IF(I821=0,I819,I821)</f>
        <v>0</v>
      </c>
      <c r="J818" s="1"/>
      <c r="Q818" s="1">
        <f>IF(F818="",0,1)</f>
        <v>0</v>
      </c>
    </row>
    <row r="819" spans="1:17">
      <c r="A819" s="30"/>
      <c r="B819" s="103"/>
      <c r="E819" s="32" t="s">
        <v>20</v>
      </c>
      <c r="F819" s="117"/>
      <c r="H819" s="32" t="s">
        <v>27</v>
      </c>
      <c r="I819" s="118"/>
      <c r="J819" s="110" t="s">
        <v>45</v>
      </c>
      <c r="P819" s="1">
        <f>IF(I819="",0,1)</f>
        <v>0</v>
      </c>
    </row>
    <row r="820" spans="1:17">
      <c r="A820" s="30"/>
      <c r="B820" s="2"/>
      <c r="E820" s="32"/>
      <c r="F820" s="1"/>
      <c r="H820" s="30" t="s">
        <v>46</v>
      </c>
      <c r="I820" s="118"/>
      <c r="J820" s="1"/>
    </row>
    <row r="821" spans="1:17">
      <c r="A821" s="60" t="s">
        <v>31</v>
      </c>
      <c r="B821" s="115">
        <f>'Aanneemsom-E'!$B$8</f>
        <v>0</v>
      </c>
      <c r="E821" s="32"/>
      <c r="F821" s="1"/>
      <c r="H821" s="32" t="s">
        <v>47</v>
      </c>
      <c r="I821" s="118"/>
      <c r="J821" s="113">
        <f>IF(I820+I821=0,0,(I821-I820)/I820)</f>
        <v>0</v>
      </c>
    </row>
    <row r="822" spans="1:17">
      <c r="A822" s="30" t="s">
        <v>89</v>
      </c>
      <c r="B822" s="149"/>
      <c r="J822" s="119" t="str">
        <f>IF(J821=0,"","Controleer kengetallen op inschrijfwaarde. Pas zo nodig de bedragen Loon, Materiaal en Werk-derden aan met het wijzigingspercentage.")</f>
        <v/>
      </c>
    </row>
    <row r="823" spans="1:17">
      <c r="C823" s="74"/>
      <c r="D823" s="75"/>
      <c r="E823" s="75"/>
      <c r="F823" s="77" t="s">
        <v>23</v>
      </c>
      <c r="G823" s="75"/>
      <c r="H823" s="75"/>
      <c r="I823" s="75"/>
      <c r="J823" s="76"/>
    </row>
    <row r="824" spans="1:17">
      <c r="C824" s="20"/>
      <c r="D824" s="21" t="str">
        <f>$D$12</f>
        <v>Preventief en</v>
      </c>
      <c r="E824" s="22"/>
      <c r="F824" s="26"/>
      <c r="G824" s="21" t="str">
        <f>IF($G$12="","",$G$12)</f>
        <v>Geen stelposten</v>
      </c>
      <c r="H824" s="55"/>
      <c r="I824" s="27"/>
      <c r="J824" s="63" t="str">
        <f>$J$12</f>
        <v>Prijspeil</v>
      </c>
    </row>
    <row r="825" spans="1:17">
      <c r="C825" s="23"/>
      <c r="D825" s="24" t="str">
        <f>$D$13</f>
        <v>curatief onderhoud</v>
      </c>
      <c r="E825" s="25"/>
      <c r="F825" s="28"/>
      <c r="G825" s="24"/>
      <c r="H825" s="56"/>
      <c r="I825" s="29"/>
      <c r="J825" s="71">
        <f>$J$13</f>
        <v>45839</v>
      </c>
    </row>
    <row r="826" spans="1:17" ht="22.5">
      <c r="A826" s="17" t="s">
        <v>43</v>
      </c>
      <c r="B826" s="18" t="str">
        <f>$B$43</f>
        <v>Kengetal-E
locatie (€/m²)</v>
      </c>
      <c r="C826" s="5" t="s">
        <v>58</v>
      </c>
      <c r="D826" s="5" t="s">
        <v>59</v>
      </c>
      <c r="E826" s="5" t="s">
        <v>224</v>
      </c>
      <c r="F826" s="5" t="str">
        <f>IF($F$14="","",$F$14)</f>
        <v/>
      </c>
      <c r="G826" s="5" t="str">
        <f>IF($G$14="","",$G$14)</f>
        <v/>
      </c>
      <c r="H826" s="5" t="str">
        <f>IF($H$14="","",$H$14)</f>
        <v/>
      </c>
      <c r="I826" s="5" t="str">
        <f>IF($I$14="","",$I$14)</f>
        <v/>
      </c>
      <c r="J826" s="5" t="s">
        <v>57</v>
      </c>
      <c r="L826" s="1" t="s">
        <v>26</v>
      </c>
    </row>
    <row r="827" spans="1:17">
      <c r="A827" s="57" t="str">
        <f>$A$15</f>
        <v>Stelposten n.v.t.</v>
      </c>
      <c r="B827" s="81"/>
      <c r="C827" s="82"/>
      <c r="D827" s="82"/>
      <c r="E827" s="82"/>
      <c r="F827" s="3"/>
      <c r="G827" s="3"/>
      <c r="H827" s="3"/>
      <c r="I827" s="3"/>
      <c r="J827" s="58">
        <f>(F827*(1+'Aanneemsom-E'!$F$16))+(G827*(1+'Aanneemsom-E'!$F$16))+(H827*(1+'Aanneemsom-E'!$F$16))+(I827*(1+'Aanneemsom-E'!$F$16))</f>
        <v>0</v>
      </c>
      <c r="L827" s="1">
        <f>IF(F826="",1,IF(F827="",0,1))</f>
        <v>1</v>
      </c>
      <c r="M827" s="1">
        <f>IF(G826="",1,IF(G827="",0,1))</f>
        <v>1</v>
      </c>
      <c r="N827" s="1">
        <f>IF(H826="",1,IF(H827="",0,1))</f>
        <v>1</v>
      </c>
      <c r="O827" s="1">
        <f>IF(I826="",1,IF(I827="",0,1))</f>
        <v>1</v>
      </c>
      <c r="P827" s="1">
        <f t="shared" ref="P827:P836" si="57">SUM(L827:O827)</f>
        <v>4</v>
      </c>
    </row>
    <row r="828" spans="1:17">
      <c r="A828" s="1" t="str">
        <f>$A$16</f>
        <v>61 CEV</v>
      </c>
      <c r="B828" s="111" t="str">
        <f>IF(C828+D828+E828=0,"",J828/$I$818)</f>
        <v/>
      </c>
      <c r="C828" s="3"/>
      <c r="D828" s="3"/>
      <c r="E828" s="3"/>
      <c r="F828" s="59"/>
      <c r="G828" s="59"/>
      <c r="H828" s="59"/>
      <c r="I828" s="59"/>
      <c r="J828" s="11">
        <f>(C828*(1+'Aanneemsom-E'!$C$16))+(D828*(1+'Aanneemsom-E'!$D$16))+(E828*(1+'Aanneemsom-E'!$E$16))</f>
        <v>0</v>
      </c>
      <c r="L828" s="1">
        <f>IF($A$16="61 N.v.t.",1,IF(C828="",0,1))</f>
        <v>0</v>
      </c>
      <c r="M828" s="1">
        <f>IF($A$16="61 N.v.t.",1,IF(D828="",0,1))</f>
        <v>0</v>
      </c>
      <c r="N828" s="1">
        <f>IF($A$16="61 N.v.t.",1,IF(E828="",0,1))</f>
        <v>0</v>
      </c>
      <c r="P828" s="1">
        <f t="shared" si="57"/>
        <v>0</v>
      </c>
    </row>
    <row r="829" spans="1:17">
      <c r="A829" s="1" t="str">
        <f>$A$17</f>
        <v>62 Aansluitingen</v>
      </c>
      <c r="B829" s="111" t="str">
        <f t="shared" ref="B829:B836" si="58">IF(C829+D829+E829=0,"",J829/$I$818)</f>
        <v/>
      </c>
      <c r="C829" s="3"/>
      <c r="D829" s="3"/>
      <c r="E829" s="3"/>
      <c r="F829" s="59"/>
      <c r="G829" s="59"/>
      <c r="H829" s="59"/>
      <c r="I829" s="59"/>
      <c r="J829" s="11">
        <f>(C829*(1+'Aanneemsom-E'!$C$16))+(D829*(1+'Aanneemsom-E'!$D$16))+(E829*(1+'Aanneemsom-E'!$E$16))</f>
        <v>0</v>
      </c>
      <c r="L829" s="1">
        <f>IF($A$17="62 N.v.t.",1,IF(C829="",0,1))</f>
        <v>0</v>
      </c>
      <c r="M829" s="1">
        <f>IF($A$17="62 N.v.t.",1,IF(D829="",0,1))</f>
        <v>0</v>
      </c>
      <c r="N829" s="1">
        <f>IF($A$17="62 N.v.t.",1,IF(E829="",0,1))</f>
        <v>0</v>
      </c>
      <c r="P829" s="1">
        <f t="shared" si="57"/>
        <v>0</v>
      </c>
    </row>
    <row r="830" spans="1:17">
      <c r="A830" s="1" t="str">
        <f>$A$18</f>
        <v>63 Verlichting</v>
      </c>
      <c r="B830" s="111" t="str">
        <f t="shared" si="58"/>
        <v/>
      </c>
      <c r="C830" s="3"/>
      <c r="D830" s="3"/>
      <c r="E830" s="3"/>
      <c r="F830" s="59"/>
      <c r="G830" s="59"/>
      <c r="H830" s="59"/>
      <c r="I830" s="59"/>
      <c r="J830" s="11">
        <f>(C830*(1+'Aanneemsom-E'!$C$16))+(D830*(1+'Aanneemsom-E'!$D$16))+(E830*(1+'Aanneemsom-E'!$E$16))</f>
        <v>0</v>
      </c>
      <c r="L830" s="1">
        <f>IF($A$18="63 N.v.t.",1,IF(C830="",0,1))</f>
        <v>0</v>
      </c>
      <c r="M830" s="1">
        <f>IF($A$18="63 N.v.t.",1,IF(D830="",0,1))</f>
        <v>0</v>
      </c>
      <c r="N830" s="1">
        <f>IF($A$18="63 N.v.t.",1,IF(E830="",0,1))</f>
        <v>0</v>
      </c>
      <c r="P830" s="1">
        <f t="shared" si="57"/>
        <v>0</v>
      </c>
    </row>
    <row r="831" spans="1:17">
      <c r="A831" s="1" t="str">
        <f>$A$19</f>
        <v>64 Communicatie</v>
      </c>
      <c r="B831" s="111" t="str">
        <f t="shared" si="58"/>
        <v/>
      </c>
      <c r="C831" s="3"/>
      <c r="D831" s="3"/>
      <c r="E831" s="3"/>
      <c r="F831" s="59"/>
      <c r="G831" s="59"/>
      <c r="H831" s="59"/>
      <c r="I831" s="59"/>
      <c r="J831" s="11">
        <f>(C831*(1+'Aanneemsom-E'!$C$16))+(D831*(1+'Aanneemsom-E'!$D$16))+(E831*(1+'Aanneemsom-E'!$E$16))</f>
        <v>0</v>
      </c>
      <c r="L831" s="1">
        <f>IF($A$19="64 N.v.t.",1,IF(C831="",0,1))</f>
        <v>0</v>
      </c>
      <c r="M831" s="1">
        <f>IF($A$19="64 N.v.t.",1,IF(D831="",0,1))</f>
        <v>0</v>
      </c>
      <c r="N831" s="1">
        <f>IF($A$19="64 N.v.t.",1,IF(E831="",0,1))</f>
        <v>0</v>
      </c>
      <c r="P831" s="1">
        <f t="shared" si="57"/>
        <v>0</v>
      </c>
    </row>
    <row r="832" spans="1:17">
      <c r="A832" s="1" t="str">
        <f>$A$20</f>
        <v>65 Beveiliging</v>
      </c>
      <c r="B832" s="111" t="str">
        <f t="shared" si="58"/>
        <v/>
      </c>
      <c r="C832" s="3"/>
      <c r="D832" s="3"/>
      <c r="E832" s="3"/>
      <c r="F832" s="59"/>
      <c r="G832" s="104" t="str">
        <f>IF(F818="","Ingevulde informatie wordt genegeerd.","")</f>
        <v>Ingevulde informatie wordt genegeerd.</v>
      </c>
      <c r="H832" s="59"/>
      <c r="I832" s="59"/>
      <c r="J832" s="11">
        <f>(C832*(1+'Aanneemsom-E'!$C$16))+(D832*(1+'Aanneemsom-E'!$D$16))+(E832*(1+'Aanneemsom-E'!$E$16))</f>
        <v>0</v>
      </c>
      <c r="L832" s="1">
        <f>IF($A$20="65 N.v.t.",1,IF(C832="",0,1))</f>
        <v>0</v>
      </c>
      <c r="M832" s="1">
        <f>IF($A$20="65 N.v.t.",1,IF(D832="",0,1))</f>
        <v>0</v>
      </c>
      <c r="N832" s="1">
        <f>IF($A$20="65 N.v.t.",1,IF(E832="",0,1))</f>
        <v>0</v>
      </c>
      <c r="P832" s="1">
        <f t="shared" si="57"/>
        <v>0</v>
      </c>
    </row>
    <row r="833" spans="1:17">
      <c r="A833" s="1" t="str">
        <f>$A$21</f>
        <v>66 Transport</v>
      </c>
      <c r="B833" s="111" t="str">
        <f t="shared" si="58"/>
        <v/>
      </c>
      <c r="C833" s="3"/>
      <c r="D833" s="3"/>
      <c r="E833" s="3"/>
      <c r="F833" s="59"/>
      <c r="G833" s="59"/>
      <c r="H833" s="59"/>
      <c r="I833" s="59"/>
      <c r="J833" s="11">
        <f>(C833*(1+'Aanneemsom-E'!$C$16))+(D833*(1+'Aanneemsom-E'!$D$16))+(E833*(1+'Aanneemsom-E'!$E$16))</f>
        <v>0</v>
      </c>
      <c r="L833" s="1">
        <f>IF($A$21="66 N.v.t.",1,IF(C833="",0,1))</f>
        <v>0</v>
      </c>
      <c r="M833" s="1">
        <f>IF($A$21="66 N.v.t.",1,IF(D833="",0,1))</f>
        <v>0</v>
      </c>
      <c r="N833" s="1">
        <f>IF($A$21="66 N.v.t.",1,IF(E833="",0,1))</f>
        <v>0</v>
      </c>
      <c r="P833" s="1">
        <f t="shared" si="57"/>
        <v>0</v>
      </c>
    </row>
    <row r="834" spans="1:17">
      <c r="A834" s="1" t="str">
        <f>$A$22</f>
        <v>73 Vaste keuken vrz</v>
      </c>
      <c r="B834" s="111" t="str">
        <f t="shared" si="58"/>
        <v/>
      </c>
      <c r="C834" s="3"/>
      <c r="D834" s="3"/>
      <c r="E834" s="3"/>
      <c r="F834" s="59"/>
      <c r="G834" s="59"/>
      <c r="H834" s="59"/>
      <c r="I834" s="59"/>
      <c r="J834" s="11">
        <f>(C834*(1+'Aanneemsom-E'!$C$16))+(D834*(1+'Aanneemsom-E'!$D$16))+(E834*(1+'Aanneemsom-E'!$E$16))</f>
        <v>0</v>
      </c>
      <c r="L834" s="1">
        <f>IF($A$22="73 N.v.t.",1,IF(C834="",0,1))</f>
        <v>0</v>
      </c>
      <c r="M834" s="1">
        <f>IF($A$22="73 N.v.t.",1,IF(D834="",0,1))</f>
        <v>0</v>
      </c>
      <c r="N834" s="1">
        <f>IF($A$22="73 N.v.t.",1,IF(E834="",0,1))</f>
        <v>0</v>
      </c>
      <c r="P834" s="1">
        <f t="shared" si="57"/>
        <v>0</v>
      </c>
    </row>
    <row r="835" spans="1:17">
      <c r="A835" s="1" t="str">
        <f>$A$23</f>
        <v>75 Vaste onderh.vrz</v>
      </c>
      <c r="B835" s="111" t="str">
        <f t="shared" si="58"/>
        <v/>
      </c>
      <c r="C835" s="3"/>
      <c r="D835" s="3"/>
      <c r="E835" s="3"/>
      <c r="F835" s="59"/>
      <c r="G835" s="59"/>
      <c r="H835" s="59"/>
      <c r="I835" s="59"/>
      <c r="J835" s="11">
        <f>(C835*(1+'Aanneemsom-E'!$C$16))+(D835*(1+'Aanneemsom-E'!$D$16))+(E835*(1+'Aanneemsom-E'!$E$16))</f>
        <v>0</v>
      </c>
      <c r="L835" s="1">
        <f>IF($A$23="75 N.v.t.",1,IF(C835="",0,1))</f>
        <v>0</v>
      </c>
      <c r="M835" s="1">
        <f>IF($A$23="75 N.v.t.",1,IF(D835="",0,1))</f>
        <v>0</v>
      </c>
      <c r="N835" s="1">
        <f>IF($A$23="75 N.v.t.",1,IF(E835="",0,1))</f>
        <v>0</v>
      </c>
      <c r="P835" s="1">
        <f t="shared" si="57"/>
        <v>0</v>
      </c>
    </row>
    <row r="836" spans="1:17" ht="12" thickBot="1">
      <c r="A836" s="1" t="str">
        <f>$A$24</f>
        <v>90 Terrein</v>
      </c>
      <c r="B836" s="111" t="str">
        <f t="shared" si="58"/>
        <v/>
      </c>
      <c r="C836" s="3"/>
      <c r="D836" s="3"/>
      <c r="E836" s="3"/>
      <c r="F836" s="59"/>
      <c r="G836" s="59"/>
      <c r="H836" s="59"/>
      <c r="I836" s="59"/>
      <c r="J836" s="11">
        <f>(C836*(1+'Aanneemsom-E'!$C$16))+(D836*(1+'Aanneemsom-E'!$D$16))+(E836*(1+'Aanneemsom-E'!$E$16))</f>
        <v>0</v>
      </c>
      <c r="L836" s="1">
        <f>IF($A$24="90 N.v.t.",1,IF(C836="",0,1))</f>
        <v>0</v>
      </c>
      <c r="M836" s="1">
        <f>IF($A$24="90 N.v.t.",1,IF(D836="",0,1))</f>
        <v>0</v>
      </c>
      <c r="N836" s="1">
        <f>IF($A$24="90 N.v.t.",1,IF(E836="",0,1))</f>
        <v>0</v>
      </c>
      <c r="P836" s="1">
        <f t="shared" si="57"/>
        <v>0</v>
      </c>
    </row>
    <row r="837" spans="1:17" ht="13.5" thickBot="1">
      <c r="B837" s="19" t="s">
        <v>10</v>
      </c>
      <c r="C837" s="13">
        <f>SUM(C828:C836)</f>
        <v>0</v>
      </c>
      <c r="D837" s="13">
        <f>SUM(D828:D836)</f>
        <v>0</v>
      </c>
      <c r="E837" s="13">
        <f>SUM(E828:E836)</f>
        <v>0</v>
      </c>
      <c r="J837" s="12">
        <f>SUM(J827:J836)</f>
        <v>0</v>
      </c>
      <c r="O837" s="30" t="s">
        <v>25</v>
      </c>
      <c r="P837" s="1">
        <f>SUM(P827:P836)+P819</f>
        <v>4</v>
      </c>
    </row>
    <row r="838" spans="1:17">
      <c r="B838" s="19" t="s">
        <v>21</v>
      </c>
      <c r="C838" s="72" t="e">
        <f>C837/SUM(C837:E837)</f>
        <v>#DIV/0!</v>
      </c>
      <c r="D838" s="72" t="e">
        <f>D837/SUM(C837:E837)</f>
        <v>#DIV/0!</v>
      </c>
      <c r="E838" s="72" t="e">
        <f>E837/SUM(C837:E837)</f>
        <v>#DIV/0!</v>
      </c>
    </row>
    <row r="839" spans="1:17">
      <c r="C839" s="83"/>
      <c r="D839" s="83"/>
      <c r="E839" s="83"/>
    </row>
    <row r="840" spans="1:17">
      <c r="A840" s="6" t="str">
        <f>$A$57</f>
        <v>* "Loon", "Materiaal" en "Werk-derden" inclusief toeslagen. Let op: Alle bedragen datum prijspeil.</v>
      </c>
      <c r="C840" s="83"/>
      <c r="D840" s="83"/>
      <c r="E840" s="83"/>
      <c r="J840" s="105" t="str">
        <f>$J$57</f>
        <v>Paraaf Inschrijver:</v>
      </c>
    </row>
    <row r="841" spans="1:17">
      <c r="A841" s="6" t="str">
        <f>$A$58</f>
        <v>Opmerking: Niet gebruikte velden invullen met 0. Negatieve getallen of tekst is niet toegestaan.</v>
      </c>
      <c r="J841" s="86" t="str">
        <f>IF(P837=32,"","Let op: niet alle velden zijn ingevuld!")</f>
        <v>Let op: niet alle velden zijn ingevuld!</v>
      </c>
    </row>
    <row r="842" spans="1:17" ht="15.75">
      <c r="A842" s="4" t="str">
        <f>'Aanneemsom-E'!$A$1</f>
        <v>E-installatie</v>
      </c>
      <c r="B842" s="4" t="str">
        <f>'Aanneemsom-E'!$B$1</f>
        <v>Inschrijfbiljet onderhoud</v>
      </c>
    </row>
    <row r="843" spans="1:17">
      <c r="A843" s="30" t="str">
        <f>'Aanneemsom-E'!$A$2</f>
        <v>Perceel:</v>
      </c>
      <c r="B843" s="31" t="str">
        <f>Leeswijzer!$B$2</f>
        <v>E1</v>
      </c>
      <c r="F843" s="1"/>
      <c r="G843" s="1"/>
      <c r="H843" s="1"/>
      <c r="I843" s="32" t="str">
        <f>'Aanneemsom-E'!$F$2</f>
        <v>Documentnummer:</v>
      </c>
      <c r="J843" s="80" t="str">
        <f>Leeswijzer!$G$2</f>
        <v>xxx-GC1-IBE E1C1</v>
      </c>
    </row>
    <row r="844" spans="1:17">
      <c r="A844" s="30" t="str">
        <f>'Aanneemsom-E'!$A$3</f>
        <v>Opdrachtgever:</v>
      </c>
      <c r="B844" s="110" t="str">
        <f>Leeswijzer!$B$3</f>
        <v>Solido</v>
      </c>
      <c r="F844" s="1"/>
      <c r="G844" s="1"/>
      <c r="H844" s="1"/>
      <c r="I844" s="32" t="str">
        <f>'Aanneemsom-E'!$F$3</f>
        <v>Bestek:</v>
      </c>
      <c r="J844" s="2" t="str">
        <f>Leeswijzer!$G$3</f>
        <v>2506-FB-OHCAEW</v>
      </c>
    </row>
    <row r="845" spans="1:17">
      <c r="A845" s="30" t="str">
        <f>'Aanneemsom-E'!$A$4</f>
        <v>Betreft:</v>
      </c>
      <c r="B845" s="110" t="str">
        <f>Leeswijzer!$B$4</f>
        <v>Onderhoudscontract E-installatie</v>
      </c>
      <c r="F845" s="1"/>
      <c r="G845" s="1"/>
      <c r="H845" s="1"/>
      <c r="I845" s="30" t="s">
        <v>61</v>
      </c>
      <c r="J845" s="148">
        <f>'Aanneemsom-E'!$E$39</f>
        <v>0</v>
      </c>
    </row>
    <row r="846" spans="1:17">
      <c r="A846" s="30" t="str">
        <f>'Aanneemsom-E'!$A$5</f>
        <v>Blad:</v>
      </c>
      <c r="B846" s="1" t="str">
        <f>IF(F847="","Specificatieblad ongeldig; NIET invullen!","Specificatieblad locatie")</f>
        <v>Specificatieblad ongeldig; NIET invullen!</v>
      </c>
      <c r="E846" s="78" t="str">
        <f>$E$5</f>
        <v>C2</v>
      </c>
      <c r="F846" s="33" t="str">
        <f>$F$5</f>
        <v>(naam)</v>
      </c>
      <c r="J846" s="1"/>
    </row>
    <row r="847" spans="1:17">
      <c r="A847" s="30"/>
      <c r="B847" s="109"/>
      <c r="E847" s="78" t="s">
        <v>4</v>
      </c>
      <c r="F847" s="130"/>
      <c r="H847" s="32" t="s">
        <v>41</v>
      </c>
      <c r="I847" s="80">
        <f>IF(I850=0,I848,I850)</f>
        <v>0</v>
      </c>
      <c r="J847" s="1"/>
      <c r="Q847" s="1">
        <f>IF(F847="",0,1)</f>
        <v>0</v>
      </c>
    </row>
    <row r="848" spans="1:17">
      <c r="A848" s="30"/>
      <c r="B848" s="103"/>
      <c r="E848" s="32" t="s">
        <v>20</v>
      </c>
      <c r="F848" s="117"/>
      <c r="H848" s="32" t="s">
        <v>27</v>
      </c>
      <c r="I848" s="118"/>
      <c r="J848" s="110" t="s">
        <v>45</v>
      </c>
      <c r="P848" s="1">
        <f>IF(I848="",0,1)</f>
        <v>0</v>
      </c>
    </row>
    <row r="849" spans="1:16">
      <c r="A849" s="30"/>
      <c r="B849" s="2"/>
      <c r="E849" s="32"/>
      <c r="F849" s="1"/>
      <c r="H849" s="30" t="s">
        <v>46</v>
      </c>
      <c r="I849" s="118"/>
      <c r="J849" s="1"/>
    </row>
    <row r="850" spans="1:16">
      <c r="A850" s="60" t="s">
        <v>31</v>
      </c>
      <c r="B850" s="115">
        <f>'Aanneemsom-E'!$B$8</f>
        <v>0</v>
      </c>
      <c r="E850" s="32"/>
      <c r="F850" s="1"/>
      <c r="H850" s="32" t="s">
        <v>47</v>
      </c>
      <c r="I850" s="118"/>
      <c r="J850" s="113">
        <f>IF(I849+I850=0,0,(I850-I849)/I849)</f>
        <v>0</v>
      </c>
    </row>
    <row r="851" spans="1:16">
      <c r="A851" s="30" t="s">
        <v>89</v>
      </c>
      <c r="B851" s="149"/>
      <c r="J851" s="119" t="str">
        <f>IF(J850=0,"","Controleer kengetallen op inschrijfwaarde. Pas zo nodig de bedragen Loon, Materiaal en Werk-derden aan met het wijzigingspercentage.")</f>
        <v/>
      </c>
    </row>
    <row r="852" spans="1:16">
      <c r="C852" s="74"/>
      <c r="D852" s="75"/>
      <c r="E852" s="75"/>
      <c r="F852" s="77" t="s">
        <v>23</v>
      </c>
      <c r="G852" s="75"/>
      <c r="H852" s="75"/>
      <c r="I852" s="75"/>
      <c r="J852" s="76"/>
    </row>
    <row r="853" spans="1:16">
      <c r="C853" s="20"/>
      <c r="D853" s="21" t="str">
        <f>$D$12</f>
        <v>Preventief en</v>
      </c>
      <c r="E853" s="22"/>
      <c r="F853" s="26"/>
      <c r="G853" s="21" t="str">
        <f>IF($G$12="","",$G$12)</f>
        <v>Geen stelposten</v>
      </c>
      <c r="H853" s="55"/>
      <c r="I853" s="27"/>
      <c r="J853" s="63" t="str">
        <f>$J$12</f>
        <v>Prijspeil</v>
      </c>
    </row>
    <row r="854" spans="1:16">
      <c r="C854" s="23"/>
      <c r="D854" s="24" t="str">
        <f>$D$13</f>
        <v>curatief onderhoud</v>
      </c>
      <c r="E854" s="25"/>
      <c r="F854" s="28"/>
      <c r="G854" s="24"/>
      <c r="H854" s="56"/>
      <c r="I854" s="29"/>
      <c r="J854" s="71">
        <f>$J$13</f>
        <v>45839</v>
      </c>
    </row>
    <row r="855" spans="1:16" ht="22.5">
      <c r="A855" s="17" t="s">
        <v>43</v>
      </c>
      <c r="B855" s="18" t="str">
        <f>$B$43</f>
        <v>Kengetal-E
locatie (€/m²)</v>
      </c>
      <c r="C855" s="5" t="s">
        <v>58</v>
      </c>
      <c r="D855" s="5" t="s">
        <v>59</v>
      </c>
      <c r="E855" s="5" t="s">
        <v>224</v>
      </c>
      <c r="F855" s="5" t="str">
        <f>IF($F$14="","",$F$14)</f>
        <v/>
      </c>
      <c r="G855" s="5" t="str">
        <f>IF($G$14="","",$G$14)</f>
        <v/>
      </c>
      <c r="H855" s="5" t="str">
        <f>IF($H$14="","",$H$14)</f>
        <v/>
      </c>
      <c r="I855" s="5" t="str">
        <f>IF($I$14="","",$I$14)</f>
        <v/>
      </c>
      <c r="J855" s="5" t="s">
        <v>57</v>
      </c>
      <c r="L855" s="1" t="s">
        <v>26</v>
      </c>
    </row>
    <row r="856" spans="1:16">
      <c r="A856" s="57" t="str">
        <f>$A$15</f>
        <v>Stelposten n.v.t.</v>
      </c>
      <c r="B856" s="81"/>
      <c r="C856" s="82"/>
      <c r="D856" s="82"/>
      <c r="E856" s="82"/>
      <c r="F856" s="3"/>
      <c r="G856" s="3"/>
      <c r="H856" s="3"/>
      <c r="I856" s="3"/>
      <c r="J856" s="58">
        <f>(F856*(1+'Aanneemsom-E'!$F$16))+(G856*(1+'Aanneemsom-E'!$F$16))+(H856*(1+'Aanneemsom-E'!$F$16))+(I856*(1+'Aanneemsom-E'!$F$16))</f>
        <v>0</v>
      </c>
      <c r="L856" s="1">
        <f>IF(F855="",1,IF(F856="",0,1))</f>
        <v>1</v>
      </c>
      <c r="M856" s="1">
        <f>IF(G855="",1,IF(G856="",0,1))</f>
        <v>1</v>
      </c>
      <c r="N856" s="1">
        <f>IF(H855="",1,IF(H856="",0,1))</f>
        <v>1</v>
      </c>
      <c r="O856" s="1">
        <f>IF(I855="",1,IF(I856="",0,1))</f>
        <v>1</v>
      </c>
      <c r="P856" s="1">
        <f t="shared" ref="P856:P865" si="59">SUM(L856:O856)</f>
        <v>4</v>
      </c>
    </row>
    <row r="857" spans="1:16">
      <c r="A857" s="1" t="str">
        <f>$A$16</f>
        <v>61 CEV</v>
      </c>
      <c r="B857" s="111" t="str">
        <f>IF(C857+D857+E857=0,"",J857/$I$847)</f>
        <v/>
      </c>
      <c r="C857" s="3"/>
      <c r="D857" s="3"/>
      <c r="E857" s="3"/>
      <c r="F857" s="59"/>
      <c r="G857" s="59"/>
      <c r="H857" s="59"/>
      <c r="I857" s="59"/>
      <c r="J857" s="11">
        <f>(C857*(1+'Aanneemsom-E'!$C$16))+(D857*(1+'Aanneemsom-E'!$D$16))+(E857*(1+'Aanneemsom-E'!$E$16))</f>
        <v>0</v>
      </c>
      <c r="L857" s="1">
        <f>IF($A$16="61 N.v.t.",1,IF(C857="",0,1))</f>
        <v>0</v>
      </c>
      <c r="M857" s="1">
        <f>IF($A$16="61 N.v.t.",1,IF(D857="",0,1))</f>
        <v>0</v>
      </c>
      <c r="N857" s="1">
        <f>IF($A$16="61 N.v.t.",1,IF(E857="",0,1))</f>
        <v>0</v>
      </c>
      <c r="P857" s="1">
        <f t="shared" si="59"/>
        <v>0</v>
      </c>
    </row>
    <row r="858" spans="1:16">
      <c r="A858" s="1" t="str">
        <f>$A$17</f>
        <v>62 Aansluitingen</v>
      </c>
      <c r="B858" s="111" t="str">
        <f t="shared" ref="B858:B865" si="60">IF(C858+D858+E858=0,"",J858/$I$847)</f>
        <v/>
      </c>
      <c r="C858" s="3"/>
      <c r="D858" s="3"/>
      <c r="E858" s="3"/>
      <c r="F858" s="59"/>
      <c r="G858" s="59"/>
      <c r="H858" s="59"/>
      <c r="I858" s="59"/>
      <c r="J858" s="11">
        <f>(C858*(1+'Aanneemsom-E'!$C$16))+(D858*(1+'Aanneemsom-E'!$D$16))+(E858*(1+'Aanneemsom-E'!$E$16))</f>
        <v>0</v>
      </c>
      <c r="L858" s="1">
        <f>IF($A$17="62 N.v.t.",1,IF(C858="",0,1))</f>
        <v>0</v>
      </c>
      <c r="M858" s="1">
        <f>IF($A$17="62 N.v.t.",1,IF(D858="",0,1))</f>
        <v>0</v>
      </c>
      <c r="N858" s="1">
        <f>IF($A$17="62 N.v.t.",1,IF(E858="",0,1))</f>
        <v>0</v>
      </c>
      <c r="P858" s="1">
        <f t="shared" si="59"/>
        <v>0</v>
      </c>
    </row>
    <row r="859" spans="1:16">
      <c r="A859" s="1" t="str">
        <f>$A$18</f>
        <v>63 Verlichting</v>
      </c>
      <c r="B859" s="111" t="str">
        <f t="shared" si="60"/>
        <v/>
      </c>
      <c r="C859" s="3"/>
      <c r="D859" s="3"/>
      <c r="E859" s="3"/>
      <c r="F859" s="59"/>
      <c r="G859" s="59"/>
      <c r="H859" s="59"/>
      <c r="I859" s="59"/>
      <c r="J859" s="11">
        <f>(C859*(1+'Aanneemsom-E'!$C$16))+(D859*(1+'Aanneemsom-E'!$D$16))+(E859*(1+'Aanneemsom-E'!$E$16))</f>
        <v>0</v>
      </c>
      <c r="L859" s="1">
        <f>IF($A$18="63 N.v.t.",1,IF(C859="",0,1))</f>
        <v>0</v>
      </c>
      <c r="M859" s="1">
        <f>IF($A$18="63 N.v.t.",1,IF(D859="",0,1))</f>
        <v>0</v>
      </c>
      <c r="N859" s="1">
        <f>IF($A$18="63 N.v.t.",1,IF(E859="",0,1))</f>
        <v>0</v>
      </c>
      <c r="P859" s="1">
        <f t="shared" si="59"/>
        <v>0</v>
      </c>
    </row>
    <row r="860" spans="1:16">
      <c r="A860" s="1" t="str">
        <f>$A$19</f>
        <v>64 Communicatie</v>
      </c>
      <c r="B860" s="111" t="str">
        <f t="shared" si="60"/>
        <v/>
      </c>
      <c r="C860" s="3"/>
      <c r="D860" s="3"/>
      <c r="E860" s="3"/>
      <c r="F860" s="59"/>
      <c r="G860" s="59"/>
      <c r="H860" s="59"/>
      <c r="I860" s="59"/>
      <c r="J860" s="11">
        <f>(C860*(1+'Aanneemsom-E'!$C$16))+(D860*(1+'Aanneemsom-E'!$D$16))+(E860*(1+'Aanneemsom-E'!$E$16))</f>
        <v>0</v>
      </c>
      <c r="L860" s="1">
        <f>IF($A$19="64 N.v.t.",1,IF(C860="",0,1))</f>
        <v>0</v>
      </c>
      <c r="M860" s="1">
        <f>IF($A$19="64 N.v.t.",1,IF(D860="",0,1))</f>
        <v>0</v>
      </c>
      <c r="N860" s="1">
        <f>IF($A$19="64 N.v.t.",1,IF(E860="",0,1))</f>
        <v>0</v>
      </c>
      <c r="P860" s="1">
        <f t="shared" si="59"/>
        <v>0</v>
      </c>
    </row>
    <row r="861" spans="1:16">
      <c r="A861" s="1" t="str">
        <f>$A$20</f>
        <v>65 Beveiliging</v>
      </c>
      <c r="B861" s="111" t="str">
        <f t="shared" si="60"/>
        <v/>
      </c>
      <c r="C861" s="3"/>
      <c r="D861" s="3"/>
      <c r="E861" s="3"/>
      <c r="F861" s="59"/>
      <c r="G861" s="104" t="str">
        <f>IF(F847="","Ingevulde informatie wordt genegeerd.","")</f>
        <v>Ingevulde informatie wordt genegeerd.</v>
      </c>
      <c r="H861" s="59"/>
      <c r="I861" s="59"/>
      <c r="J861" s="11">
        <f>(C861*(1+'Aanneemsom-E'!$C$16))+(D861*(1+'Aanneemsom-E'!$D$16))+(E861*(1+'Aanneemsom-E'!$E$16))</f>
        <v>0</v>
      </c>
      <c r="L861" s="1">
        <f>IF($A$20="65 N.v.t.",1,IF(C861="",0,1))</f>
        <v>0</v>
      </c>
      <c r="M861" s="1">
        <f>IF($A$20="65 N.v.t.",1,IF(D861="",0,1))</f>
        <v>0</v>
      </c>
      <c r="N861" s="1">
        <f>IF($A$20="65 N.v.t.",1,IF(E861="",0,1))</f>
        <v>0</v>
      </c>
      <c r="P861" s="1">
        <f t="shared" si="59"/>
        <v>0</v>
      </c>
    </row>
    <row r="862" spans="1:16">
      <c r="A862" s="1" t="str">
        <f>$A$21</f>
        <v>66 Transport</v>
      </c>
      <c r="B862" s="111" t="str">
        <f t="shared" si="60"/>
        <v/>
      </c>
      <c r="C862" s="3"/>
      <c r="D862" s="3"/>
      <c r="E862" s="3"/>
      <c r="F862" s="59"/>
      <c r="G862" s="59"/>
      <c r="H862" s="59"/>
      <c r="I862" s="59"/>
      <c r="J862" s="11">
        <f>(C862*(1+'Aanneemsom-E'!$C$16))+(D862*(1+'Aanneemsom-E'!$D$16))+(E862*(1+'Aanneemsom-E'!$E$16))</f>
        <v>0</v>
      </c>
      <c r="L862" s="1">
        <f>IF($A$21="66 N.v.t.",1,IF(C862="",0,1))</f>
        <v>0</v>
      </c>
      <c r="M862" s="1">
        <f>IF($A$21="66 N.v.t.",1,IF(D862="",0,1))</f>
        <v>0</v>
      </c>
      <c r="N862" s="1">
        <f>IF($A$21="66 N.v.t.",1,IF(E862="",0,1))</f>
        <v>0</v>
      </c>
      <c r="P862" s="1">
        <f t="shared" si="59"/>
        <v>0</v>
      </c>
    </row>
    <row r="863" spans="1:16">
      <c r="A863" s="1" t="str">
        <f>$A$22</f>
        <v>73 Vaste keuken vrz</v>
      </c>
      <c r="B863" s="111" t="str">
        <f t="shared" si="60"/>
        <v/>
      </c>
      <c r="C863" s="3"/>
      <c r="D863" s="3"/>
      <c r="E863" s="3"/>
      <c r="F863" s="59"/>
      <c r="G863" s="59"/>
      <c r="H863" s="59"/>
      <c r="I863" s="59"/>
      <c r="J863" s="11">
        <f>(C863*(1+'Aanneemsom-E'!$C$16))+(D863*(1+'Aanneemsom-E'!$D$16))+(E863*(1+'Aanneemsom-E'!$E$16))</f>
        <v>0</v>
      </c>
      <c r="L863" s="1">
        <f>IF($A$22="73 N.v.t.",1,IF(C863="",0,1))</f>
        <v>0</v>
      </c>
      <c r="M863" s="1">
        <f>IF($A$22="73 N.v.t.",1,IF(D863="",0,1))</f>
        <v>0</v>
      </c>
      <c r="N863" s="1">
        <f>IF($A$22="73 N.v.t.",1,IF(E863="",0,1))</f>
        <v>0</v>
      </c>
      <c r="P863" s="1">
        <f t="shared" si="59"/>
        <v>0</v>
      </c>
    </row>
    <row r="864" spans="1:16">
      <c r="A864" s="1" t="str">
        <f>$A$23</f>
        <v>75 Vaste onderh.vrz</v>
      </c>
      <c r="B864" s="111" t="str">
        <f t="shared" si="60"/>
        <v/>
      </c>
      <c r="C864" s="3"/>
      <c r="D864" s="3"/>
      <c r="E864" s="3"/>
      <c r="F864" s="59"/>
      <c r="G864" s="59"/>
      <c r="H864" s="59"/>
      <c r="I864" s="59"/>
      <c r="J864" s="11">
        <f>(C864*(1+'Aanneemsom-E'!$C$16))+(D864*(1+'Aanneemsom-E'!$D$16))+(E864*(1+'Aanneemsom-E'!$E$16))</f>
        <v>0</v>
      </c>
      <c r="L864" s="1">
        <f>IF($A$23="75 N.v.t.",1,IF(C864="",0,1))</f>
        <v>0</v>
      </c>
      <c r="M864" s="1">
        <f>IF($A$23="75 N.v.t.",1,IF(D864="",0,1))</f>
        <v>0</v>
      </c>
      <c r="N864" s="1">
        <f>IF($A$23="75 N.v.t.",1,IF(E864="",0,1))</f>
        <v>0</v>
      </c>
      <c r="P864" s="1">
        <f t="shared" si="59"/>
        <v>0</v>
      </c>
    </row>
    <row r="865" spans="1:17" ht="12" thickBot="1">
      <c r="A865" s="1" t="str">
        <f>$A$24</f>
        <v>90 Terrein</v>
      </c>
      <c r="B865" s="111" t="str">
        <f t="shared" si="60"/>
        <v/>
      </c>
      <c r="C865" s="3"/>
      <c r="D865" s="3"/>
      <c r="E865" s="3"/>
      <c r="F865" s="59"/>
      <c r="G865" s="59"/>
      <c r="H865" s="59"/>
      <c r="I865" s="59"/>
      <c r="J865" s="11">
        <f>(C865*(1+'Aanneemsom-E'!$C$16))+(D865*(1+'Aanneemsom-E'!$D$16))+(E865*(1+'Aanneemsom-E'!$E$16))</f>
        <v>0</v>
      </c>
      <c r="L865" s="1">
        <f>IF($A$24="90 N.v.t.",1,IF(C865="",0,1))</f>
        <v>0</v>
      </c>
      <c r="M865" s="1">
        <f>IF($A$24="90 N.v.t.",1,IF(D865="",0,1))</f>
        <v>0</v>
      </c>
      <c r="N865" s="1">
        <f>IF($A$24="90 N.v.t.",1,IF(E865="",0,1))</f>
        <v>0</v>
      </c>
      <c r="P865" s="1">
        <f t="shared" si="59"/>
        <v>0</v>
      </c>
    </row>
    <row r="866" spans="1:17" ht="13.5" thickBot="1">
      <c r="B866" s="19" t="s">
        <v>10</v>
      </c>
      <c r="C866" s="13">
        <f>SUM(C857:C865)</f>
        <v>0</v>
      </c>
      <c r="D866" s="13">
        <f>SUM(D857:D865)</f>
        <v>0</v>
      </c>
      <c r="E866" s="13">
        <f>SUM(E857:E865)</f>
        <v>0</v>
      </c>
      <c r="J866" s="12">
        <f>SUM(J856:J865)</f>
        <v>0</v>
      </c>
      <c r="O866" s="30" t="s">
        <v>25</v>
      </c>
      <c r="P866" s="1">
        <f>SUM(P856:P865)+P848</f>
        <v>4</v>
      </c>
    </row>
    <row r="867" spans="1:17">
      <c r="B867" s="19" t="s">
        <v>21</v>
      </c>
      <c r="C867" s="72" t="e">
        <f>C866/SUM(C866:E866)</f>
        <v>#DIV/0!</v>
      </c>
      <c r="D867" s="72" t="e">
        <f>D866/SUM(C866:E866)</f>
        <v>#DIV/0!</v>
      </c>
      <c r="E867" s="72" t="e">
        <f>E866/SUM(C866:E866)</f>
        <v>#DIV/0!</v>
      </c>
    </row>
    <row r="868" spans="1:17">
      <c r="C868" s="83"/>
      <c r="D868" s="83"/>
      <c r="E868" s="83"/>
    </row>
    <row r="869" spans="1:17">
      <c r="A869" s="6" t="str">
        <f>$A$57</f>
        <v>* "Loon", "Materiaal" en "Werk-derden" inclusief toeslagen. Let op: Alle bedragen datum prijspeil.</v>
      </c>
      <c r="C869" s="83"/>
      <c r="D869" s="83"/>
      <c r="E869" s="83"/>
      <c r="J869" s="105" t="str">
        <f>$J$57</f>
        <v>Paraaf Inschrijver:</v>
      </c>
    </row>
    <row r="870" spans="1:17">
      <c r="A870" s="6" t="str">
        <f>$A$58</f>
        <v>Opmerking: Niet gebruikte velden invullen met 0. Negatieve getallen of tekst is niet toegestaan.</v>
      </c>
      <c r="J870" s="86" t="str">
        <f>IF(P866=32,"","Let op: niet alle velden zijn ingevuld!")</f>
        <v>Let op: niet alle velden zijn ingevuld!</v>
      </c>
    </row>
    <row r="871" spans="1:17" ht="15.75">
      <c r="A871" s="4" t="str">
        <f>'Aanneemsom-E'!$A$1</f>
        <v>E-installatie</v>
      </c>
      <c r="B871" s="4" t="str">
        <f>'Aanneemsom-E'!$B$1</f>
        <v>Inschrijfbiljet onderhoud</v>
      </c>
    </row>
    <row r="872" spans="1:17">
      <c r="A872" s="30" t="str">
        <f>'Aanneemsom-E'!$A$2</f>
        <v>Perceel:</v>
      </c>
      <c r="B872" s="31" t="str">
        <f>Leeswijzer!$B$2</f>
        <v>E1</v>
      </c>
      <c r="F872" s="1"/>
      <c r="G872" s="1"/>
      <c r="H872" s="1"/>
      <c r="I872" s="32" t="str">
        <f>'Aanneemsom-E'!$F$2</f>
        <v>Documentnummer:</v>
      </c>
      <c r="J872" s="80" t="str">
        <f>Leeswijzer!$G$2</f>
        <v>xxx-GC1-IBE E1C1</v>
      </c>
    </row>
    <row r="873" spans="1:17">
      <c r="A873" s="30" t="str">
        <f>'Aanneemsom-E'!$A$3</f>
        <v>Opdrachtgever:</v>
      </c>
      <c r="B873" s="110" t="str">
        <f>Leeswijzer!$B$3</f>
        <v>Solido</v>
      </c>
      <c r="F873" s="1"/>
      <c r="G873" s="1"/>
      <c r="H873" s="1"/>
      <c r="I873" s="32" t="str">
        <f>'Aanneemsom-E'!$F$3</f>
        <v>Bestek:</v>
      </c>
      <c r="J873" s="2" t="str">
        <f>Leeswijzer!$G$3</f>
        <v>2506-FB-OHCAEW</v>
      </c>
    </row>
    <row r="874" spans="1:17">
      <c r="A874" s="30" t="str">
        <f>'Aanneemsom-E'!$A$4</f>
        <v>Betreft:</v>
      </c>
      <c r="B874" s="110" t="str">
        <f>Leeswijzer!$B$4</f>
        <v>Onderhoudscontract E-installatie</v>
      </c>
      <c r="F874" s="1"/>
      <c r="G874" s="1"/>
      <c r="H874" s="1"/>
      <c r="I874" s="30" t="s">
        <v>61</v>
      </c>
      <c r="J874" s="148">
        <f>'Aanneemsom-E'!$E$39</f>
        <v>0</v>
      </c>
    </row>
    <row r="875" spans="1:17">
      <c r="A875" s="30" t="str">
        <f>'Aanneemsom-E'!$A$5</f>
        <v>Blad:</v>
      </c>
      <c r="B875" s="1" t="str">
        <f>IF(F876="","Specificatieblad ongeldig; NIET invullen!","Specificatieblad locatie")</f>
        <v>Specificatieblad ongeldig; NIET invullen!</v>
      </c>
      <c r="E875" s="78" t="str">
        <f>$E$5</f>
        <v>C2</v>
      </c>
      <c r="F875" s="33" t="str">
        <f>$F$5</f>
        <v>(naam)</v>
      </c>
      <c r="J875" s="1"/>
    </row>
    <row r="876" spans="1:17">
      <c r="A876" s="30"/>
      <c r="B876" s="80"/>
      <c r="E876" s="78" t="s">
        <v>4</v>
      </c>
      <c r="F876" s="130"/>
      <c r="H876" s="32" t="s">
        <v>41</v>
      </c>
      <c r="I876" s="80">
        <f>IF(I879=0,I877,I879)</f>
        <v>0</v>
      </c>
      <c r="J876" s="1"/>
      <c r="Q876" s="1">
        <f>IF(F876="",0,1)</f>
        <v>0</v>
      </c>
    </row>
    <row r="877" spans="1:17">
      <c r="A877" s="30"/>
      <c r="B877" s="103"/>
      <c r="E877" s="32" t="s">
        <v>20</v>
      </c>
      <c r="F877" s="117"/>
      <c r="H877" s="32" t="s">
        <v>27</v>
      </c>
      <c r="I877" s="118"/>
      <c r="J877" s="110" t="s">
        <v>45</v>
      </c>
      <c r="P877" s="1">
        <f>IF(I877="",0,1)</f>
        <v>0</v>
      </c>
    </row>
    <row r="878" spans="1:17">
      <c r="A878" s="30"/>
      <c r="B878" s="2"/>
      <c r="E878" s="32"/>
      <c r="F878" s="1"/>
      <c r="H878" s="30" t="s">
        <v>46</v>
      </c>
      <c r="I878" s="118"/>
      <c r="J878" s="1"/>
    </row>
    <row r="879" spans="1:17">
      <c r="A879" s="60" t="s">
        <v>31</v>
      </c>
      <c r="B879" s="115">
        <f>'Aanneemsom-E'!$B$8</f>
        <v>0</v>
      </c>
      <c r="E879" s="32"/>
      <c r="F879" s="1"/>
      <c r="H879" s="32" t="s">
        <v>47</v>
      </c>
      <c r="I879" s="118"/>
      <c r="J879" s="113">
        <f>IF(I878+I879=0,0,(I879-I878)/I878)</f>
        <v>0</v>
      </c>
    </row>
    <row r="880" spans="1:17">
      <c r="A880" s="30" t="s">
        <v>89</v>
      </c>
      <c r="B880" s="149"/>
      <c r="J880" s="119" t="str">
        <f>IF(J879=0,"","Controleer kengetallen op inschrijfwaarde. Pas zo nodig de bedragen Loon, Materiaal en Werk-derden aan met het wijzigingspercentage.")</f>
        <v/>
      </c>
    </row>
    <row r="881" spans="1:16">
      <c r="C881" s="74"/>
      <c r="D881" s="75"/>
      <c r="E881" s="75"/>
      <c r="F881" s="77" t="s">
        <v>23</v>
      </c>
      <c r="G881" s="75"/>
      <c r="H881" s="75"/>
      <c r="I881" s="75"/>
      <c r="J881" s="76"/>
    </row>
    <row r="882" spans="1:16">
      <c r="C882" s="20"/>
      <c r="D882" s="21" t="str">
        <f>$D$12</f>
        <v>Preventief en</v>
      </c>
      <c r="E882" s="22"/>
      <c r="F882" s="26"/>
      <c r="G882" s="21" t="str">
        <f>IF($G$12="","",$G$12)</f>
        <v>Geen stelposten</v>
      </c>
      <c r="H882" s="55"/>
      <c r="I882" s="27"/>
      <c r="J882" s="63" t="str">
        <f>$J$12</f>
        <v>Prijspeil</v>
      </c>
    </row>
    <row r="883" spans="1:16">
      <c r="C883" s="23"/>
      <c r="D883" s="24" t="str">
        <f>$D$13</f>
        <v>curatief onderhoud</v>
      </c>
      <c r="E883" s="25"/>
      <c r="F883" s="28"/>
      <c r="G883" s="24"/>
      <c r="H883" s="56"/>
      <c r="I883" s="29"/>
      <c r="J883" s="71">
        <f>$J$13</f>
        <v>45839</v>
      </c>
    </row>
    <row r="884" spans="1:16" ht="22.5">
      <c r="A884" s="17" t="s">
        <v>43</v>
      </c>
      <c r="B884" s="18" t="str">
        <f>$B$43</f>
        <v>Kengetal-E
locatie (€/m²)</v>
      </c>
      <c r="C884" s="5" t="s">
        <v>58</v>
      </c>
      <c r="D884" s="5" t="s">
        <v>59</v>
      </c>
      <c r="E884" s="5" t="s">
        <v>224</v>
      </c>
      <c r="F884" s="5" t="str">
        <f>IF($F$14="","",$F$14)</f>
        <v/>
      </c>
      <c r="G884" s="5" t="str">
        <f>IF($G$14="","",$G$14)</f>
        <v/>
      </c>
      <c r="H884" s="5" t="str">
        <f>IF($H$14="","",$H$14)</f>
        <v/>
      </c>
      <c r="I884" s="5" t="str">
        <f>IF($I$14="","",$I$14)</f>
        <v/>
      </c>
      <c r="J884" s="5" t="s">
        <v>57</v>
      </c>
      <c r="L884" s="1" t="s">
        <v>26</v>
      </c>
    </row>
    <row r="885" spans="1:16">
      <c r="A885" s="57" t="str">
        <f>$A$15</f>
        <v>Stelposten n.v.t.</v>
      </c>
      <c r="B885" s="81"/>
      <c r="C885" s="82"/>
      <c r="D885" s="82"/>
      <c r="E885" s="82"/>
      <c r="F885" s="3"/>
      <c r="G885" s="3"/>
      <c r="H885" s="3"/>
      <c r="I885" s="3"/>
      <c r="J885" s="58">
        <f>(F885*(1+'Aanneemsom-E'!$F$16))+(G885*(1+'Aanneemsom-E'!$F$16))+(H885*(1+'Aanneemsom-E'!$F$16))+(I885*(1+'Aanneemsom-E'!$F$16))</f>
        <v>0</v>
      </c>
      <c r="L885" s="1">
        <f>IF(F884="",1,IF(F885="",0,1))</f>
        <v>1</v>
      </c>
      <c r="M885" s="1">
        <f>IF(G884="",1,IF(G885="",0,1))</f>
        <v>1</v>
      </c>
      <c r="N885" s="1">
        <f>IF(H884="",1,IF(H885="",0,1))</f>
        <v>1</v>
      </c>
      <c r="O885" s="1">
        <f>IF(I884="",1,IF(I885="",0,1))</f>
        <v>1</v>
      </c>
      <c r="P885" s="1">
        <f t="shared" ref="P885:P894" si="61">SUM(L885:O885)</f>
        <v>4</v>
      </c>
    </row>
    <row r="886" spans="1:16">
      <c r="A886" s="1" t="str">
        <f>$A$16</f>
        <v>61 CEV</v>
      </c>
      <c r="B886" s="111" t="str">
        <f>IF(C886+D886+E886=0,"",J886/$I$876)</f>
        <v/>
      </c>
      <c r="C886" s="3"/>
      <c r="D886" s="3"/>
      <c r="E886" s="3"/>
      <c r="F886" s="59"/>
      <c r="G886" s="59"/>
      <c r="H886" s="59"/>
      <c r="I886" s="59"/>
      <c r="J886" s="11">
        <f>(C886*(1+'Aanneemsom-E'!$C$16))+(D886*(1+'Aanneemsom-E'!$D$16))+(E886*(1+'Aanneemsom-E'!$E$16))</f>
        <v>0</v>
      </c>
      <c r="L886" s="1">
        <f>IF($A$16="61 N.v.t.",1,IF(C886="",0,1))</f>
        <v>0</v>
      </c>
      <c r="M886" s="1">
        <f>IF($A$16="61 N.v.t.",1,IF(D886="",0,1))</f>
        <v>0</v>
      </c>
      <c r="N886" s="1">
        <f>IF($A$16="61 N.v.t.",1,IF(E886="",0,1))</f>
        <v>0</v>
      </c>
      <c r="P886" s="1">
        <f t="shared" si="61"/>
        <v>0</v>
      </c>
    </row>
    <row r="887" spans="1:16">
      <c r="A887" s="1" t="str">
        <f>$A$17</f>
        <v>62 Aansluitingen</v>
      </c>
      <c r="B887" s="111" t="str">
        <f t="shared" ref="B887:B894" si="62">IF(C887+D887+E887=0,"",J887/$I$876)</f>
        <v/>
      </c>
      <c r="C887" s="3"/>
      <c r="D887" s="3"/>
      <c r="E887" s="3"/>
      <c r="F887" s="59"/>
      <c r="G887" s="59"/>
      <c r="H887" s="59"/>
      <c r="I887" s="59"/>
      <c r="J887" s="11">
        <f>(C887*(1+'Aanneemsom-E'!$C$16))+(D887*(1+'Aanneemsom-E'!$D$16))+(E887*(1+'Aanneemsom-E'!$E$16))</f>
        <v>0</v>
      </c>
      <c r="L887" s="1">
        <f>IF($A$17="62 N.v.t.",1,IF(C887="",0,1))</f>
        <v>0</v>
      </c>
      <c r="M887" s="1">
        <f>IF($A$17="62 N.v.t.",1,IF(D887="",0,1))</f>
        <v>0</v>
      </c>
      <c r="N887" s="1">
        <f>IF($A$17="62 N.v.t.",1,IF(E887="",0,1))</f>
        <v>0</v>
      </c>
      <c r="P887" s="1">
        <f t="shared" si="61"/>
        <v>0</v>
      </c>
    </row>
    <row r="888" spans="1:16">
      <c r="A888" s="1" t="str">
        <f>$A$18</f>
        <v>63 Verlichting</v>
      </c>
      <c r="B888" s="111" t="str">
        <f t="shared" si="62"/>
        <v/>
      </c>
      <c r="C888" s="3"/>
      <c r="D888" s="3"/>
      <c r="E888" s="3"/>
      <c r="F888" s="59"/>
      <c r="G888" s="59"/>
      <c r="H888" s="59"/>
      <c r="I888" s="59"/>
      <c r="J888" s="11">
        <f>(C888*(1+'Aanneemsom-E'!$C$16))+(D888*(1+'Aanneemsom-E'!$D$16))+(E888*(1+'Aanneemsom-E'!$E$16))</f>
        <v>0</v>
      </c>
      <c r="L888" s="1">
        <f>IF($A$18="63 N.v.t.",1,IF(C888="",0,1))</f>
        <v>0</v>
      </c>
      <c r="M888" s="1">
        <f>IF($A$18="63 N.v.t.",1,IF(D888="",0,1))</f>
        <v>0</v>
      </c>
      <c r="N888" s="1">
        <f>IF($A$18="63 N.v.t.",1,IF(E888="",0,1))</f>
        <v>0</v>
      </c>
      <c r="P888" s="1">
        <f t="shared" si="61"/>
        <v>0</v>
      </c>
    </row>
    <row r="889" spans="1:16">
      <c r="A889" s="1" t="str">
        <f>$A$19</f>
        <v>64 Communicatie</v>
      </c>
      <c r="B889" s="111" t="str">
        <f t="shared" si="62"/>
        <v/>
      </c>
      <c r="C889" s="3"/>
      <c r="D889" s="3"/>
      <c r="E889" s="3"/>
      <c r="F889" s="59"/>
      <c r="G889" s="59"/>
      <c r="H889" s="59"/>
      <c r="I889" s="59"/>
      <c r="J889" s="11">
        <f>(C889*(1+'Aanneemsom-E'!$C$16))+(D889*(1+'Aanneemsom-E'!$D$16))+(E889*(1+'Aanneemsom-E'!$E$16))</f>
        <v>0</v>
      </c>
      <c r="L889" s="1">
        <f>IF($A$19="64 N.v.t.",1,IF(C889="",0,1))</f>
        <v>0</v>
      </c>
      <c r="M889" s="1">
        <f>IF($A$19="64 N.v.t.",1,IF(D889="",0,1))</f>
        <v>0</v>
      </c>
      <c r="N889" s="1">
        <f>IF($A$19="64 N.v.t.",1,IF(E889="",0,1))</f>
        <v>0</v>
      </c>
      <c r="P889" s="1">
        <f t="shared" si="61"/>
        <v>0</v>
      </c>
    </row>
    <row r="890" spans="1:16">
      <c r="A890" s="1" t="str">
        <f>$A$20</f>
        <v>65 Beveiliging</v>
      </c>
      <c r="B890" s="111" t="str">
        <f t="shared" si="62"/>
        <v/>
      </c>
      <c r="C890" s="3"/>
      <c r="D890" s="3"/>
      <c r="E890" s="3"/>
      <c r="F890" s="59"/>
      <c r="G890" s="104" t="str">
        <f>IF(F876="","Ingevulde informatie wordt genegeerd.","")</f>
        <v>Ingevulde informatie wordt genegeerd.</v>
      </c>
      <c r="H890" s="59"/>
      <c r="I890" s="59"/>
      <c r="J890" s="11">
        <f>(C890*(1+'Aanneemsom-E'!$C$16))+(D890*(1+'Aanneemsom-E'!$D$16))+(E890*(1+'Aanneemsom-E'!$E$16))</f>
        <v>0</v>
      </c>
      <c r="L890" s="1">
        <f>IF($A$20="65 N.v.t.",1,IF(C890="",0,1))</f>
        <v>0</v>
      </c>
      <c r="M890" s="1">
        <f>IF($A$20="65 N.v.t.",1,IF(D890="",0,1))</f>
        <v>0</v>
      </c>
      <c r="N890" s="1">
        <f>IF($A$20="65 N.v.t.",1,IF(E890="",0,1))</f>
        <v>0</v>
      </c>
      <c r="P890" s="1">
        <f t="shared" si="61"/>
        <v>0</v>
      </c>
    </row>
    <row r="891" spans="1:16">
      <c r="A891" s="1" t="str">
        <f>$A$21</f>
        <v>66 Transport</v>
      </c>
      <c r="B891" s="111" t="str">
        <f t="shared" si="62"/>
        <v/>
      </c>
      <c r="C891" s="3"/>
      <c r="D891" s="3"/>
      <c r="E891" s="3"/>
      <c r="F891" s="59"/>
      <c r="G891" s="59"/>
      <c r="H891" s="59"/>
      <c r="I891" s="59"/>
      <c r="J891" s="11">
        <f>(C891*(1+'Aanneemsom-E'!$C$16))+(D891*(1+'Aanneemsom-E'!$D$16))+(E891*(1+'Aanneemsom-E'!$E$16))</f>
        <v>0</v>
      </c>
      <c r="L891" s="1">
        <f>IF($A$21="66 N.v.t.",1,IF(C891="",0,1))</f>
        <v>0</v>
      </c>
      <c r="M891" s="1">
        <f>IF($A$21="66 N.v.t.",1,IF(D891="",0,1))</f>
        <v>0</v>
      </c>
      <c r="N891" s="1">
        <f>IF($A$21="66 N.v.t.",1,IF(E891="",0,1))</f>
        <v>0</v>
      </c>
      <c r="P891" s="1">
        <f t="shared" si="61"/>
        <v>0</v>
      </c>
    </row>
    <row r="892" spans="1:16">
      <c r="A892" s="1" t="str">
        <f>$A$22</f>
        <v>73 Vaste keuken vrz</v>
      </c>
      <c r="B892" s="111" t="str">
        <f t="shared" si="62"/>
        <v/>
      </c>
      <c r="C892" s="3"/>
      <c r="D892" s="3"/>
      <c r="E892" s="3"/>
      <c r="F892" s="59"/>
      <c r="G892" s="59"/>
      <c r="H892" s="59"/>
      <c r="I892" s="59"/>
      <c r="J892" s="11">
        <f>(C892*(1+'Aanneemsom-E'!$C$16))+(D892*(1+'Aanneemsom-E'!$D$16))+(E892*(1+'Aanneemsom-E'!$E$16))</f>
        <v>0</v>
      </c>
      <c r="L892" s="1">
        <f>IF($A$22="73 N.v.t.",1,IF(C892="",0,1))</f>
        <v>0</v>
      </c>
      <c r="M892" s="1">
        <f>IF($A$22="73 N.v.t.",1,IF(D892="",0,1))</f>
        <v>0</v>
      </c>
      <c r="N892" s="1">
        <f>IF($A$22="73 N.v.t.",1,IF(E892="",0,1))</f>
        <v>0</v>
      </c>
      <c r="P892" s="1">
        <f t="shared" si="61"/>
        <v>0</v>
      </c>
    </row>
    <row r="893" spans="1:16">
      <c r="A893" s="1" t="str">
        <f>$A$23</f>
        <v>75 Vaste onderh.vrz</v>
      </c>
      <c r="B893" s="111" t="str">
        <f t="shared" si="62"/>
        <v/>
      </c>
      <c r="C893" s="3"/>
      <c r="D893" s="3"/>
      <c r="E893" s="3"/>
      <c r="F893" s="59"/>
      <c r="G893" s="59"/>
      <c r="H893" s="59"/>
      <c r="I893" s="59"/>
      <c r="J893" s="11">
        <f>(C893*(1+'Aanneemsom-E'!$C$16))+(D893*(1+'Aanneemsom-E'!$D$16))+(E893*(1+'Aanneemsom-E'!$E$16))</f>
        <v>0</v>
      </c>
      <c r="L893" s="1">
        <f>IF($A$23="75 N.v.t.",1,IF(C893="",0,1))</f>
        <v>0</v>
      </c>
      <c r="M893" s="1">
        <f>IF($A$23="75 N.v.t.",1,IF(D893="",0,1))</f>
        <v>0</v>
      </c>
      <c r="N893" s="1">
        <f>IF($A$23="75 N.v.t.",1,IF(E893="",0,1))</f>
        <v>0</v>
      </c>
      <c r="P893" s="1">
        <f t="shared" si="61"/>
        <v>0</v>
      </c>
    </row>
    <row r="894" spans="1:16" ht="12" thickBot="1">
      <c r="A894" s="1" t="str">
        <f>$A$24</f>
        <v>90 Terrein</v>
      </c>
      <c r="B894" s="111" t="str">
        <f t="shared" si="62"/>
        <v/>
      </c>
      <c r="C894" s="3"/>
      <c r="D894" s="3"/>
      <c r="E894" s="3"/>
      <c r="F894" s="59"/>
      <c r="G894" s="59"/>
      <c r="H894" s="59"/>
      <c r="I894" s="59"/>
      <c r="J894" s="11">
        <f>(C894*(1+'Aanneemsom-E'!$C$16))+(D894*(1+'Aanneemsom-E'!$D$16))+(E894*(1+'Aanneemsom-E'!$E$16))</f>
        <v>0</v>
      </c>
      <c r="L894" s="1">
        <f>IF($A$24="90 N.v.t.",1,IF(C894="",0,1))</f>
        <v>0</v>
      </c>
      <c r="M894" s="1">
        <f>IF($A$24="90 N.v.t.",1,IF(D894="",0,1))</f>
        <v>0</v>
      </c>
      <c r="N894" s="1">
        <f>IF($A$24="90 N.v.t.",1,IF(E894="",0,1))</f>
        <v>0</v>
      </c>
      <c r="P894" s="1">
        <f t="shared" si="61"/>
        <v>0</v>
      </c>
    </row>
    <row r="895" spans="1:16" ht="13.5" thickBot="1">
      <c r="B895" s="19" t="s">
        <v>10</v>
      </c>
      <c r="C895" s="13">
        <f>SUM(C886:C894)</f>
        <v>0</v>
      </c>
      <c r="D895" s="13">
        <f>SUM(D886:D894)</f>
        <v>0</v>
      </c>
      <c r="E895" s="13">
        <f>SUM(E886:E894)</f>
        <v>0</v>
      </c>
      <c r="J895" s="12">
        <f>SUM(J885:J894)</f>
        <v>0</v>
      </c>
      <c r="O895" s="30" t="s">
        <v>25</v>
      </c>
      <c r="P895" s="1">
        <f>SUM(P885:P894)+P877</f>
        <v>4</v>
      </c>
    </row>
    <row r="896" spans="1:16">
      <c r="B896" s="19" t="s">
        <v>21</v>
      </c>
      <c r="C896" s="72" t="e">
        <f>C895/SUM(C895:E895)</f>
        <v>#DIV/0!</v>
      </c>
      <c r="D896" s="72" t="e">
        <f>D895/SUM(C895:E895)</f>
        <v>#DIV/0!</v>
      </c>
      <c r="E896" s="72" t="e">
        <f>E895/SUM(C895:E895)</f>
        <v>#DIV/0!</v>
      </c>
    </row>
    <row r="897" spans="1:10">
      <c r="C897" s="83"/>
      <c r="D897" s="83"/>
      <c r="E897" s="83"/>
    </row>
    <row r="898" spans="1:10">
      <c r="A898" s="6" t="str">
        <f>$A$57</f>
        <v>* "Loon", "Materiaal" en "Werk-derden" inclusief toeslagen. Let op: Alle bedragen datum prijspeil.</v>
      </c>
      <c r="C898" s="83"/>
      <c r="D898" s="83"/>
      <c r="E898" s="83"/>
      <c r="J898" s="105" t="str">
        <f>$J$57</f>
        <v>Paraaf Inschrijver:</v>
      </c>
    </row>
    <row r="899" spans="1:10">
      <c r="A899" s="6" t="str">
        <f>$A$58</f>
        <v>Opmerking: Niet gebruikte velden invullen met 0. Negatieve getallen of tekst is niet toegestaan.</v>
      </c>
      <c r="J899" s="86" t="str">
        <f>IF(P895=32,"","Let op: niet alle velden zijn ingevuld!")</f>
        <v>Let op: niet alle velden zijn ingevuld!</v>
      </c>
    </row>
  </sheetData>
  <sheetProtection algorithmName="SHA-512" hashValue="th8a/ol3CeQrQeBwJZ1C/27Kw097kqN/s4LhkaFmlDJu4EAq2RFo2LVFzx0YpZ2U18j6G7o9h4EV3QVPzBhNKQ==" saltValue="x+U59B/j+5Ui1Ys9nth1yQ==" spinCount="100000" sheet="1" objects="1" scenarios="1" selectLockedCells="1"/>
  <phoneticPr fontId="0" type="noConversion"/>
  <conditionalFormatting sqref="B5">
    <cfRule type="cellIs" dxfId="207" priority="316" stopIfTrue="1" operator="equal">
      <formula>"Specificatieblad ongeldig"</formula>
    </cfRule>
  </conditionalFormatting>
  <conditionalFormatting sqref="B10">
    <cfRule type="cellIs" dxfId="206" priority="34" stopIfTrue="1" operator="notEqual">
      <formula>""</formula>
    </cfRule>
  </conditionalFormatting>
  <conditionalFormatting sqref="B34 B63 B92 B121 B150 B179 B208 B237 B266 B295 B324 B353 B382 B411 B440 B469 B498 B527 B556 B585 B614 B643 B672 B701 B730 B759 B788 B817 B846 B875">
    <cfRule type="cellIs" dxfId="205" priority="315" stopIfTrue="1" operator="equal">
      <formula>"Specificatieblad ongeldig; NIET invullen!"</formula>
    </cfRule>
  </conditionalFormatting>
  <conditionalFormatting sqref="B39">
    <cfRule type="cellIs" dxfId="204" priority="30" stopIfTrue="1" operator="notEqual">
      <formula>""</formula>
    </cfRule>
  </conditionalFormatting>
  <conditionalFormatting sqref="B68">
    <cfRule type="cellIs" dxfId="203" priority="29" stopIfTrue="1" operator="notEqual">
      <formula>""</formula>
    </cfRule>
  </conditionalFormatting>
  <conditionalFormatting sqref="B97">
    <cfRule type="cellIs" dxfId="202" priority="28" stopIfTrue="1" operator="notEqual">
      <formula>""</formula>
    </cfRule>
  </conditionalFormatting>
  <conditionalFormatting sqref="B126">
    <cfRule type="cellIs" dxfId="201" priority="27" stopIfTrue="1" operator="notEqual">
      <formula>""</formula>
    </cfRule>
  </conditionalFormatting>
  <conditionalFormatting sqref="B155">
    <cfRule type="cellIs" dxfId="200" priority="26" stopIfTrue="1" operator="notEqual">
      <formula>""</formula>
    </cfRule>
  </conditionalFormatting>
  <conditionalFormatting sqref="B184">
    <cfRule type="cellIs" dxfId="199" priority="25" stopIfTrue="1" operator="notEqual">
      <formula>""</formula>
    </cfRule>
  </conditionalFormatting>
  <conditionalFormatting sqref="B213">
    <cfRule type="cellIs" dxfId="198" priority="24" stopIfTrue="1" operator="notEqual">
      <formula>""</formula>
    </cfRule>
  </conditionalFormatting>
  <conditionalFormatting sqref="B242">
    <cfRule type="cellIs" dxfId="197" priority="23" stopIfTrue="1" operator="notEqual">
      <formula>""</formula>
    </cfRule>
  </conditionalFormatting>
  <conditionalFormatting sqref="B271">
    <cfRule type="cellIs" dxfId="196" priority="22" stopIfTrue="1" operator="notEqual">
      <formula>""</formula>
    </cfRule>
  </conditionalFormatting>
  <conditionalFormatting sqref="B300">
    <cfRule type="cellIs" dxfId="195" priority="21" stopIfTrue="1" operator="notEqual">
      <formula>""</formula>
    </cfRule>
  </conditionalFormatting>
  <conditionalFormatting sqref="B329">
    <cfRule type="cellIs" dxfId="194" priority="20" stopIfTrue="1" operator="notEqual">
      <formula>""</formula>
    </cfRule>
  </conditionalFormatting>
  <conditionalFormatting sqref="B358">
    <cfRule type="cellIs" dxfId="193" priority="19" stopIfTrue="1" operator="notEqual">
      <formula>""</formula>
    </cfRule>
  </conditionalFormatting>
  <conditionalFormatting sqref="B387">
    <cfRule type="cellIs" dxfId="192" priority="18" stopIfTrue="1" operator="notEqual">
      <formula>""</formula>
    </cfRule>
  </conditionalFormatting>
  <conditionalFormatting sqref="B416">
    <cfRule type="cellIs" dxfId="191" priority="17" stopIfTrue="1" operator="notEqual">
      <formula>""</formula>
    </cfRule>
  </conditionalFormatting>
  <conditionalFormatting sqref="B445">
    <cfRule type="cellIs" dxfId="190" priority="16" stopIfTrue="1" operator="notEqual">
      <formula>""</formula>
    </cfRule>
  </conditionalFormatting>
  <conditionalFormatting sqref="B474">
    <cfRule type="cellIs" dxfId="189" priority="15" stopIfTrue="1" operator="notEqual">
      <formula>""</formula>
    </cfRule>
  </conditionalFormatting>
  <conditionalFormatting sqref="B503">
    <cfRule type="cellIs" dxfId="188" priority="14" stopIfTrue="1" operator="notEqual">
      <formula>""</formula>
    </cfRule>
  </conditionalFormatting>
  <conditionalFormatting sqref="B532">
    <cfRule type="cellIs" dxfId="187" priority="13" stopIfTrue="1" operator="notEqual">
      <formula>""</formula>
    </cfRule>
  </conditionalFormatting>
  <conditionalFormatting sqref="B561">
    <cfRule type="cellIs" dxfId="186" priority="12" stopIfTrue="1" operator="notEqual">
      <formula>""</formula>
    </cfRule>
  </conditionalFormatting>
  <conditionalFormatting sqref="B590">
    <cfRule type="cellIs" dxfId="185" priority="11" stopIfTrue="1" operator="notEqual">
      <formula>""</formula>
    </cfRule>
  </conditionalFormatting>
  <conditionalFormatting sqref="B619">
    <cfRule type="cellIs" dxfId="184" priority="10" stopIfTrue="1" operator="notEqual">
      <formula>""</formula>
    </cfRule>
  </conditionalFormatting>
  <conditionalFormatting sqref="B648">
    <cfRule type="cellIs" dxfId="183" priority="9" stopIfTrue="1" operator="notEqual">
      <formula>""</formula>
    </cfRule>
  </conditionalFormatting>
  <conditionalFormatting sqref="B677">
    <cfRule type="cellIs" dxfId="182" priority="8" stopIfTrue="1" operator="notEqual">
      <formula>""</formula>
    </cfRule>
  </conditionalFormatting>
  <conditionalFormatting sqref="B706">
    <cfRule type="cellIs" dxfId="181" priority="7" stopIfTrue="1" operator="notEqual">
      <formula>""</formula>
    </cfRule>
  </conditionalFormatting>
  <conditionalFormatting sqref="B735">
    <cfRule type="cellIs" dxfId="180" priority="6" stopIfTrue="1" operator="notEqual">
      <formula>""</formula>
    </cfRule>
  </conditionalFormatting>
  <conditionalFormatting sqref="B764">
    <cfRule type="cellIs" dxfId="179" priority="5" stopIfTrue="1" operator="notEqual">
      <formula>""</formula>
    </cfRule>
  </conditionalFormatting>
  <conditionalFormatting sqref="B793">
    <cfRule type="cellIs" dxfId="178" priority="4" stopIfTrue="1" operator="notEqual">
      <formula>""</formula>
    </cfRule>
  </conditionalFormatting>
  <conditionalFormatting sqref="B822">
    <cfRule type="cellIs" dxfId="177" priority="3" stopIfTrue="1" operator="notEqual">
      <formula>""</formula>
    </cfRule>
  </conditionalFormatting>
  <conditionalFormatting sqref="B851">
    <cfRule type="cellIs" dxfId="176" priority="2" stopIfTrue="1" operator="notEqual">
      <formula>""</formula>
    </cfRule>
  </conditionalFormatting>
  <conditionalFormatting sqref="B880">
    <cfRule type="cellIs" dxfId="175" priority="1" stopIfTrue="1" operator="notEqual">
      <formula>""</formula>
    </cfRule>
  </conditionalFormatting>
  <conditionalFormatting sqref="F15:I15 C16:E24 C45:E53 C74:E82 C103:E111 C132:E140 C161:E169 C190:E198 C219:E227 C248:E256 C277:E285 C306:E314 C335:E343 C364:E372 C393:E401 C422:E430 C451:E459 C480:E488 C509:E517 C538:E546 C567:E575 C596:E604 C625:E633 C654:E662 C683:E691 C712:E720 C741:E749 C770:E778 C799:E807 C828:E836 C857:E865 F885:I885 C886:E894">
    <cfRule type="expression" dxfId="174" priority="314" stopIfTrue="1">
      <formula>ISTEXT(C15)</formula>
    </cfRule>
    <cfRule type="cellIs" dxfId="173" priority="313" stopIfTrue="1" operator="lessThan">
      <formula>0</formula>
    </cfRule>
    <cfRule type="cellIs" dxfId="172" priority="312" stopIfTrue="1" operator="equal">
      <formula>""</formula>
    </cfRule>
  </conditionalFormatting>
  <conditionalFormatting sqref="F44:I44 F73:I73 F102:I102 F131:I131 F160:I160 F189:I189 F218:I218 F247:I247 F276:I276 F305:I305 F334:I334 F363:I363 F392:I392 F421:I421 F450:I450 F479:I479 F508:I508 F537:I537 F566:I566 F595:I595 F624:I624 F653:I653 F682:I682 F711:I711 F740:I740 F769:I769 F798:I798 F827:I827 F856:I856">
    <cfRule type="cellIs" dxfId="171" priority="159" stopIfTrue="1" operator="lessThan">
      <formula>0</formula>
    </cfRule>
    <cfRule type="expression" dxfId="170" priority="160" stopIfTrue="1">
      <formula>ISTEXT(F44)</formula>
    </cfRule>
    <cfRule type="cellIs" dxfId="169" priority="158" stopIfTrue="1" operator="equal">
      <formula>""</formula>
    </cfRule>
  </conditionalFormatting>
  <conditionalFormatting sqref="I5">
    <cfRule type="cellIs" dxfId="168" priority="161" stopIfTrue="1" operator="notEqual">
      <formula>$I$6</formula>
    </cfRule>
  </conditionalFormatting>
  <conditionalFormatting sqref="I35">
    <cfRule type="expression" dxfId="167" priority="251" stopIfTrue="1">
      <formula>I36-I35&lt;&gt;0</formula>
    </cfRule>
  </conditionalFormatting>
  <conditionalFormatting sqref="I36">
    <cfRule type="cellIs" dxfId="166" priority="94" stopIfTrue="1" operator="lessThan">
      <formula>0</formula>
    </cfRule>
  </conditionalFormatting>
  <conditionalFormatting sqref="I64">
    <cfRule type="expression" dxfId="165" priority="157" stopIfTrue="1">
      <formula>I65-I64&lt;&gt;0</formula>
    </cfRule>
  </conditionalFormatting>
  <conditionalFormatting sqref="I65">
    <cfRule type="cellIs" dxfId="164" priority="92" stopIfTrue="1" operator="lessThan">
      <formula>0</formula>
    </cfRule>
  </conditionalFormatting>
  <conditionalFormatting sqref="I93">
    <cfRule type="expression" dxfId="163" priority="156" stopIfTrue="1">
      <formula>I94-I93&lt;&gt;0</formula>
    </cfRule>
  </conditionalFormatting>
  <conditionalFormatting sqref="I94">
    <cfRule type="cellIs" dxfId="162" priority="90" stopIfTrue="1" operator="lessThan">
      <formula>0</formula>
    </cfRule>
  </conditionalFormatting>
  <conditionalFormatting sqref="I122">
    <cfRule type="expression" dxfId="161" priority="155" stopIfTrue="1">
      <formula>I123-I122&lt;&gt;0</formula>
    </cfRule>
  </conditionalFormatting>
  <conditionalFormatting sqref="I123">
    <cfRule type="cellIs" dxfId="160" priority="88" stopIfTrue="1" operator="lessThan">
      <formula>0</formula>
    </cfRule>
  </conditionalFormatting>
  <conditionalFormatting sqref="I151">
    <cfRule type="expression" dxfId="159" priority="154" stopIfTrue="1">
      <formula>I152-I151&lt;&gt;0</formula>
    </cfRule>
  </conditionalFormatting>
  <conditionalFormatting sqref="I152">
    <cfRule type="cellIs" dxfId="158" priority="86" stopIfTrue="1" operator="lessThan">
      <formula>0</formula>
    </cfRule>
  </conditionalFormatting>
  <conditionalFormatting sqref="I180">
    <cfRule type="expression" dxfId="157" priority="153" stopIfTrue="1">
      <formula>I181-I180&lt;&gt;0</formula>
    </cfRule>
  </conditionalFormatting>
  <conditionalFormatting sqref="I181">
    <cfRule type="cellIs" dxfId="156" priority="84" stopIfTrue="1" operator="lessThan">
      <formula>0</formula>
    </cfRule>
  </conditionalFormatting>
  <conditionalFormatting sqref="I209">
    <cfRule type="expression" dxfId="155" priority="152" stopIfTrue="1">
      <formula>I210-I209&lt;&gt;0</formula>
    </cfRule>
  </conditionalFormatting>
  <conditionalFormatting sqref="I210">
    <cfRule type="cellIs" dxfId="154" priority="82" stopIfTrue="1" operator="lessThan">
      <formula>0</formula>
    </cfRule>
  </conditionalFormatting>
  <conditionalFormatting sqref="I238">
    <cfRule type="expression" dxfId="153" priority="151" stopIfTrue="1">
      <formula>I239-I238&lt;&gt;0</formula>
    </cfRule>
  </conditionalFormatting>
  <conditionalFormatting sqref="I239">
    <cfRule type="cellIs" dxfId="152" priority="80" stopIfTrue="1" operator="lessThan">
      <formula>0</formula>
    </cfRule>
  </conditionalFormatting>
  <conditionalFormatting sqref="I267">
    <cfRule type="expression" dxfId="151" priority="150" stopIfTrue="1">
      <formula>I268-I267&lt;&gt;0</formula>
    </cfRule>
  </conditionalFormatting>
  <conditionalFormatting sqref="I268">
    <cfRule type="cellIs" dxfId="150" priority="78" stopIfTrue="1" operator="lessThan">
      <formula>0</formula>
    </cfRule>
  </conditionalFormatting>
  <conditionalFormatting sqref="I296">
    <cfRule type="expression" dxfId="149" priority="149" stopIfTrue="1">
      <formula>I297-I296&lt;&gt;0</formula>
    </cfRule>
  </conditionalFormatting>
  <conditionalFormatting sqref="I297">
    <cfRule type="cellIs" dxfId="148" priority="76" stopIfTrue="1" operator="lessThan">
      <formula>0</formula>
    </cfRule>
  </conditionalFormatting>
  <conditionalFormatting sqref="I325">
    <cfRule type="expression" dxfId="147" priority="148" stopIfTrue="1">
      <formula>I326-I325&lt;&gt;0</formula>
    </cfRule>
  </conditionalFormatting>
  <conditionalFormatting sqref="I326">
    <cfRule type="cellIs" dxfId="146" priority="74" stopIfTrue="1" operator="lessThan">
      <formula>0</formula>
    </cfRule>
  </conditionalFormatting>
  <conditionalFormatting sqref="I354">
    <cfRule type="expression" dxfId="145" priority="147" stopIfTrue="1">
      <formula>I355-I354&lt;&gt;0</formula>
    </cfRule>
  </conditionalFormatting>
  <conditionalFormatting sqref="I355">
    <cfRule type="cellIs" dxfId="144" priority="72" stopIfTrue="1" operator="lessThan">
      <formula>0</formula>
    </cfRule>
  </conditionalFormatting>
  <conditionalFormatting sqref="I383">
    <cfRule type="expression" dxfId="143" priority="146" stopIfTrue="1">
      <formula>I384-I383&lt;&gt;0</formula>
    </cfRule>
  </conditionalFormatting>
  <conditionalFormatting sqref="I384">
    <cfRule type="cellIs" dxfId="142" priority="70" stopIfTrue="1" operator="lessThan">
      <formula>0</formula>
    </cfRule>
  </conditionalFormatting>
  <conditionalFormatting sqref="I412">
    <cfRule type="expression" dxfId="141" priority="145" stopIfTrue="1">
      <formula>I413-I412&lt;&gt;0</formula>
    </cfRule>
  </conditionalFormatting>
  <conditionalFormatting sqref="I413">
    <cfRule type="cellIs" dxfId="140" priority="68" stopIfTrue="1" operator="lessThan">
      <formula>0</formula>
    </cfRule>
  </conditionalFormatting>
  <conditionalFormatting sqref="I441">
    <cfRule type="expression" dxfId="139" priority="144" stopIfTrue="1">
      <formula>I442-I441&lt;&gt;0</formula>
    </cfRule>
  </conditionalFormatting>
  <conditionalFormatting sqref="I442">
    <cfRule type="cellIs" dxfId="138" priority="66" stopIfTrue="1" operator="lessThan">
      <formula>0</formula>
    </cfRule>
  </conditionalFormatting>
  <conditionalFormatting sqref="I470">
    <cfRule type="expression" dxfId="137" priority="143" stopIfTrue="1">
      <formula>I471-I470&lt;&gt;0</formula>
    </cfRule>
  </conditionalFormatting>
  <conditionalFormatting sqref="I471">
    <cfRule type="cellIs" dxfId="136" priority="64" stopIfTrue="1" operator="lessThan">
      <formula>0</formula>
    </cfRule>
  </conditionalFormatting>
  <conditionalFormatting sqref="I499">
    <cfRule type="expression" dxfId="135" priority="142" stopIfTrue="1">
      <formula>I500-I499&lt;&gt;0</formula>
    </cfRule>
  </conditionalFormatting>
  <conditionalFormatting sqref="I500">
    <cfRule type="cellIs" dxfId="134" priority="62" stopIfTrue="1" operator="lessThan">
      <formula>0</formula>
    </cfRule>
  </conditionalFormatting>
  <conditionalFormatting sqref="I528">
    <cfRule type="expression" dxfId="133" priority="141" stopIfTrue="1">
      <formula>I529-I528&lt;&gt;0</formula>
    </cfRule>
  </conditionalFormatting>
  <conditionalFormatting sqref="I529">
    <cfRule type="cellIs" dxfId="132" priority="60" stopIfTrue="1" operator="lessThan">
      <formula>0</formula>
    </cfRule>
  </conditionalFormatting>
  <conditionalFormatting sqref="I557">
    <cfRule type="expression" dxfId="131" priority="140" stopIfTrue="1">
      <formula>I558-I557&lt;&gt;0</formula>
    </cfRule>
  </conditionalFormatting>
  <conditionalFormatting sqref="I558">
    <cfRule type="cellIs" dxfId="130" priority="58" stopIfTrue="1" operator="lessThan">
      <formula>0</formula>
    </cfRule>
  </conditionalFormatting>
  <conditionalFormatting sqref="I586">
    <cfRule type="expression" dxfId="129" priority="139" stopIfTrue="1">
      <formula>I587-I586&lt;&gt;0</formula>
    </cfRule>
  </conditionalFormatting>
  <conditionalFormatting sqref="I587">
    <cfRule type="cellIs" dxfId="128" priority="56" stopIfTrue="1" operator="lessThan">
      <formula>0</formula>
    </cfRule>
  </conditionalFormatting>
  <conditionalFormatting sqref="I615">
    <cfRule type="expression" dxfId="127" priority="138" stopIfTrue="1">
      <formula>I616-I615&lt;&gt;0</formula>
    </cfRule>
  </conditionalFormatting>
  <conditionalFormatting sqref="I616">
    <cfRule type="cellIs" dxfId="126" priority="54" stopIfTrue="1" operator="lessThan">
      <formula>0</formula>
    </cfRule>
  </conditionalFormatting>
  <conditionalFormatting sqref="I644">
    <cfRule type="expression" dxfId="125" priority="137" stopIfTrue="1">
      <formula>I645-I644&lt;&gt;0</formula>
    </cfRule>
  </conditionalFormatting>
  <conditionalFormatting sqref="I645">
    <cfRule type="cellIs" dxfId="124" priority="52" stopIfTrue="1" operator="lessThan">
      <formula>0</formula>
    </cfRule>
  </conditionalFormatting>
  <conditionalFormatting sqref="I673">
    <cfRule type="expression" dxfId="123" priority="136" stopIfTrue="1">
      <formula>I674-I673&lt;&gt;0</formula>
    </cfRule>
  </conditionalFormatting>
  <conditionalFormatting sqref="I674">
    <cfRule type="cellIs" dxfId="122" priority="50" stopIfTrue="1" operator="lessThan">
      <formula>0</formula>
    </cfRule>
  </conditionalFormatting>
  <conditionalFormatting sqref="I702">
    <cfRule type="expression" dxfId="121" priority="135" stopIfTrue="1">
      <formula>I703-I702&lt;&gt;0</formula>
    </cfRule>
  </conditionalFormatting>
  <conditionalFormatting sqref="I703">
    <cfRule type="cellIs" dxfId="120" priority="48" stopIfTrue="1" operator="lessThan">
      <formula>0</formula>
    </cfRule>
  </conditionalFormatting>
  <conditionalFormatting sqref="I731">
    <cfRule type="expression" dxfId="119" priority="134" stopIfTrue="1">
      <formula>I732-I731&lt;&gt;0</formula>
    </cfRule>
  </conditionalFormatting>
  <conditionalFormatting sqref="I732">
    <cfRule type="cellIs" dxfId="118" priority="46" stopIfTrue="1" operator="lessThan">
      <formula>0</formula>
    </cfRule>
  </conditionalFormatting>
  <conditionalFormatting sqref="I760">
    <cfRule type="expression" dxfId="117" priority="133" stopIfTrue="1">
      <formula>I761-I760&lt;&gt;0</formula>
    </cfRule>
  </conditionalFormatting>
  <conditionalFormatting sqref="I761">
    <cfRule type="cellIs" dxfId="116" priority="44" stopIfTrue="1" operator="lessThan">
      <formula>0</formula>
    </cfRule>
  </conditionalFormatting>
  <conditionalFormatting sqref="I789">
    <cfRule type="expression" dxfId="115" priority="132" stopIfTrue="1">
      <formula>I790-I789&lt;&gt;0</formula>
    </cfRule>
  </conditionalFormatting>
  <conditionalFormatting sqref="I790">
    <cfRule type="cellIs" dxfId="114" priority="42" stopIfTrue="1" operator="lessThan">
      <formula>0</formula>
    </cfRule>
  </conditionalFormatting>
  <conditionalFormatting sqref="I818">
    <cfRule type="expression" dxfId="113" priority="131" stopIfTrue="1">
      <formula>I819-I818&lt;&gt;0</formula>
    </cfRule>
  </conditionalFormatting>
  <conditionalFormatting sqref="I819">
    <cfRule type="cellIs" dxfId="112" priority="40" stopIfTrue="1" operator="lessThan">
      <formula>0</formula>
    </cfRule>
  </conditionalFormatting>
  <conditionalFormatting sqref="I847">
    <cfRule type="expression" dxfId="111" priority="130" stopIfTrue="1">
      <formula>I848-I847&lt;&gt;0</formula>
    </cfRule>
  </conditionalFormatting>
  <conditionalFormatting sqref="I848">
    <cfRule type="cellIs" dxfId="110" priority="38" stopIfTrue="1" operator="lessThan">
      <formula>0</formula>
    </cfRule>
  </conditionalFormatting>
  <conditionalFormatting sqref="I876">
    <cfRule type="expression" dxfId="109" priority="129" stopIfTrue="1">
      <formula>I877-I876&lt;&gt;0</formula>
    </cfRule>
  </conditionalFormatting>
  <conditionalFormatting sqref="I877">
    <cfRule type="cellIs" dxfId="108" priority="36" stopIfTrue="1" operator="lessThan">
      <formula>0</formula>
    </cfRule>
  </conditionalFormatting>
  <conditionalFormatting sqref="J36">
    <cfRule type="expression" dxfId="107" priority="93">
      <formula>I36=""</formula>
    </cfRule>
  </conditionalFormatting>
  <conditionalFormatting sqref="J38">
    <cfRule type="cellIs" dxfId="106" priority="249" stopIfTrue="1" operator="notEqual">
      <formula>0</formula>
    </cfRule>
    <cfRule type="cellIs" dxfId="105" priority="250" stopIfTrue="1" operator="equal">
      <formula>0</formula>
    </cfRule>
  </conditionalFormatting>
  <conditionalFormatting sqref="J65">
    <cfRule type="expression" dxfId="104" priority="91">
      <formula>I65=""</formula>
    </cfRule>
  </conditionalFormatting>
  <conditionalFormatting sqref="J67">
    <cfRule type="cellIs" dxfId="103" priority="246" stopIfTrue="1" operator="notEqual">
      <formula>0</formula>
    </cfRule>
    <cfRule type="cellIs" dxfId="102" priority="247" stopIfTrue="1" operator="equal">
      <formula>0</formula>
    </cfRule>
  </conditionalFormatting>
  <conditionalFormatting sqref="J94">
    <cfRule type="expression" dxfId="101" priority="89">
      <formula>I94=""</formula>
    </cfRule>
  </conditionalFormatting>
  <conditionalFormatting sqref="J96">
    <cfRule type="cellIs" dxfId="100" priority="244" stopIfTrue="1" operator="equal">
      <formula>0</formula>
    </cfRule>
    <cfRule type="cellIs" dxfId="99" priority="243" stopIfTrue="1" operator="notEqual">
      <formula>0</formula>
    </cfRule>
  </conditionalFormatting>
  <conditionalFormatting sqref="J123">
    <cfRule type="expression" dxfId="98" priority="87">
      <formula>I123=""</formula>
    </cfRule>
  </conditionalFormatting>
  <conditionalFormatting sqref="J125">
    <cfRule type="cellIs" dxfId="97" priority="241" stopIfTrue="1" operator="equal">
      <formula>0</formula>
    </cfRule>
    <cfRule type="cellIs" dxfId="96" priority="240" stopIfTrue="1" operator="notEqual">
      <formula>0</formula>
    </cfRule>
  </conditionalFormatting>
  <conditionalFormatting sqref="J152">
    <cfRule type="expression" dxfId="95" priority="85">
      <formula>I152=""</formula>
    </cfRule>
  </conditionalFormatting>
  <conditionalFormatting sqref="J154">
    <cfRule type="cellIs" dxfId="94" priority="237" stopIfTrue="1" operator="notEqual">
      <formula>0</formula>
    </cfRule>
    <cfRule type="cellIs" dxfId="93" priority="238" stopIfTrue="1" operator="equal">
      <formula>0</formula>
    </cfRule>
  </conditionalFormatting>
  <conditionalFormatting sqref="J181">
    <cfRule type="expression" dxfId="92" priority="83">
      <formula>I181=""</formula>
    </cfRule>
  </conditionalFormatting>
  <conditionalFormatting sqref="J183">
    <cfRule type="cellIs" dxfId="91" priority="235" stopIfTrue="1" operator="equal">
      <formula>0</formula>
    </cfRule>
    <cfRule type="cellIs" dxfId="90" priority="234" stopIfTrue="1" operator="notEqual">
      <formula>0</formula>
    </cfRule>
  </conditionalFormatting>
  <conditionalFormatting sqref="J210">
    <cfRule type="expression" dxfId="89" priority="81">
      <formula>I210=""</formula>
    </cfRule>
  </conditionalFormatting>
  <conditionalFormatting sqref="J212">
    <cfRule type="cellIs" dxfId="88" priority="231" stopIfTrue="1" operator="notEqual">
      <formula>0</formula>
    </cfRule>
    <cfRule type="cellIs" dxfId="87" priority="232" stopIfTrue="1" operator="equal">
      <formula>0</formula>
    </cfRule>
  </conditionalFormatting>
  <conditionalFormatting sqref="J239">
    <cfRule type="expression" dxfId="86" priority="79">
      <formula>I239=""</formula>
    </cfRule>
  </conditionalFormatting>
  <conditionalFormatting sqref="J241">
    <cfRule type="cellIs" dxfId="85" priority="229" stopIfTrue="1" operator="equal">
      <formula>0</formula>
    </cfRule>
    <cfRule type="cellIs" dxfId="84" priority="228" stopIfTrue="1" operator="notEqual">
      <formula>0</formula>
    </cfRule>
  </conditionalFormatting>
  <conditionalFormatting sqref="J268">
    <cfRule type="expression" dxfId="83" priority="77">
      <formula>I268=""</formula>
    </cfRule>
  </conditionalFormatting>
  <conditionalFormatting sqref="J270">
    <cfRule type="cellIs" dxfId="82" priority="225" stopIfTrue="1" operator="notEqual">
      <formula>0</formula>
    </cfRule>
    <cfRule type="cellIs" dxfId="81" priority="226" stopIfTrue="1" operator="equal">
      <formula>0</formula>
    </cfRule>
  </conditionalFormatting>
  <conditionalFormatting sqref="J297">
    <cfRule type="expression" dxfId="80" priority="75">
      <formula>I297=""</formula>
    </cfRule>
  </conditionalFormatting>
  <conditionalFormatting sqref="J299">
    <cfRule type="cellIs" dxfId="79" priority="223" stopIfTrue="1" operator="equal">
      <formula>0</formula>
    </cfRule>
    <cfRule type="cellIs" dxfId="78" priority="222" stopIfTrue="1" operator="notEqual">
      <formula>0</formula>
    </cfRule>
  </conditionalFormatting>
  <conditionalFormatting sqref="J326">
    <cfRule type="expression" dxfId="77" priority="73">
      <formula>I326=""</formula>
    </cfRule>
  </conditionalFormatting>
  <conditionalFormatting sqref="J328">
    <cfRule type="cellIs" dxfId="76" priority="219" stopIfTrue="1" operator="notEqual">
      <formula>0</formula>
    </cfRule>
    <cfRule type="cellIs" dxfId="75" priority="220" stopIfTrue="1" operator="equal">
      <formula>0</formula>
    </cfRule>
  </conditionalFormatting>
  <conditionalFormatting sqref="J355">
    <cfRule type="expression" dxfId="74" priority="71">
      <formula>I355=""</formula>
    </cfRule>
  </conditionalFormatting>
  <conditionalFormatting sqref="J357">
    <cfRule type="cellIs" dxfId="73" priority="216" stopIfTrue="1" operator="notEqual">
      <formula>0</formula>
    </cfRule>
    <cfRule type="cellIs" dxfId="72" priority="217" stopIfTrue="1" operator="equal">
      <formula>0</formula>
    </cfRule>
  </conditionalFormatting>
  <conditionalFormatting sqref="J384">
    <cfRule type="expression" dxfId="71" priority="69">
      <formula>I384=""</formula>
    </cfRule>
  </conditionalFormatting>
  <conditionalFormatting sqref="J386">
    <cfRule type="cellIs" dxfId="70" priority="213" stopIfTrue="1" operator="notEqual">
      <formula>0</formula>
    </cfRule>
    <cfRule type="cellIs" dxfId="69" priority="214" stopIfTrue="1" operator="equal">
      <formula>0</formula>
    </cfRule>
  </conditionalFormatting>
  <conditionalFormatting sqref="J413">
    <cfRule type="expression" dxfId="68" priority="67">
      <formula>I413=""</formula>
    </cfRule>
  </conditionalFormatting>
  <conditionalFormatting sqref="J415">
    <cfRule type="cellIs" dxfId="67" priority="210" stopIfTrue="1" operator="notEqual">
      <formula>0</formula>
    </cfRule>
    <cfRule type="cellIs" dxfId="66" priority="211" stopIfTrue="1" operator="equal">
      <formula>0</formula>
    </cfRule>
  </conditionalFormatting>
  <conditionalFormatting sqref="J442">
    <cfRule type="expression" dxfId="65" priority="65">
      <formula>I442=""</formula>
    </cfRule>
  </conditionalFormatting>
  <conditionalFormatting sqref="J444">
    <cfRule type="cellIs" dxfId="64" priority="207" stopIfTrue="1" operator="notEqual">
      <formula>0</formula>
    </cfRule>
    <cfRule type="cellIs" dxfId="63" priority="208" stopIfTrue="1" operator="equal">
      <formula>0</formula>
    </cfRule>
  </conditionalFormatting>
  <conditionalFormatting sqref="J471">
    <cfRule type="expression" dxfId="62" priority="63">
      <formula>I471=""</formula>
    </cfRule>
  </conditionalFormatting>
  <conditionalFormatting sqref="J473">
    <cfRule type="cellIs" dxfId="61" priority="204" stopIfTrue="1" operator="notEqual">
      <formula>0</formula>
    </cfRule>
    <cfRule type="cellIs" dxfId="60" priority="205" stopIfTrue="1" operator="equal">
      <formula>0</formula>
    </cfRule>
  </conditionalFormatting>
  <conditionalFormatting sqref="J500">
    <cfRule type="expression" dxfId="59" priority="61">
      <formula>I500=""</formula>
    </cfRule>
  </conditionalFormatting>
  <conditionalFormatting sqref="J502">
    <cfRule type="cellIs" dxfId="58" priority="201" stopIfTrue="1" operator="notEqual">
      <formula>0</formula>
    </cfRule>
    <cfRule type="cellIs" dxfId="57" priority="202" stopIfTrue="1" operator="equal">
      <formula>0</formula>
    </cfRule>
  </conditionalFormatting>
  <conditionalFormatting sqref="J529">
    <cfRule type="expression" dxfId="56" priority="59">
      <formula>I529=""</formula>
    </cfRule>
  </conditionalFormatting>
  <conditionalFormatting sqref="J531">
    <cfRule type="cellIs" dxfId="55" priority="198" stopIfTrue="1" operator="notEqual">
      <formula>0</formula>
    </cfRule>
    <cfRule type="cellIs" dxfId="54" priority="199" stopIfTrue="1" operator="equal">
      <formula>0</formula>
    </cfRule>
  </conditionalFormatting>
  <conditionalFormatting sqref="J558">
    <cfRule type="expression" dxfId="53" priority="57">
      <formula>I558=""</formula>
    </cfRule>
  </conditionalFormatting>
  <conditionalFormatting sqref="J560">
    <cfRule type="cellIs" dxfId="52" priority="195" stopIfTrue="1" operator="notEqual">
      <formula>0</formula>
    </cfRule>
    <cfRule type="cellIs" dxfId="51" priority="196" stopIfTrue="1" operator="equal">
      <formula>0</formula>
    </cfRule>
  </conditionalFormatting>
  <conditionalFormatting sqref="J587">
    <cfRule type="expression" dxfId="50" priority="55">
      <formula>I587=""</formula>
    </cfRule>
  </conditionalFormatting>
  <conditionalFormatting sqref="J589">
    <cfRule type="cellIs" dxfId="49" priority="193" stopIfTrue="1" operator="equal">
      <formula>0</formula>
    </cfRule>
    <cfRule type="cellIs" dxfId="48" priority="192" stopIfTrue="1" operator="notEqual">
      <formula>0</formula>
    </cfRule>
  </conditionalFormatting>
  <conditionalFormatting sqref="J616">
    <cfRule type="expression" dxfId="47" priority="53">
      <formula>I616=""</formula>
    </cfRule>
  </conditionalFormatting>
  <conditionalFormatting sqref="J618">
    <cfRule type="cellIs" dxfId="46" priority="189" stopIfTrue="1" operator="notEqual">
      <formula>0</formula>
    </cfRule>
    <cfRule type="cellIs" dxfId="45" priority="190" stopIfTrue="1" operator="equal">
      <formula>0</formula>
    </cfRule>
  </conditionalFormatting>
  <conditionalFormatting sqref="J645">
    <cfRule type="expression" dxfId="44" priority="51">
      <formula>I645=""</formula>
    </cfRule>
  </conditionalFormatting>
  <conditionalFormatting sqref="J647">
    <cfRule type="cellIs" dxfId="43" priority="186" stopIfTrue="1" operator="notEqual">
      <formula>0</formula>
    </cfRule>
    <cfRule type="cellIs" dxfId="42" priority="187" stopIfTrue="1" operator="equal">
      <formula>0</formula>
    </cfRule>
  </conditionalFormatting>
  <conditionalFormatting sqref="J674">
    <cfRule type="expression" dxfId="41" priority="49">
      <formula>I674=""</formula>
    </cfRule>
  </conditionalFormatting>
  <conditionalFormatting sqref="J676">
    <cfRule type="cellIs" dxfId="40" priority="184" stopIfTrue="1" operator="equal">
      <formula>0</formula>
    </cfRule>
    <cfRule type="cellIs" dxfId="39" priority="183" stopIfTrue="1" operator="notEqual">
      <formula>0</formula>
    </cfRule>
  </conditionalFormatting>
  <conditionalFormatting sqref="J703">
    <cfRule type="expression" dxfId="38" priority="47">
      <formula>I703=""</formula>
    </cfRule>
  </conditionalFormatting>
  <conditionalFormatting sqref="J705">
    <cfRule type="cellIs" dxfId="37" priority="180" stopIfTrue="1" operator="notEqual">
      <formula>0</formula>
    </cfRule>
    <cfRule type="cellIs" dxfId="36" priority="181" stopIfTrue="1" operator="equal">
      <formula>0</formula>
    </cfRule>
  </conditionalFormatting>
  <conditionalFormatting sqref="J732">
    <cfRule type="expression" dxfId="35" priority="45">
      <formula>I732=""</formula>
    </cfRule>
  </conditionalFormatting>
  <conditionalFormatting sqref="J734">
    <cfRule type="cellIs" dxfId="34" priority="177" stopIfTrue="1" operator="notEqual">
      <formula>0</formula>
    </cfRule>
    <cfRule type="cellIs" dxfId="33" priority="178" stopIfTrue="1" operator="equal">
      <formula>0</formula>
    </cfRule>
  </conditionalFormatting>
  <conditionalFormatting sqref="J761">
    <cfRule type="expression" dxfId="32" priority="43">
      <formula>I761=""</formula>
    </cfRule>
  </conditionalFormatting>
  <conditionalFormatting sqref="J763">
    <cfRule type="cellIs" dxfId="31" priority="174" stopIfTrue="1" operator="notEqual">
      <formula>0</formula>
    </cfRule>
    <cfRule type="cellIs" dxfId="30" priority="175" stopIfTrue="1" operator="equal">
      <formula>0</formula>
    </cfRule>
  </conditionalFormatting>
  <conditionalFormatting sqref="J790">
    <cfRule type="expression" dxfId="29" priority="41">
      <formula>I790=""</formula>
    </cfRule>
  </conditionalFormatting>
  <conditionalFormatting sqref="J792">
    <cfRule type="cellIs" dxfId="28" priority="171" stopIfTrue="1" operator="notEqual">
      <formula>0</formula>
    </cfRule>
    <cfRule type="cellIs" dxfId="27" priority="172" stopIfTrue="1" operator="equal">
      <formula>0</formula>
    </cfRule>
  </conditionalFormatting>
  <conditionalFormatting sqref="J819">
    <cfRule type="expression" dxfId="26" priority="39">
      <formula>I819=""</formula>
    </cfRule>
  </conditionalFormatting>
  <conditionalFormatting sqref="J821">
    <cfRule type="cellIs" dxfId="25" priority="168" stopIfTrue="1" operator="notEqual">
      <formula>0</formula>
    </cfRule>
    <cfRule type="cellIs" dxfId="24" priority="169" stopIfTrue="1" operator="equal">
      <formula>0</formula>
    </cfRule>
  </conditionalFormatting>
  <conditionalFormatting sqref="J848">
    <cfRule type="expression" dxfId="23" priority="37">
      <formula>I848=""</formula>
    </cfRule>
  </conditionalFormatting>
  <conditionalFormatting sqref="J850">
    <cfRule type="cellIs" dxfId="22" priority="165" stopIfTrue="1" operator="notEqual">
      <formula>0</formula>
    </cfRule>
    <cfRule type="cellIs" dxfId="21" priority="166" stopIfTrue="1" operator="equal">
      <formula>0</formula>
    </cfRule>
  </conditionalFormatting>
  <conditionalFormatting sqref="J877">
    <cfRule type="expression" dxfId="20" priority="35">
      <formula>I877=""</formula>
    </cfRule>
  </conditionalFormatting>
  <conditionalFormatting sqref="J879">
    <cfRule type="cellIs" dxfId="19" priority="163" stopIfTrue="1" operator="equal">
      <formula>0</formula>
    </cfRule>
    <cfRule type="cellIs" dxfId="18" priority="162" stopIfTrue="1" operator="notEqual">
      <formula>0</formula>
    </cfRule>
  </conditionalFormatting>
  <dataValidations count="13">
    <dataValidation type="list" allowBlank="1" showInputMessage="1" showErrorMessage="1" sqref="A24" xr:uid="{00000000-0002-0000-0600-000000000000}">
      <formula1>$L$24:$M$24</formula1>
    </dataValidation>
    <dataValidation type="list" allowBlank="1" showInputMessage="1" showErrorMessage="1" sqref="A23" xr:uid="{00000000-0002-0000-0600-000001000000}">
      <formula1>$L$23:$M$23</formula1>
    </dataValidation>
    <dataValidation type="list" allowBlank="1" showInputMessage="1" showErrorMessage="1" sqref="A22" xr:uid="{00000000-0002-0000-0600-000002000000}">
      <formula1>$L$22:$M$22</formula1>
    </dataValidation>
    <dataValidation type="list" allowBlank="1" showInputMessage="1" showErrorMessage="1" sqref="A21" xr:uid="{00000000-0002-0000-0600-000003000000}">
      <formula1>$L$21:$M$21</formula1>
    </dataValidation>
    <dataValidation type="list" allowBlank="1" showInputMessage="1" showErrorMessage="1" sqref="A20" xr:uid="{00000000-0002-0000-0600-000004000000}">
      <formula1>$L$20:$M$20</formula1>
    </dataValidation>
    <dataValidation type="list" allowBlank="1" showInputMessage="1" showErrorMessage="1" sqref="A19" xr:uid="{00000000-0002-0000-0600-000005000000}">
      <formula1>$L$19:$M$19</formula1>
    </dataValidation>
    <dataValidation type="list" allowBlank="1" showInputMessage="1" showErrorMessage="1" sqref="A18" xr:uid="{00000000-0002-0000-0600-000006000000}">
      <formula1>$L$18:$M$18</formula1>
    </dataValidation>
    <dataValidation type="list" allowBlank="1" showInputMessage="1" showErrorMessage="1" sqref="A17" xr:uid="{00000000-0002-0000-0600-000007000000}">
      <formula1>$L$17:$M$17</formula1>
    </dataValidation>
    <dataValidation type="list" allowBlank="1" showInputMessage="1" showErrorMessage="1" sqref="A16" xr:uid="{00000000-0002-0000-0600-000008000000}">
      <formula1>$L$16:$M$16</formula1>
    </dataValidation>
    <dataValidation type="list" allowBlank="1" showInputMessage="1" showErrorMessage="1" sqref="I14" xr:uid="{00000000-0002-0000-0600-000009000000}">
      <formula1>$O$15</formula1>
    </dataValidation>
    <dataValidation type="list" allowBlank="1" showInputMessage="1" showErrorMessage="1" sqref="H14" xr:uid="{00000000-0002-0000-0600-00000A000000}">
      <formula1>$N$15</formula1>
    </dataValidation>
    <dataValidation type="list" allowBlank="1" showInputMessage="1" showErrorMessage="1" sqref="G14" xr:uid="{00000000-0002-0000-0600-00000B000000}">
      <formula1>$M$15</formula1>
    </dataValidation>
    <dataValidation type="list" allowBlank="1" showInputMessage="1" showErrorMessage="1" sqref="F14" xr:uid="{00000000-0002-0000-0600-00000C000000}">
      <formula1>$L$15</formula1>
    </dataValidation>
  </dataValidations>
  <pageMargins left="0.74803149606299213" right="0.39370078740157483" top="0.98425196850393704" bottom="0.98425196850393704" header="0.51181102362204722" footer="0.51181102362204722"/>
  <pageSetup paperSize="9" orientation="landscape" horizontalDpi="4294967293" r:id="rId1"/>
  <headerFooter alignWithMargins="0">
    <oddFooter>&amp;L&amp;"Arial,Cursief"&amp;8© Wesselektro advies Houten&amp;C&amp;"Arial,Cursief"&amp;8Specificatie: &amp;A
Pagina &amp;P&amp;R&amp;"Arial,Cursief"&amp;8&amp;F</oddFooter>
  </headerFooter>
  <rowBreaks count="30" manualBreakCount="30">
    <brk id="29" max="16383" man="1"/>
    <brk id="58" max="16383" man="1"/>
    <brk id="87" max="16383" man="1"/>
    <brk id="116" max="16383" man="1"/>
    <brk id="145" max="16383" man="1"/>
    <brk id="174" max="16383" man="1"/>
    <brk id="203" max="16383" man="1"/>
    <brk id="232" max="16383" man="1"/>
    <brk id="261" max="16383" man="1"/>
    <brk id="290" max="16383" man="1"/>
    <brk id="319" max="16383" man="1"/>
    <brk id="348" max="16383" man="1"/>
    <brk id="377" max="16383" man="1"/>
    <brk id="406" max="16383" man="1"/>
    <brk id="435" max="16383" man="1"/>
    <brk id="464" max="16383" man="1"/>
    <brk id="493" max="16383" man="1"/>
    <brk id="522" max="16383" man="1"/>
    <brk id="551" max="16383" man="1"/>
    <brk id="580" max="16383" man="1"/>
    <brk id="609" max="16383" man="1"/>
    <brk id="638" max="16383" man="1"/>
    <brk id="667" max="16383" man="1"/>
    <brk id="696" max="16383" man="1"/>
    <brk id="725" max="16383" man="1"/>
    <brk id="754" max="16383" man="1"/>
    <brk id="783" max="16383" man="1"/>
    <brk id="812" max="16383" man="1"/>
    <brk id="841" max="16383" man="1"/>
    <brk id="870"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80"/>
  <sheetViews>
    <sheetView workbookViewId="0">
      <pane ySplit="16" topLeftCell="A17" activePane="bottomLeft" state="frozen"/>
      <selection pane="bottomLeft" activeCell="D17" sqref="D17"/>
    </sheetView>
  </sheetViews>
  <sheetFormatPr defaultRowHeight="11.25"/>
  <cols>
    <col min="1" max="1" width="16.42578125" style="205" customWidth="1"/>
    <col min="2" max="2" width="18.5703125" style="205" customWidth="1"/>
    <col min="3" max="3" width="5.5703125" style="205" customWidth="1"/>
    <col min="4" max="4" width="12.140625" style="205" customWidth="1"/>
    <col min="5" max="5" width="5.42578125" style="205" customWidth="1"/>
    <col min="6" max="6" width="5.28515625" style="205" customWidth="1"/>
    <col min="7" max="8" width="6.85546875" style="205" customWidth="1"/>
    <col min="9" max="9" width="7.140625" style="205" customWidth="1"/>
    <col min="10" max="10" width="10.7109375" style="205" customWidth="1"/>
    <col min="11" max="11" width="9.140625" style="205"/>
    <col min="12" max="18" width="9.140625" style="205" customWidth="1"/>
    <col min="19" max="16384" width="9.140625" style="205"/>
  </cols>
  <sheetData>
    <row r="1" spans="1:18" s="254" customFormat="1" ht="15.75">
      <c r="A1" s="256" t="str">
        <f>'Aanneemsom-E'!A1</f>
        <v>E-installatie</v>
      </c>
      <c r="B1" s="256" t="str">
        <f>'Aanneemsom-E'!B1</f>
        <v>Inschrijfbiljet onderhoud</v>
      </c>
      <c r="C1" s="255"/>
      <c r="D1" s="255"/>
      <c r="E1" s="255"/>
      <c r="F1" s="255"/>
      <c r="G1" s="255"/>
      <c r="H1" s="255"/>
      <c r="I1" s="255"/>
      <c r="L1" s="207"/>
      <c r="M1" s="207"/>
      <c r="N1" s="207"/>
      <c r="O1" s="207"/>
      <c r="P1" s="207"/>
      <c r="Q1" s="207"/>
      <c r="R1" s="207"/>
    </row>
    <row r="2" spans="1:18" ht="11.25" customHeight="1">
      <c r="A2" s="244" t="str">
        <f>'Aanneemsom-E'!A2</f>
        <v>Perceel:</v>
      </c>
      <c r="B2" s="253" t="str">
        <f>Leeswijzer!B2</f>
        <v>E1</v>
      </c>
      <c r="C2" s="207"/>
      <c r="D2" s="207"/>
      <c r="E2" s="207"/>
      <c r="F2" s="207"/>
      <c r="G2" s="207"/>
      <c r="H2" s="121" t="str">
        <f>'Aanneemsom-E'!F2</f>
        <v>Documentnummer:</v>
      </c>
      <c r="I2" s="176" t="str">
        <f>Leeswijzer!G2</f>
        <v>xxx-GC1-IBE E1C1</v>
      </c>
      <c r="J2" s="176"/>
      <c r="K2" s="156"/>
    </row>
    <row r="3" spans="1:18" ht="11.25" customHeight="1">
      <c r="A3" s="244" t="str">
        <f>'Aanneemsom-E'!A3</f>
        <v>Opdrachtgever:</v>
      </c>
      <c r="B3" s="243" t="str">
        <f>Leeswijzer!B3</f>
        <v>Solido</v>
      </c>
      <c r="C3" s="207"/>
      <c r="D3" s="207"/>
      <c r="E3" s="207"/>
      <c r="F3" s="207"/>
      <c r="G3" s="207"/>
      <c r="H3" s="121" t="str">
        <f>'Aanneemsom-E'!F3</f>
        <v>Bestek:</v>
      </c>
      <c r="I3" s="176" t="str">
        <f>Leeswijzer!G3</f>
        <v>2506-FB-OHCAEW</v>
      </c>
      <c r="J3" s="176"/>
      <c r="K3" s="156"/>
    </row>
    <row r="4" spans="1:18" ht="11.25" customHeight="1">
      <c r="A4" s="244" t="str">
        <f>'Aanneemsom-E'!A4</f>
        <v>Betreft:</v>
      </c>
      <c r="B4" s="243" t="str">
        <f>Leeswijzer!B4</f>
        <v>Onderhoudscontract E-installatie</v>
      </c>
      <c r="C4" s="207"/>
      <c r="D4" s="207"/>
      <c r="E4" s="207"/>
      <c r="F4" s="207"/>
      <c r="G4" s="207"/>
      <c r="H4" s="121" t="s">
        <v>61</v>
      </c>
      <c r="I4" s="282">
        <f>'Aanneemsom-E'!E39</f>
        <v>0</v>
      </c>
      <c r="J4" s="282"/>
      <c r="K4" s="187"/>
      <c r="L4" s="252"/>
    </row>
    <row r="5" spans="1:18" ht="11.25" customHeight="1">
      <c r="A5" s="244" t="str">
        <f>'Aanneemsom-E'!A5</f>
        <v>Blad:</v>
      </c>
      <c r="B5" s="243" t="s">
        <v>242</v>
      </c>
      <c r="C5" s="207"/>
      <c r="D5" s="207"/>
      <c r="E5" s="207"/>
      <c r="F5" s="257"/>
      <c r="G5" s="251" t="s">
        <v>196</v>
      </c>
      <c r="H5" s="250" t="s">
        <v>235</v>
      </c>
      <c r="I5" s="258"/>
      <c r="J5" s="249"/>
      <c r="K5" s="248"/>
    </row>
    <row r="6" spans="1:18" ht="11.25" customHeight="1">
      <c r="A6" s="247" t="s">
        <v>31</v>
      </c>
      <c r="B6" s="259">
        <f>'Aanneemsom-E'!B8</f>
        <v>0</v>
      </c>
      <c r="C6" s="207"/>
      <c r="D6" s="207"/>
      <c r="E6" s="207"/>
      <c r="F6" s="260"/>
      <c r="G6" s="261" t="s">
        <v>4</v>
      </c>
      <c r="H6" s="246" t="s">
        <v>237</v>
      </c>
      <c r="I6" s="261"/>
      <c r="J6" s="245"/>
      <c r="M6" s="242"/>
    </row>
    <row r="7" spans="1:18" ht="11.25" customHeight="1">
      <c r="A7" s="244"/>
      <c r="B7" s="207"/>
      <c r="C7" s="207"/>
      <c r="D7" s="207"/>
      <c r="E7" s="207"/>
      <c r="F7" s="207"/>
      <c r="G7" s="207"/>
    </row>
    <row r="8" spans="1:18" ht="11.25" customHeight="1">
      <c r="A8" s="243" t="s">
        <v>201</v>
      </c>
      <c r="B8" s="207"/>
      <c r="C8" s="207"/>
      <c r="D8" s="207"/>
      <c r="E8" s="207"/>
      <c r="F8" s="207"/>
      <c r="G8" s="207"/>
    </row>
    <row r="9" spans="1:18" ht="11.25" customHeight="1">
      <c r="A9" s="207" t="s">
        <v>195</v>
      </c>
      <c r="B9" s="240"/>
      <c r="C9" s="239"/>
      <c r="D9" s="239"/>
      <c r="E9" s="239"/>
      <c r="F9" s="239"/>
      <c r="G9" s="239"/>
      <c r="I9" s="242"/>
    </row>
    <row r="10" spans="1:18" ht="11.25" customHeight="1">
      <c r="A10" s="207" t="s">
        <v>199</v>
      </c>
      <c r="B10" s="240"/>
      <c r="C10" s="239"/>
      <c r="D10" s="239"/>
      <c r="E10" s="239"/>
      <c r="F10" s="239"/>
      <c r="G10" s="239"/>
      <c r="H10" s="239"/>
      <c r="I10" s="207"/>
    </row>
    <row r="11" spans="1:18" ht="11.25" customHeight="1">
      <c r="A11" s="207"/>
      <c r="B11" s="240"/>
      <c r="C11" s="239"/>
      <c r="D11" s="239"/>
      <c r="E11" s="239"/>
      <c r="F11" s="239"/>
      <c r="G11" s="239"/>
      <c r="H11" s="239"/>
      <c r="I11" s="207"/>
    </row>
    <row r="12" spans="1:18" ht="11.25" customHeight="1">
      <c r="A12" s="241" t="s">
        <v>197</v>
      </c>
      <c r="B12" s="240"/>
      <c r="C12" s="239"/>
      <c r="D12" s="239"/>
      <c r="E12" s="239"/>
      <c r="F12" s="239"/>
      <c r="G12" s="239"/>
      <c r="H12" s="239"/>
      <c r="I12" s="207"/>
    </row>
    <row r="13" spans="1:18" ht="11.25" customHeight="1">
      <c r="A13" s="207" t="s">
        <v>194</v>
      </c>
      <c r="B13" s="240"/>
      <c r="C13" s="239"/>
      <c r="D13" s="239"/>
      <c r="E13" s="239"/>
      <c r="F13" s="239"/>
      <c r="G13" s="239"/>
      <c r="H13" s="239"/>
      <c r="I13" s="207"/>
    </row>
    <row r="14" spans="1:18" ht="11.25" customHeight="1">
      <c r="A14" s="235" t="s">
        <v>151</v>
      </c>
      <c r="B14" s="238" t="s">
        <v>193</v>
      </c>
      <c r="C14" s="237" t="s">
        <v>192</v>
      </c>
      <c r="D14" s="236" t="s">
        <v>191</v>
      </c>
      <c r="E14" s="279" t="s">
        <v>190</v>
      </c>
      <c r="F14" s="280"/>
      <c r="G14" s="279" t="s">
        <v>189</v>
      </c>
      <c r="H14" s="281"/>
      <c r="I14" s="235" t="s">
        <v>188</v>
      </c>
      <c r="J14" s="234" t="s">
        <v>25</v>
      </c>
    </row>
    <row r="15" spans="1:18" ht="11.25" customHeight="1">
      <c r="A15" s="233"/>
      <c r="B15" s="263" t="s">
        <v>217</v>
      </c>
      <c r="C15" s="232"/>
      <c r="D15" s="231" t="s">
        <v>187</v>
      </c>
      <c r="E15" s="277" t="s">
        <v>186</v>
      </c>
      <c r="F15" s="278"/>
      <c r="G15" s="230"/>
      <c r="H15" s="229" t="s">
        <v>184</v>
      </c>
      <c r="I15" s="228" t="s">
        <v>185</v>
      </c>
      <c r="J15" s="227" t="s">
        <v>184</v>
      </c>
    </row>
    <row r="16" spans="1:18">
      <c r="A16" s="226"/>
      <c r="B16" s="225"/>
      <c r="C16" s="223"/>
      <c r="D16" s="223"/>
      <c r="E16" s="224" t="s">
        <v>243</v>
      </c>
      <c r="F16" s="224" t="s">
        <v>183</v>
      </c>
      <c r="G16" s="224" t="s">
        <v>243</v>
      </c>
      <c r="H16" s="224" t="s">
        <v>183</v>
      </c>
      <c r="I16" s="223" t="s">
        <v>243</v>
      </c>
      <c r="J16" s="223"/>
    </row>
    <row r="17" spans="1:10" ht="11.25" customHeight="1">
      <c r="A17" s="222" t="s">
        <v>211</v>
      </c>
      <c r="B17" s="221" t="s">
        <v>247</v>
      </c>
      <c r="C17" s="221">
        <v>8</v>
      </c>
      <c r="D17" s="220"/>
      <c r="E17" s="219"/>
      <c r="F17" s="218" t="str">
        <f t="shared" ref="F17:F58" si="0">IF(E17="","",1-E17)</f>
        <v/>
      </c>
      <c r="G17" s="217" t="str">
        <f>IF(E17="","",'Tarieven-E'!G16)</f>
        <v/>
      </c>
      <c r="H17" s="216"/>
      <c r="I17" s="215" t="str">
        <f>IF(E17="","",'Tarieven-E'!F16)</f>
        <v/>
      </c>
      <c r="J17" s="214" t="str">
        <f t="shared" ref="J17:J58" si="1">IF(E17="","",(C17*E17*G17)+((C17*F17*H17)*(1+I17)))</f>
        <v/>
      </c>
    </row>
    <row r="18" spans="1:10" ht="11.25" customHeight="1">
      <c r="A18" s="222" t="s">
        <v>211</v>
      </c>
      <c r="B18" s="221" t="s">
        <v>248</v>
      </c>
      <c r="C18" s="221">
        <v>8</v>
      </c>
      <c r="D18" s="220"/>
      <c r="E18" s="219"/>
      <c r="F18" s="218" t="str">
        <f t="shared" si="0"/>
        <v/>
      </c>
      <c r="G18" s="217" t="str">
        <f t="shared" ref="G18:G58" si="2">IF(A18="","",$G$17)</f>
        <v/>
      </c>
      <c r="H18" s="216"/>
      <c r="I18" s="215" t="str">
        <f t="shared" ref="I18:I58" si="3">IF(A18="","",$I$17)</f>
        <v/>
      </c>
      <c r="J18" s="214" t="str">
        <f t="shared" si="1"/>
        <v/>
      </c>
    </row>
    <row r="19" spans="1:10" ht="11.25" customHeight="1">
      <c r="A19" s="222" t="s">
        <v>211</v>
      </c>
      <c r="B19" s="221" t="s">
        <v>249</v>
      </c>
      <c r="C19" s="221">
        <v>4</v>
      </c>
      <c r="D19" s="220"/>
      <c r="E19" s="219"/>
      <c r="F19" s="218" t="str">
        <f t="shared" si="0"/>
        <v/>
      </c>
      <c r="G19" s="217" t="str">
        <f t="shared" si="2"/>
        <v/>
      </c>
      <c r="H19" s="216"/>
      <c r="I19" s="215" t="str">
        <f t="shared" si="3"/>
        <v/>
      </c>
      <c r="J19" s="214" t="str">
        <f t="shared" si="1"/>
        <v/>
      </c>
    </row>
    <row r="20" spans="1:10" ht="11.25" customHeight="1">
      <c r="A20" s="222" t="s">
        <v>211</v>
      </c>
      <c r="B20" s="221" t="s">
        <v>250</v>
      </c>
      <c r="C20" s="221">
        <v>12</v>
      </c>
      <c r="D20" s="220"/>
      <c r="E20" s="219"/>
      <c r="F20" s="218" t="str">
        <f t="shared" si="0"/>
        <v/>
      </c>
      <c r="G20" s="217" t="str">
        <f t="shared" si="2"/>
        <v/>
      </c>
      <c r="H20" s="216"/>
      <c r="I20" s="215" t="str">
        <f t="shared" si="3"/>
        <v/>
      </c>
      <c r="J20" s="214" t="str">
        <f t="shared" si="1"/>
        <v/>
      </c>
    </row>
    <row r="21" spans="1:10" ht="11.25" customHeight="1">
      <c r="A21" s="222" t="s">
        <v>7</v>
      </c>
      <c r="B21" s="221" t="s">
        <v>252</v>
      </c>
      <c r="C21" s="221">
        <v>8</v>
      </c>
      <c r="D21" s="220"/>
      <c r="E21" s="219"/>
      <c r="F21" s="218" t="str">
        <f t="shared" si="0"/>
        <v/>
      </c>
      <c r="G21" s="217" t="str">
        <f t="shared" si="2"/>
        <v/>
      </c>
      <c r="H21" s="216"/>
      <c r="I21" s="215" t="str">
        <f t="shared" si="3"/>
        <v/>
      </c>
      <c r="J21" s="214" t="str">
        <f t="shared" si="1"/>
        <v/>
      </c>
    </row>
    <row r="22" spans="1:10" ht="11.25" customHeight="1">
      <c r="A22" s="222" t="s">
        <v>7</v>
      </c>
      <c r="B22" s="221" t="s">
        <v>253</v>
      </c>
      <c r="C22" s="221">
        <v>8</v>
      </c>
      <c r="D22" s="220"/>
      <c r="E22" s="219"/>
      <c r="F22" s="218" t="str">
        <f t="shared" si="0"/>
        <v/>
      </c>
      <c r="G22" s="217" t="str">
        <f t="shared" si="2"/>
        <v/>
      </c>
      <c r="H22" s="216"/>
      <c r="I22" s="215" t="str">
        <f t="shared" si="3"/>
        <v/>
      </c>
      <c r="J22" s="214" t="str">
        <f t="shared" si="1"/>
        <v/>
      </c>
    </row>
    <row r="23" spans="1:10" ht="11.25" customHeight="1">
      <c r="A23" s="222" t="s">
        <v>7</v>
      </c>
      <c r="B23" s="221" t="s">
        <v>251</v>
      </c>
      <c r="C23" s="221">
        <v>2</v>
      </c>
      <c r="D23" s="220"/>
      <c r="E23" s="219"/>
      <c r="F23" s="218" t="str">
        <f t="shared" si="0"/>
        <v/>
      </c>
      <c r="G23" s="217" t="str">
        <f t="shared" si="2"/>
        <v/>
      </c>
      <c r="H23" s="216"/>
      <c r="I23" s="215" t="str">
        <f t="shared" si="3"/>
        <v/>
      </c>
      <c r="J23" s="214" t="str">
        <f t="shared" si="1"/>
        <v/>
      </c>
    </row>
    <row r="24" spans="1:10" ht="11.25" customHeight="1">
      <c r="A24" s="222"/>
      <c r="B24" s="221"/>
      <c r="C24" s="221"/>
      <c r="D24" s="220"/>
      <c r="E24" s="219"/>
      <c r="F24" s="218" t="str">
        <f t="shared" si="0"/>
        <v/>
      </c>
      <c r="G24" s="217" t="str">
        <f t="shared" si="2"/>
        <v/>
      </c>
      <c r="H24" s="216"/>
      <c r="I24" s="215" t="str">
        <f t="shared" si="3"/>
        <v/>
      </c>
      <c r="J24" s="214" t="str">
        <f t="shared" si="1"/>
        <v/>
      </c>
    </row>
    <row r="25" spans="1:10" ht="11.25" customHeight="1">
      <c r="A25" s="222"/>
      <c r="B25" s="221"/>
      <c r="C25" s="221"/>
      <c r="D25" s="220"/>
      <c r="E25" s="219"/>
      <c r="F25" s="218" t="str">
        <f t="shared" si="0"/>
        <v/>
      </c>
      <c r="G25" s="217" t="str">
        <f t="shared" si="2"/>
        <v/>
      </c>
      <c r="H25" s="216"/>
      <c r="I25" s="215" t="str">
        <f t="shared" si="3"/>
        <v/>
      </c>
      <c r="J25" s="214" t="str">
        <f t="shared" si="1"/>
        <v/>
      </c>
    </row>
    <row r="26" spans="1:10" ht="11.25" customHeight="1">
      <c r="A26" s="222"/>
      <c r="B26" s="221"/>
      <c r="C26" s="221"/>
      <c r="D26" s="220"/>
      <c r="E26" s="219"/>
      <c r="F26" s="218" t="str">
        <f t="shared" si="0"/>
        <v/>
      </c>
      <c r="G26" s="217" t="str">
        <f t="shared" si="2"/>
        <v/>
      </c>
      <c r="H26" s="216"/>
      <c r="I26" s="215" t="str">
        <f t="shared" si="3"/>
        <v/>
      </c>
      <c r="J26" s="214" t="str">
        <f t="shared" si="1"/>
        <v/>
      </c>
    </row>
    <row r="27" spans="1:10" ht="11.25" customHeight="1">
      <c r="A27" s="222"/>
      <c r="B27" s="221"/>
      <c r="C27" s="221"/>
      <c r="D27" s="220"/>
      <c r="E27" s="219"/>
      <c r="F27" s="218" t="str">
        <f t="shared" si="0"/>
        <v/>
      </c>
      <c r="G27" s="217" t="str">
        <f t="shared" si="2"/>
        <v/>
      </c>
      <c r="H27" s="216"/>
      <c r="I27" s="215" t="str">
        <f t="shared" si="3"/>
        <v/>
      </c>
      <c r="J27" s="214" t="str">
        <f t="shared" si="1"/>
        <v/>
      </c>
    </row>
    <row r="28" spans="1:10" ht="11.25" customHeight="1">
      <c r="A28" s="222"/>
      <c r="B28" s="221"/>
      <c r="C28" s="221"/>
      <c r="D28" s="220"/>
      <c r="E28" s="219"/>
      <c r="F28" s="218" t="str">
        <f t="shared" si="0"/>
        <v/>
      </c>
      <c r="G28" s="217" t="str">
        <f t="shared" si="2"/>
        <v/>
      </c>
      <c r="H28" s="216"/>
      <c r="I28" s="215" t="str">
        <f t="shared" si="3"/>
        <v/>
      </c>
      <c r="J28" s="214" t="str">
        <f t="shared" si="1"/>
        <v/>
      </c>
    </row>
    <row r="29" spans="1:10" ht="11.25" customHeight="1">
      <c r="A29" s="222"/>
      <c r="B29" s="221"/>
      <c r="C29" s="221"/>
      <c r="D29" s="220"/>
      <c r="E29" s="219"/>
      <c r="F29" s="218" t="str">
        <f t="shared" si="0"/>
        <v/>
      </c>
      <c r="G29" s="217" t="str">
        <f t="shared" si="2"/>
        <v/>
      </c>
      <c r="H29" s="216"/>
      <c r="I29" s="215" t="str">
        <f t="shared" si="3"/>
        <v/>
      </c>
      <c r="J29" s="214" t="str">
        <f t="shared" si="1"/>
        <v/>
      </c>
    </row>
    <row r="30" spans="1:10" ht="11.25" customHeight="1">
      <c r="A30" s="222"/>
      <c r="B30" s="221"/>
      <c r="C30" s="221"/>
      <c r="D30" s="220"/>
      <c r="E30" s="219"/>
      <c r="F30" s="218" t="str">
        <f t="shared" si="0"/>
        <v/>
      </c>
      <c r="G30" s="217" t="str">
        <f t="shared" si="2"/>
        <v/>
      </c>
      <c r="H30" s="216"/>
      <c r="I30" s="215" t="str">
        <f t="shared" si="3"/>
        <v/>
      </c>
      <c r="J30" s="214" t="str">
        <f t="shared" si="1"/>
        <v/>
      </c>
    </row>
    <row r="31" spans="1:10" ht="11.25" customHeight="1">
      <c r="A31" s="222"/>
      <c r="B31" s="221"/>
      <c r="C31" s="221"/>
      <c r="D31" s="220"/>
      <c r="E31" s="219"/>
      <c r="F31" s="218" t="str">
        <f t="shared" si="0"/>
        <v/>
      </c>
      <c r="G31" s="217" t="str">
        <f t="shared" si="2"/>
        <v/>
      </c>
      <c r="H31" s="216"/>
      <c r="I31" s="215" t="str">
        <f t="shared" si="3"/>
        <v/>
      </c>
      <c r="J31" s="214" t="str">
        <f t="shared" si="1"/>
        <v/>
      </c>
    </row>
    <row r="32" spans="1:10" ht="11.25" customHeight="1">
      <c r="A32" s="222"/>
      <c r="B32" s="221"/>
      <c r="C32" s="221"/>
      <c r="D32" s="220"/>
      <c r="E32" s="219"/>
      <c r="F32" s="218" t="str">
        <f t="shared" si="0"/>
        <v/>
      </c>
      <c r="G32" s="217" t="str">
        <f t="shared" si="2"/>
        <v/>
      </c>
      <c r="H32" s="216"/>
      <c r="I32" s="215" t="str">
        <f t="shared" si="3"/>
        <v/>
      </c>
      <c r="J32" s="214" t="str">
        <f t="shared" si="1"/>
        <v/>
      </c>
    </row>
    <row r="33" spans="1:10" ht="11.25" customHeight="1">
      <c r="A33" s="222"/>
      <c r="B33" s="221"/>
      <c r="C33" s="221"/>
      <c r="D33" s="220"/>
      <c r="E33" s="219"/>
      <c r="F33" s="218" t="str">
        <f t="shared" si="0"/>
        <v/>
      </c>
      <c r="G33" s="217" t="str">
        <f t="shared" si="2"/>
        <v/>
      </c>
      <c r="H33" s="216"/>
      <c r="I33" s="215" t="str">
        <f t="shared" si="3"/>
        <v/>
      </c>
      <c r="J33" s="214" t="str">
        <f t="shared" si="1"/>
        <v/>
      </c>
    </row>
    <row r="34" spans="1:10" ht="11.25" customHeight="1">
      <c r="A34" s="222"/>
      <c r="B34" s="221"/>
      <c r="C34" s="221"/>
      <c r="D34" s="220"/>
      <c r="E34" s="219"/>
      <c r="F34" s="218" t="str">
        <f t="shared" si="0"/>
        <v/>
      </c>
      <c r="G34" s="217" t="str">
        <f t="shared" si="2"/>
        <v/>
      </c>
      <c r="H34" s="216"/>
      <c r="I34" s="215" t="str">
        <f t="shared" si="3"/>
        <v/>
      </c>
      <c r="J34" s="214" t="str">
        <f t="shared" si="1"/>
        <v/>
      </c>
    </row>
    <row r="35" spans="1:10" ht="11.25" customHeight="1">
      <c r="A35" s="222"/>
      <c r="B35" s="221"/>
      <c r="C35" s="221"/>
      <c r="D35" s="220"/>
      <c r="E35" s="219"/>
      <c r="F35" s="218" t="str">
        <f t="shared" si="0"/>
        <v/>
      </c>
      <c r="G35" s="217" t="str">
        <f t="shared" si="2"/>
        <v/>
      </c>
      <c r="H35" s="216"/>
      <c r="I35" s="215" t="str">
        <f t="shared" si="3"/>
        <v/>
      </c>
      <c r="J35" s="214" t="str">
        <f t="shared" si="1"/>
        <v/>
      </c>
    </row>
    <row r="36" spans="1:10" ht="11.25" customHeight="1">
      <c r="A36" s="222"/>
      <c r="B36" s="221"/>
      <c r="C36" s="221"/>
      <c r="D36" s="220"/>
      <c r="E36" s="219"/>
      <c r="F36" s="218" t="str">
        <f t="shared" si="0"/>
        <v/>
      </c>
      <c r="G36" s="217" t="str">
        <f t="shared" si="2"/>
        <v/>
      </c>
      <c r="H36" s="216"/>
      <c r="I36" s="215" t="str">
        <f t="shared" si="3"/>
        <v/>
      </c>
      <c r="J36" s="214" t="str">
        <f t="shared" si="1"/>
        <v/>
      </c>
    </row>
    <row r="37" spans="1:10" ht="11.25" customHeight="1">
      <c r="A37" s="222"/>
      <c r="B37" s="221"/>
      <c r="C37" s="221"/>
      <c r="D37" s="220"/>
      <c r="E37" s="219"/>
      <c r="F37" s="218" t="str">
        <f t="shared" si="0"/>
        <v/>
      </c>
      <c r="G37" s="217" t="str">
        <f t="shared" si="2"/>
        <v/>
      </c>
      <c r="H37" s="216"/>
      <c r="I37" s="215" t="str">
        <f t="shared" si="3"/>
        <v/>
      </c>
      <c r="J37" s="214" t="str">
        <f t="shared" si="1"/>
        <v/>
      </c>
    </row>
    <row r="38" spans="1:10" ht="11.25" customHeight="1">
      <c r="A38" s="222"/>
      <c r="B38" s="221"/>
      <c r="C38" s="221"/>
      <c r="D38" s="220"/>
      <c r="E38" s="219"/>
      <c r="F38" s="218" t="str">
        <f t="shared" si="0"/>
        <v/>
      </c>
      <c r="G38" s="217" t="str">
        <f t="shared" si="2"/>
        <v/>
      </c>
      <c r="H38" s="216"/>
      <c r="I38" s="215" t="str">
        <f t="shared" si="3"/>
        <v/>
      </c>
      <c r="J38" s="214" t="str">
        <f t="shared" si="1"/>
        <v/>
      </c>
    </row>
    <row r="39" spans="1:10" ht="11.25" customHeight="1">
      <c r="A39" s="222"/>
      <c r="B39" s="221"/>
      <c r="C39" s="221"/>
      <c r="D39" s="220"/>
      <c r="E39" s="219"/>
      <c r="F39" s="218" t="str">
        <f t="shared" si="0"/>
        <v/>
      </c>
      <c r="G39" s="217" t="str">
        <f t="shared" si="2"/>
        <v/>
      </c>
      <c r="H39" s="216"/>
      <c r="I39" s="215" t="str">
        <f t="shared" si="3"/>
        <v/>
      </c>
      <c r="J39" s="214" t="str">
        <f t="shared" si="1"/>
        <v/>
      </c>
    </row>
    <row r="40" spans="1:10" ht="11.25" customHeight="1">
      <c r="A40" s="222"/>
      <c r="B40" s="221"/>
      <c r="C40" s="221"/>
      <c r="D40" s="220"/>
      <c r="E40" s="219"/>
      <c r="F40" s="218" t="str">
        <f t="shared" si="0"/>
        <v/>
      </c>
      <c r="G40" s="217" t="str">
        <f t="shared" si="2"/>
        <v/>
      </c>
      <c r="H40" s="216"/>
      <c r="I40" s="215" t="str">
        <f t="shared" si="3"/>
        <v/>
      </c>
      <c r="J40" s="214" t="str">
        <f t="shared" si="1"/>
        <v/>
      </c>
    </row>
    <row r="41" spans="1:10" ht="11.25" customHeight="1">
      <c r="A41" s="222"/>
      <c r="B41" s="221"/>
      <c r="C41" s="221"/>
      <c r="D41" s="220"/>
      <c r="E41" s="219"/>
      <c r="F41" s="218" t="str">
        <f t="shared" si="0"/>
        <v/>
      </c>
      <c r="G41" s="217" t="str">
        <f t="shared" si="2"/>
        <v/>
      </c>
      <c r="H41" s="216"/>
      <c r="I41" s="215" t="str">
        <f t="shared" si="3"/>
        <v/>
      </c>
      <c r="J41" s="214" t="str">
        <f t="shared" si="1"/>
        <v/>
      </c>
    </row>
    <row r="42" spans="1:10" ht="11.25" customHeight="1">
      <c r="A42" s="222"/>
      <c r="B42" s="221"/>
      <c r="C42" s="221"/>
      <c r="D42" s="220"/>
      <c r="E42" s="219"/>
      <c r="F42" s="218" t="str">
        <f t="shared" si="0"/>
        <v/>
      </c>
      <c r="G42" s="217" t="str">
        <f t="shared" si="2"/>
        <v/>
      </c>
      <c r="H42" s="216"/>
      <c r="I42" s="215" t="str">
        <f t="shared" si="3"/>
        <v/>
      </c>
      <c r="J42" s="214" t="str">
        <f t="shared" si="1"/>
        <v/>
      </c>
    </row>
    <row r="43" spans="1:10" ht="11.25" customHeight="1">
      <c r="A43" s="222"/>
      <c r="B43" s="221"/>
      <c r="C43" s="221"/>
      <c r="D43" s="220"/>
      <c r="E43" s="219"/>
      <c r="F43" s="218" t="str">
        <f t="shared" si="0"/>
        <v/>
      </c>
      <c r="G43" s="217" t="str">
        <f t="shared" si="2"/>
        <v/>
      </c>
      <c r="H43" s="216"/>
      <c r="I43" s="215" t="str">
        <f t="shared" si="3"/>
        <v/>
      </c>
      <c r="J43" s="214" t="str">
        <f t="shared" si="1"/>
        <v/>
      </c>
    </row>
    <row r="44" spans="1:10" ht="11.25" customHeight="1">
      <c r="A44" s="222"/>
      <c r="B44" s="221"/>
      <c r="C44" s="221"/>
      <c r="D44" s="220"/>
      <c r="E44" s="219"/>
      <c r="F44" s="218" t="str">
        <f t="shared" si="0"/>
        <v/>
      </c>
      <c r="G44" s="217" t="str">
        <f t="shared" si="2"/>
        <v/>
      </c>
      <c r="H44" s="216"/>
      <c r="I44" s="215" t="str">
        <f t="shared" si="3"/>
        <v/>
      </c>
      <c r="J44" s="214" t="str">
        <f t="shared" si="1"/>
        <v/>
      </c>
    </row>
    <row r="45" spans="1:10" ht="11.25" customHeight="1">
      <c r="A45" s="222"/>
      <c r="B45" s="221"/>
      <c r="C45" s="221"/>
      <c r="D45" s="220"/>
      <c r="E45" s="219"/>
      <c r="F45" s="218" t="str">
        <f t="shared" si="0"/>
        <v/>
      </c>
      <c r="G45" s="217" t="str">
        <f t="shared" si="2"/>
        <v/>
      </c>
      <c r="H45" s="216"/>
      <c r="I45" s="215" t="str">
        <f t="shared" si="3"/>
        <v/>
      </c>
      <c r="J45" s="214" t="str">
        <f t="shared" si="1"/>
        <v/>
      </c>
    </row>
    <row r="46" spans="1:10" ht="11.25" customHeight="1">
      <c r="A46" s="222"/>
      <c r="B46" s="221"/>
      <c r="C46" s="221"/>
      <c r="D46" s="220"/>
      <c r="E46" s="219"/>
      <c r="F46" s="218" t="str">
        <f t="shared" si="0"/>
        <v/>
      </c>
      <c r="G46" s="217" t="str">
        <f t="shared" si="2"/>
        <v/>
      </c>
      <c r="H46" s="216"/>
      <c r="I46" s="215" t="str">
        <f t="shared" si="3"/>
        <v/>
      </c>
      <c r="J46" s="214" t="str">
        <f t="shared" si="1"/>
        <v/>
      </c>
    </row>
    <row r="47" spans="1:10" ht="11.25" customHeight="1">
      <c r="A47" s="222"/>
      <c r="B47" s="221"/>
      <c r="C47" s="221"/>
      <c r="D47" s="220"/>
      <c r="E47" s="219"/>
      <c r="F47" s="218" t="str">
        <f t="shared" si="0"/>
        <v/>
      </c>
      <c r="G47" s="217" t="str">
        <f t="shared" si="2"/>
        <v/>
      </c>
      <c r="H47" s="216"/>
      <c r="I47" s="215" t="str">
        <f t="shared" si="3"/>
        <v/>
      </c>
      <c r="J47" s="214" t="str">
        <f t="shared" si="1"/>
        <v/>
      </c>
    </row>
    <row r="48" spans="1:10" ht="11.25" customHeight="1">
      <c r="A48" s="222"/>
      <c r="B48" s="221"/>
      <c r="C48" s="221"/>
      <c r="D48" s="220"/>
      <c r="E48" s="219"/>
      <c r="F48" s="218" t="str">
        <f t="shared" si="0"/>
        <v/>
      </c>
      <c r="G48" s="217" t="str">
        <f t="shared" si="2"/>
        <v/>
      </c>
      <c r="H48" s="216"/>
      <c r="I48" s="215" t="str">
        <f t="shared" si="3"/>
        <v/>
      </c>
      <c r="J48" s="214" t="str">
        <f t="shared" si="1"/>
        <v/>
      </c>
    </row>
    <row r="49" spans="1:10" ht="11.25" customHeight="1">
      <c r="A49" s="222"/>
      <c r="B49" s="221"/>
      <c r="C49" s="221"/>
      <c r="D49" s="220"/>
      <c r="E49" s="219"/>
      <c r="F49" s="218" t="str">
        <f t="shared" si="0"/>
        <v/>
      </c>
      <c r="G49" s="217" t="str">
        <f t="shared" si="2"/>
        <v/>
      </c>
      <c r="H49" s="216"/>
      <c r="I49" s="215" t="str">
        <f t="shared" si="3"/>
        <v/>
      </c>
      <c r="J49" s="214" t="str">
        <f t="shared" si="1"/>
        <v/>
      </c>
    </row>
    <row r="50" spans="1:10" ht="11.25" customHeight="1">
      <c r="A50" s="222"/>
      <c r="B50" s="221"/>
      <c r="C50" s="221"/>
      <c r="D50" s="220"/>
      <c r="E50" s="219"/>
      <c r="F50" s="218" t="str">
        <f t="shared" si="0"/>
        <v/>
      </c>
      <c r="G50" s="217" t="str">
        <f t="shared" si="2"/>
        <v/>
      </c>
      <c r="H50" s="216"/>
      <c r="I50" s="215" t="str">
        <f t="shared" si="3"/>
        <v/>
      </c>
      <c r="J50" s="214" t="str">
        <f t="shared" si="1"/>
        <v/>
      </c>
    </row>
    <row r="51" spans="1:10" ht="11.25" customHeight="1">
      <c r="A51" s="222"/>
      <c r="B51" s="221"/>
      <c r="C51" s="221"/>
      <c r="D51" s="220"/>
      <c r="E51" s="219"/>
      <c r="F51" s="218" t="str">
        <f t="shared" si="0"/>
        <v/>
      </c>
      <c r="G51" s="217" t="str">
        <f t="shared" si="2"/>
        <v/>
      </c>
      <c r="H51" s="216"/>
      <c r="I51" s="215" t="str">
        <f t="shared" si="3"/>
        <v/>
      </c>
      <c r="J51" s="214" t="str">
        <f t="shared" si="1"/>
        <v/>
      </c>
    </row>
    <row r="52" spans="1:10" ht="11.25" customHeight="1">
      <c r="A52" s="222"/>
      <c r="B52" s="221"/>
      <c r="C52" s="221"/>
      <c r="D52" s="220"/>
      <c r="E52" s="219"/>
      <c r="F52" s="218" t="str">
        <f t="shared" si="0"/>
        <v/>
      </c>
      <c r="G52" s="217" t="str">
        <f t="shared" si="2"/>
        <v/>
      </c>
      <c r="H52" s="216"/>
      <c r="I52" s="215" t="str">
        <f t="shared" si="3"/>
        <v/>
      </c>
      <c r="J52" s="214" t="str">
        <f t="shared" si="1"/>
        <v/>
      </c>
    </row>
    <row r="53" spans="1:10" ht="11.25" customHeight="1">
      <c r="A53" s="222"/>
      <c r="B53" s="221"/>
      <c r="C53" s="221"/>
      <c r="D53" s="220"/>
      <c r="E53" s="219"/>
      <c r="F53" s="218" t="str">
        <f t="shared" si="0"/>
        <v/>
      </c>
      <c r="G53" s="217" t="str">
        <f t="shared" si="2"/>
        <v/>
      </c>
      <c r="H53" s="216"/>
      <c r="I53" s="215" t="str">
        <f t="shared" si="3"/>
        <v/>
      </c>
      <c r="J53" s="214" t="str">
        <f t="shared" si="1"/>
        <v/>
      </c>
    </row>
    <row r="54" spans="1:10" ht="11.25" customHeight="1">
      <c r="A54" s="222"/>
      <c r="B54" s="221"/>
      <c r="C54" s="221"/>
      <c r="D54" s="220"/>
      <c r="E54" s="219"/>
      <c r="F54" s="218" t="str">
        <f t="shared" si="0"/>
        <v/>
      </c>
      <c r="G54" s="217" t="str">
        <f t="shared" si="2"/>
        <v/>
      </c>
      <c r="H54" s="216"/>
      <c r="I54" s="215" t="str">
        <f t="shared" si="3"/>
        <v/>
      </c>
      <c r="J54" s="214" t="str">
        <f t="shared" si="1"/>
        <v/>
      </c>
    </row>
    <row r="55" spans="1:10" ht="11.25" customHeight="1">
      <c r="A55" s="222"/>
      <c r="B55" s="221"/>
      <c r="C55" s="221"/>
      <c r="D55" s="220"/>
      <c r="E55" s="219"/>
      <c r="F55" s="218" t="str">
        <f t="shared" si="0"/>
        <v/>
      </c>
      <c r="G55" s="217" t="str">
        <f t="shared" si="2"/>
        <v/>
      </c>
      <c r="H55" s="216"/>
      <c r="I55" s="215" t="str">
        <f t="shared" si="3"/>
        <v/>
      </c>
      <c r="J55" s="214" t="str">
        <f t="shared" si="1"/>
        <v/>
      </c>
    </row>
    <row r="56" spans="1:10" ht="11.25" customHeight="1">
      <c r="A56" s="222"/>
      <c r="B56" s="221"/>
      <c r="C56" s="221"/>
      <c r="D56" s="220"/>
      <c r="E56" s="219"/>
      <c r="F56" s="218" t="str">
        <f t="shared" si="0"/>
        <v/>
      </c>
      <c r="G56" s="217" t="str">
        <f t="shared" si="2"/>
        <v/>
      </c>
      <c r="H56" s="216"/>
      <c r="I56" s="215" t="str">
        <f t="shared" si="3"/>
        <v/>
      </c>
      <c r="J56" s="214" t="str">
        <f t="shared" si="1"/>
        <v/>
      </c>
    </row>
    <row r="57" spans="1:10" ht="11.25" customHeight="1">
      <c r="A57" s="222"/>
      <c r="B57" s="221"/>
      <c r="C57" s="221"/>
      <c r="D57" s="220"/>
      <c r="E57" s="219"/>
      <c r="F57" s="218" t="str">
        <f t="shared" si="0"/>
        <v/>
      </c>
      <c r="G57" s="217" t="str">
        <f t="shared" si="2"/>
        <v/>
      </c>
      <c r="H57" s="216"/>
      <c r="I57" s="215" t="str">
        <f t="shared" si="3"/>
        <v/>
      </c>
      <c r="J57" s="214" t="str">
        <f t="shared" si="1"/>
        <v/>
      </c>
    </row>
    <row r="58" spans="1:10" ht="11.25" customHeight="1">
      <c r="A58" s="222"/>
      <c r="B58" s="221"/>
      <c r="C58" s="221"/>
      <c r="D58" s="220"/>
      <c r="E58" s="219"/>
      <c r="F58" s="218" t="str">
        <f t="shared" si="0"/>
        <v/>
      </c>
      <c r="G58" s="217" t="str">
        <f t="shared" si="2"/>
        <v/>
      </c>
      <c r="H58" s="216"/>
      <c r="I58" s="215" t="str">
        <f t="shared" si="3"/>
        <v/>
      </c>
      <c r="J58" s="214" t="str">
        <f t="shared" si="1"/>
        <v/>
      </c>
    </row>
    <row r="59" spans="1:10">
      <c r="A59" s="211"/>
      <c r="B59" s="211"/>
      <c r="C59" s="211"/>
      <c r="D59" s="211"/>
      <c r="E59" s="213" t="s">
        <v>200</v>
      </c>
      <c r="F59" s="212" t="str">
        <f>H5</f>
        <v>CBS-weg 2</v>
      </c>
      <c r="G59" s="211"/>
      <c r="H59" s="211"/>
      <c r="I59" s="211"/>
      <c r="J59" s="210">
        <f>SUM(J17:J58)</f>
        <v>0</v>
      </c>
    </row>
    <row r="60" spans="1:10">
      <c r="E60" s="269"/>
      <c r="F60" s="270"/>
      <c r="I60" s="209" t="s">
        <v>245</v>
      </c>
      <c r="J60" s="271">
        <f>'Aanneemsom-E'!G23</f>
        <v>0</v>
      </c>
    </row>
    <row r="61" spans="1:10">
      <c r="E61" s="269"/>
      <c r="F61" s="270"/>
      <c r="I61" s="209" t="s">
        <v>246</v>
      </c>
      <c r="J61" s="272">
        <f>J59+J60</f>
        <v>0</v>
      </c>
    </row>
    <row r="62" spans="1:10" ht="11.25" customHeight="1">
      <c r="A62" s="208"/>
    </row>
    <row r="63" spans="1:10" ht="11.25" customHeight="1">
      <c r="A63" s="208" t="s">
        <v>181</v>
      </c>
    </row>
    <row r="64" spans="1:10" ht="11.25" customHeight="1">
      <c r="A64" s="208" t="s">
        <v>244</v>
      </c>
      <c r="B64" s="207"/>
      <c r="C64" s="207"/>
      <c r="D64" s="207"/>
      <c r="E64" s="207"/>
      <c r="F64" s="207"/>
      <c r="G64" s="207"/>
      <c r="H64" s="207"/>
    </row>
    <row r="65" spans="1:9" ht="11.25" customHeight="1">
      <c r="A65" s="208" t="s">
        <v>182</v>
      </c>
      <c r="B65" s="207"/>
      <c r="C65" s="207"/>
      <c r="D65" s="207"/>
      <c r="E65" s="207"/>
      <c r="F65" s="207"/>
      <c r="G65" s="207"/>
      <c r="H65" s="207"/>
    </row>
    <row r="66" spans="1:9" ht="11.25" customHeight="1">
      <c r="B66" s="207"/>
      <c r="C66" s="207"/>
      <c r="D66" s="207"/>
      <c r="E66" s="207"/>
      <c r="F66" s="207"/>
      <c r="G66" s="207"/>
      <c r="I66" s="209" t="s">
        <v>136</v>
      </c>
    </row>
    <row r="67" spans="1:9" ht="11.25" customHeight="1">
      <c r="B67" s="207"/>
      <c r="C67" s="207"/>
      <c r="D67" s="207"/>
      <c r="E67" s="207"/>
      <c r="F67" s="207"/>
      <c r="G67" s="207"/>
      <c r="I67" s="206"/>
    </row>
    <row r="68" spans="1:9" ht="11.25" customHeight="1"/>
    <row r="69" spans="1:9" ht="11.25" customHeight="1"/>
    <row r="70" spans="1:9" ht="11.25" customHeight="1"/>
    <row r="71" spans="1:9" ht="11.25" customHeight="1"/>
    <row r="72" spans="1:9" ht="11.25" customHeight="1"/>
    <row r="73" spans="1:9" ht="11.25" customHeight="1"/>
    <row r="74" spans="1:9" ht="11.25" customHeight="1"/>
    <row r="75" spans="1:9" ht="11.25" customHeight="1"/>
    <row r="76" spans="1:9" ht="11.25" customHeight="1"/>
    <row r="77" spans="1:9" ht="11.25" customHeight="1"/>
    <row r="78" spans="1:9" ht="11.25" customHeight="1"/>
    <row r="79" spans="1:9" ht="11.25" customHeight="1"/>
    <row r="80" spans="1:9" ht="11.25" customHeight="1"/>
  </sheetData>
  <sheetProtection algorithmName="SHA-512" hashValue="xgT9ERkHLDmvKsun+Ermcd2AVj6ky8SurEmdaGnKD5qNHE4N1XwZVtFSqc5tprsRHXWikWY2oOCRTJrAJywunA==" saltValue="z7o/B/DCCYziHyVIPJiK+g==" spinCount="100000" sheet="1" objects="1" scenarios="1" selectLockedCells="1"/>
  <mergeCells count="4">
    <mergeCell ref="E15:F15"/>
    <mergeCell ref="E14:F14"/>
    <mergeCell ref="G14:H14"/>
    <mergeCell ref="I4:J4"/>
  </mergeCells>
  <conditionalFormatting sqref="B17:B58">
    <cfRule type="expression" dxfId="17" priority="14">
      <formula>ISTEXT(A17)</formula>
    </cfRule>
  </conditionalFormatting>
  <conditionalFormatting sqref="B17:C58">
    <cfRule type="cellIs" dxfId="16" priority="13" operator="greaterThan">
      <formula>0</formula>
    </cfRule>
  </conditionalFormatting>
  <conditionalFormatting sqref="C17:C58">
    <cfRule type="expression" dxfId="15" priority="16">
      <formula>ISTEXT(A17)</formula>
    </cfRule>
  </conditionalFormatting>
  <conditionalFormatting sqref="D17:D58">
    <cfRule type="expression" dxfId="14" priority="3">
      <formula>ISTEXT(D17)</formula>
    </cfRule>
    <cfRule type="expression" dxfId="13" priority="4">
      <formula>ISTEXT(A17)</formula>
    </cfRule>
  </conditionalFormatting>
  <conditionalFormatting sqref="E17:E58">
    <cfRule type="cellIs" dxfId="12" priority="9" operator="lessThan">
      <formula>0</formula>
    </cfRule>
    <cfRule type="expression" dxfId="11" priority="21">
      <formula>ISNUMBER(E17)</formula>
    </cfRule>
    <cfRule type="expression" dxfId="10" priority="22">
      <formula>ISTEXT(A17)</formula>
    </cfRule>
  </conditionalFormatting>
  <conditionalFormatting sqref="G17">
    <cfRule type="expression" dxfId="9" priority="8">
      <formula>ISTEXT(G17)</formula>
    </cfRule>
    <cfRule type="cellIs" dxfId="8" priority="18" operator="greaterThan">
      <formula>0</formula>
    </cfRule>
    <cfRule type="expression" dxfId="7" priority="20">
      <formula>ISTEXT(A17)</formula>
    </cfRule>
  </conditionalFormatting>
  <conditionalFormatting sqref="H17:H58">
    <cfRule type="expression" dxfId="6" priority="2">
      <formula>ISTEXT(H17)</formula>
    </cfRule>
    <cfRule type="expression" dxfId="5" priority="23">
      <formula>E17=1</formula>
    </cfRule>
    <cfRule type="cellIs" dxfId="4" priority="24" operator="greaterThan">
      <formula>0</formula>
    </cfRule>
    <cfRule type="expression" dxfId="3" priority="25">
      <formula>ISTEXT(A17)</formula>
    </cfRule>
  </conditionalFormatting>
  <conditionalFormatting sqref="I17">
    <cfRule type="expression" dxfId="2" priority="7">
      <formula>ISTEXT(I17)</formula>
    </cfRule>
    <cfRule type="cellIs" dxfId="1" priority="17" operator="greaterThan">
      <formula>0</formula>
    </cfRule>
    <cfRule type="expression" dxfId="0" priority="19">
      <formula>ISTEXT(A17)</formula>
    </cfRule>
  </conditionalFormatting>
  <pageMargins left="0.70866141732283472" right="0.23622047244094491" top="0.74803149606299213" bottom="0.59055118110236227" header="0.31496062992125984" footer="0.23622047244094491"/>
  <pageSetup paperSize="9" orientation="portrait" horizontalDpi="4294967293" r:id="rId1"/>
  <headerFooter>
    <oddFooter>&amp;L&amp;"Arial,Cursief"&amp;8© Wesselektro advies Houten&amp;C&amp;"Arial,Cursief"&amp;8&amp;A&amp;R&amp;"Arial,Cursief"&amp;8&amp;F</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Leeswijzer!$K$1:$K$9</xm:f>
          </x14:formula1>
          <xm:sqref>A17:A58</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1</vt:i4>
      </vt:variant>
    </vt:vector>
  </HeadingPairs>
  <TitlesOfParts>
    <vt:vector size="9" baseType="lpstr">
      <vt:lpstr>Leeswijzer</vt:lpstr>
      <vt:lpstr>Aanneemsom-E</vt:lpstr>
      <vt:lpstr>Tarieven-E</vt:lpstr>
      <vt:lpstr>Tarieven-EOa</vt:lpstr>
      <vt:lpstr>Raming-EInsp</vt:lpstr>
      <vt:lpstr>Cluster 1</vt:lpstr>
      <vt:lpstr>Cluster 2</vt:lpstr>
      <vt:lpstr>FBCO-E (Lc)</vt:lpstr>
      <vt:lpstr>'Tarieven-E'!Afdrukbereik</vt:lpstr>
    </vt:vector>
  </TitlesOfParts>
  <Company>Wesselektro advies Houten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Inschrijfbiljet-OHCE2</dc:title>
  <dc:subject>Onderhoudscontracten</dc:subject>
  <dc:creator>Wessels, GMM</dc:creator>
  <dc:description>Dit document is auteursrechtelijk beschermd.</dc:description>
  <cp:lastModifiedBy>Wessels, GMM</cp:lastModifiedBy>
  <cp:revision>1</cp:revision>
  <cp:lastPrinted>2025-06-20T13:32:03Z</cp:lastPrinted>
  <dcterms:created xsi:type="dcterms:W3CDTF">2010-11-25T08:39:54Z</dcterms:created>
  <dcterms:modified xsi:type="dcterms:W3CDTF">2025-09-08T10:00:45Z</dcterms:modified>
</cp:coreProperties>
</file>