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Bureaublad (N-schijf)\Back-up IKD (bij ICT-storing)\IUC25-637 Afvoer vertrouwelijke informatiedragers\NvI2\"/>
    </mc:Choice>
  </mc:AlternateContent>
  <xr:revisionPtr revIDLastSave="0" documentId="13_ncr:1_{523E2AF4-2F61-4C9E-82DC-E56BC74F6A97}" xr6:coauthVersionLast="47" xr6:coauthVersionMax="47" xr10:uidLastSave="{00000000-0000-0000-0000-000000000000}"/>
  <bookViews>
    <workbookView xWindow="-110" yWindow="-110" windowWidth="19420" windowHeight="10300" tabRatio="796" activeTab="3" xr2:uid="{49E2FB76-211B-4170-969B-9B049A51CE68}"/>
  </bookViews>
  <sheets>
    <sheet name="1. Uitleg" sheetId="1" r:id="rId1"/>
    <sheet name="2. Huur en plaatsing" sheetId="2" r:id="rId2"/>
    <sheet name="3. Lediging en Verwerking" sheetId="3" r:id="rId3"/>
    <sheet name="4. Opruimingen" sheetId="4" r:id="rId4"/>
    <sheet name="5. Totaal en score simulatie"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3" l="1"/>
  <c r="H68" i="3"/>
  <c r="H53" i="2"/>
  <c r="H54" i="2"/>
  <c r="H55" i="2"/>
  <c r="H52" i="2"/>
  <c r="H60" i="2" s="1"/>
  <c r="F18" i="7" s="1"/>
  <c r="G47" i="2" l="1"/>
  <c r="H47" i="2" s="1"/>
  <c r="G46" i="2"/>
  <c r="H46" i="2" s="1"/>
  <c r="G45" i="2"/>
  <c r="H45" i="2" s="1"/>
  <c r="G44" i="2"/>
  <c r="H44" i="2" s="1"/>
  <c r="G73" i="3"/>
  <c r="G63" i="3"/>
  <c r="H63" i="3" s="1"/>
  <c r="G60" i="3"/>
  <c r="H60" i="3" s="1"/>
  <c r="G59" i="3"/>
  <c r="H59" i="3" s="1"/>
  <c r="G57" i="3"/>
  <c r="H57" i="3" s="1"/>
  <c r="G56" i="3"/>
  <c r="H56" i="3" s="1"/>
  <c r="G54" i="3"/>
  <c r="H54" i="3" s="1"/>
  <c r="G53" i="3"/>
  <c r="H53" i="3" s="1"/>
  <c r="G51" i="3"/>
  <c r="H51" i="3" s="1"/>
  <c r="G50" i="3"/>
  <c r="H50" i="3" s="1"/>
  <c r="G49" i="3"/>
  <c r="H49" i="3" s="1"/>
  <c r="G48" i="3"/>
  <c r="H48" i="3" s="1"/>
  <c r="G47" i="3"/>
  <c r="H47" i="3" s="1"/>
  <c r="G46" i="3"/>
  <c r="H46" i="3" s="1"/>
  <c r="G45" i="3"/>
  <c r="H45" i="3" s="1"/>
  <c r="G44" i="3"/>
  <c r="H44" i="3" s="1"/>
  <c r="E23" i="4"/>
  <c r="G38" i="3"/>
  <c r="H38" i="3" s="1"/>
  <c r="G23" i="3"/>
  <c r="H23" i="3" s="1"/>
  <c r="G24" i="3"/>
  <c r="H24" i="3" s="1"/>
  <c r="G19" i="3"/>
  <c r="H19" i="3" s="1"/>
  <c r="D24" i="4"/>
  <c r="K18" i="7" l="1"/>
  <c r="G38" i="2"/>
  <c r="H38" i="2" s="1"/>
  <c r="G32" i="3"/>
  <c r="H32" i="3" s="1"/>
  <c r="G31" i="3"/>
  <c r="H31" i="3" s="1"/>
  <c r="G33" i="2" l="1"/>
  <c r="H33" i="2" s="1"/>
  <c r="G35" i="2"/>
  <c r="G30" i="2"/>
  <c r="H30" i="2" s="1"/>
  <c r="E53" i="2"/>
  <c r="E52" i="2"/>
  <c r="E54" i="2"/>
  <c r="G32" i="2"/>
  <c r="H32" i="2" s="1"/>
  <c r="G34" i="2"/>
  <c r="H34" i="2" s="1"/>
  <c r="G21" i="2"/>
  <c r="H21" i="2" s="1"/>
  <c r="G22" i="2"/>
  <c r="H22" i="2" s="1"/>
  <c r="F18" i="4" l="1"/>
  <c r="F19" i="4"/>
  <c r="F20" i="4"/>
  <c r="F21" i="4"/>
  <c r="F22" i="4"/>
  <c r="F27" i="4" l="1"/>
  <c r="F13" i="7"/>
  <c r="M18" i="7"/>
  <c r="M17" i="7"/>
  <c r="B13" i="7"/>
  <c r="B14" i="7" s="1"/>
  <c r="B15" i="7" s="1"/>
  <c r="B16" i="7" s="1"/>
  <c r="B17" i="7" s="1"/>
  <c r="B18" i="7" s="1"/>
  <c r="B19" i="7" s="1"/>
  <c r="B20" i="7" s="1"/>
  <c r="B21" i="7" s="1"/>
  <c r="B22" i="7" s="1"/>
  <c r="B23" i="7" s="1"/>
  <c r="B24" i="7" s="1"/>
  <c r="B25" i="7" s="1"/>
  <c r="B26" i="7" s="1"/>
  <c r="B27" i="7" s="1"/>
  <c r="B28" i="7" s="1"/>
  <c r="B29" i="7" s="1"/>
  <c r="B30" i="7" s="1"/>
  <c r="B31" i="7" s="1"/>
  <c r="B32" i="7" s="1"/>
  <c r="B33" i="7" s="1"/>
  <c r="B34" i="7" s="1"/>
  <c r="C13" i="7" l="1"/>
  <c r="G13" i="7"/>
  <c r="C14" i="7" l="1"/>
  <c r="C15" i="7" l="1"/>
  <c r="C17" i="7" l="1"/>
  <c r="C16" i="7"/>
  <c r="C18" i="7" l="1"/>
  <c r="C19" i="7" l="1"/>
  <c r="C20" i="7" l="1"/>
  <c r="C21" i="7" l="1"/>
  <c r="C22" i="7" l="1"/>
  <c r="C23" i="7" l="1"/>
  <c r="C24" i="7" l="1"/>
  <c r="C25" i="7" l="1"/>
  <c r="C26" i="7" l="1"/>
  <c r="C27" i="7" l="1"/>
  <c r="C28" i="7" l="1"/>
  <c r="C29" i="7" l="1"/>
  <c r="C30" i="7" l="1"/>
  <c r="C31" i="7" l="1"/>
  <c r="C32" i="7" l="1"/>
  <c r="C33" i="7" l="1"/>
  <c r="C34" i="7"/>
  <c r="G39" i="2" l="1"/>
  <c r="H39" i="2" s="1"/>
  <c r="G37" i="2"/>
  <c r="H37" i="2" s="1"/>
  <c r="G36" i="2"/>
  <c r="H36" i="2" s="1"/>
  <c r="H35" i="2"/>
  <c r="G31" i="2"/>
  <c r="H31" i="2" s="1"/>
  <c r="G25" i="2"/>
  <c r="H25" i="2" s="1"/>
  <c r="G24" i="2"/>
  <c r="H24" i="2" s="1"/>
  <c r="G23" i="2"/>
  <c r="H23" i="2" s="1"/>
  <c r="G20" i="2"/>
  <c r="H20" i="2" s="1"/>
  <c r="G19" i="2"/>
  <c r="G74" i="3"/>
  <c r="G35" i="3"/>
  <c r="H35" i="3" s="1"/>
  <c r="G34" i="3"/>
  <c r="H34" i="3" s="1"/>
  <c r="G29" i="3"/>
  <c r="H29" i="3" s="1"/>
  <c r="G28" i="3"/>
  <c r="H28" i="3" s="1"/>
  <c r="G26" i="3"/>
  <c r="H26" i="3" s="1"/>
  <c r="G25" i="3"/>
  <c r="H25" i="3" s="1"/>
  <c r="G22" i="3"/>
  <c r="H22" i="3" s="1"/>
  <c r="G21" i="3"/>
  <c r="H21" i="3" s="1"/>
  <c r="G20" i="3"/>
  <c r="H20" i="3" s="1"/>
  <c r="G75" i="3" l="1"/>
  <c r="H75" i="3" s="1"/>
  <c r="H79" i="3" s="1"/>
  <c r="F20" i="7"/>
  <c r="H19" i="2"/>
  <c r="H58" i="2" s="1"/>
  <c r="F17" i="7" s="1"/>
  <c r="F19" i="7" l="1"/>
  <c r="F21" i="7" s="1"/>
  <c r="F14" i="7" l="1"/>
  <c r="G14" i="7" s="1"/>
</calcChain>
</file>

<file path=xl/sharedStrings.xml><?xml version="1.0" encoding="utf-8"?>
<sst xmlns="http://schemas.openxmlformats.org/spreadsheetml/2006/main" count="220" uniqueCount="140">
  <si>
    <t xml:space="preserve">Huur containers voor Vertrouwelijk papier </t>
  </si>
  <si>
    <t>Huur  per maand</t>
  </si>
  <si>
    <t>Per jaar</t>
  </si>
  <si>
    <t>Categorie</t>
  </si>
  <si>
    <t>Inhoud</t>
  </si>
  <si>
    <t>Weging</t>
  </si>
  <si>
    <t xml:space="preserve">Huurprijs </t>
  </si>
  <si>
    <t>Subtotaal</t>
  </si>
  <si>
    <t>Afzetcontainer</t>
  </si>
  <si>
    <t>Huur containers voor Karton</t>
  </si>
  <si>
    <t>Rolcontainers</t>
  </si>
  <si>
    <t>1x per week</t>
  </si>
  <si>
    <t>1x per 2 weken</t>
  </si>
  <si>
    <t>1x per 3 weken</t>
  </si>
  <si>
    <t>1x per 4 weken</t>
  </si>
  <si>
    <t>Eenmalig</t>
  </si>
  <si>
    <t>Op afroep</t>
  </si>
  <si>
    <t>Perscontainers</t>
  </si>
  <si>
    <t>Vast schema</t>
  </si>
  <si>
    <t>Toeslag waddeneiland</t>
  </si>
  <si>
    <t>Plaatsen afzetcontainer</t>
  </si>
  <si>
    <t>Plaatsen perscontainer</t>
  </si>
  <si>
    <t>Plaatsen rolcontainer (alle liters)</t>
  </si>
  <si>
    <t>Tarief verwerking per ton</t>
  </si>
  <si>
    <t>Per ton</t>
  </si>
  <si>
    <t>Ton per jaar</t>
  </si>
  <si>
    <t>MOP prijs</t>
  </si>
  <si>
    <t xml:space="preserve">Afslag voor verkoop </t>
  </si>
  <si>
    <t>% afslag op MOP</t>
  </si>
  <si>
    <t>Totaal opruimingen</t>
  </si>
  <si>
    <t>Parameters van de gunningsmethode</t>
  </si>
  <si>
    <t>Inschrijfprijs</t>
  </si>
  <si>
    <t>Punten Prijs</t>
  </si>
  <si>
    <t>Omschrijving</t>
  </si>
  <si>
    <t>Maximum inschrijfprijs P(max)</t>
  </si>
  <si>
    <t>Reële waarde van de opdracht</t>
  </si>
  <si>
    <t>Minimum inschrijfprijs P(min)</t>
  </si>
  <si>
    <t>n-factor (onderdeel prijsbeoordelingsformule)</t>
  </si>
  <si>
    <t>Totaal aantal punten BPKV</t>
  </si>
  <si>
    <t>Weging prijs:</t>
  </si>
  <si>
    <t>Max. punten prijs:</t>
  </si>
  <si>
    <t>Weging kwaliteit:</t>
  </si>
  <si>
    <t>Max. punten kwaliteit:</t>
  </si>
  <si>
    <t>Inschrijver is DEELS vrijgesteld van omzetsbelasting (BTW).</t>
  </si>
  <si>
    <t>Toelichting bij dit document</t>
  </si>
  <si>
    <t>Kleur legenda</t>
  </si>
  <si>
    <t xml:space="preserve"> = Invulveld</t>
  </si>
  <si>
    <t xml:space="preserve"> Het inzamelen, afvoeren en verwerken van karton en vertrouwelijk papier (IUC25-637)</t>
  </si>
  <si>
    <t xml:space="preserve"> = Inschrijfprijs</t>
  </si>
  <si>
    <t xml:space="preserve">  Behorend bij de Europees openbare aanbesteding:</t>
  </si>
  <si>
    <t xml:space="preserve"> Bijlage D - Prijzenblad</t>
  </si>
  <si>
    <t>Toelichting</t>
  </si>
  <si>
    <t>Subtotaal p/m</t>
  </si>
  <si>
    <t xml:space="preserve"> = Subtotaal</t>
  </si>
  <si>
    <t>Abonnement</t>
  </si>
  <si>
    <t>Plaatsen hulpmiddel (alle soorten)</t>
  </si>
  <si>
    <t>Subtotaal p/j =</t>
  </si>
  <si>
    <t xml:space="preserve">Verwerkingkosten en -opbrengsten per ton Karton &amp; Vertrouwelijk papier </t>
  </si>
  <si>
    <t>Tabblad</t>
  </si>
  <si>
    <t>4. Opruimingen</t>
  </si>
  <si>
    <t>Inschrijfprijs voor 5 contractjaren</t>
  </si>
  <si>
    <t>Weging sub-
gunningscriteria</t>
  </si>
  <si>
    <t>Subtotalen</t>
  </si>
  <si>
    <t>Prijs per Opruiming</t>
  </si>
  <si>
    <t>Omvang van Opruiming</t>
  </si>
  <si>
    <t>Overige logistieke kosten</t>
  </si>
  <si>
    <t>Perscontainer met kantel</t>
  </si>
  <si>
    <t>Afzetcontainer gesloten</t>
  </si>
  <si>
    <t>Gem. MOP - karton</t>
  </si>
  <si>
    <t>Gem. MOP - papier</t>
  </si>
  <si>
    <t>Tarief opbrengsten per ton</t>
  </si>
  <si>
    <t>2.500 - 5.000 KG</t>
  </si>
  <si>
    <t>Verwerking van vertrouwelijk papier volgens de P4-norm</t>
  </si>
  <si>
    <t>Rolcontainers maat S</t>
  </si>
  <si>
    <t>Rolcontainers maat XS</t>
  </si>
  <si>
    <t>Rolcontainers maat M</t>
  </si>
  <si>
    <t>Rolcontainers maat L</t>
  </si>
  <si>
    <t>60-100 liter</t>
  </si>
  <si>
    <t>101-250 liter</t>
  </si>
  <si>
    <t>251-400 liter</t>
  </si>
  <si>
    <t>401-600 liter</t>
  </si>
  <si>
    <t>601-1100 liter</t>
  </si>
  <si>
    <t>200-499 liter</t>
  </si>
  <si>
    <t>500-800 liter</t>
  </si>
  <si>
    <t>2000-2500 liter</t>
  </si>
  <si>
    <t>1650-1999 liter</t>
  </si>
  <si>
    <t>Rolcontainers maat XXS</t>
  </si>
  <si>
    <t>0-199 liter</t>
  </si>
  <si>
    <t>801-1249 liter</t>
  </si>
  <si>
    <t>Rolcontainers maat XL</t>
  </si>
  <si>
    <t>1200-1649 liter</t>
  </si>
  <si>
    <t>Mini-perscontainers</t>
  </si>
  <si>
    <t>Mini-perscontainer</t>
  </si>
  <si>
    <t>Rolcontainers maat XXL</t>
  </si>
  <si>
    <t>Prijsband-
breedte</t>
  </si>
  <si>
    <t>2x per week</t>
  </si>
  <si>
    <t>1x per 6 weken</t>
  </si>
  <si>
    <t>1x per 8 weken</t>
  </si>
  <si>
    <t>100 - 249 KG</t>
  </si>
  <si>
    <t>250 - 499 KG</t>
  </si>
  <si>
    <t xml:space="preserve">500 - 999 KG </t>
  </si>
  <si>
    <t xml:space="preserve">1000 - 2.499 KG </t>
  </si>
  <si>
    <t>Verwerking van karton volgens de Erkenningsregeling OPK</t>
  </si>
  <si>
    <t>n.v.t.</t>
  </si>
  <si>
    <t>Gemiddelde meerprijs per KG o.b.v. de staffel 2.500 tot 5.000 KG</t>
  </si>
  <si>
    <r>
      <t xml:space="preserve">     • Lees vóór het invullen van dit document eerst de voorwaarden en eisen zoals beschreven in het Beschrijvend document</t>
    </r>
    <r>
      <rPr>
        <sz val="10"/>
        <color rgb="FFFF0000"/>
        <rFont val="Verdana"/>
        <family val="2"/>
      </rPr>
      <t xml:space="preserve"> </t>
    </r>
    <r>
      <rPr>
        <sz val="10"/>
        <rFont val="Verdana"/>
        <family val="2"/>
      </rPr>
      <t>en de Bijlagen.</t>
    </r>
  </si>
  <si>
    <t xml:space="preserve">     • Vul in dit document alleen de gele invulvelden in, zie ook de kleurlegenda rechts. Het groene veld betreft de inschrijfprijs en deze wordt automatisch uitgerekend.</t>
  </si>
  <si>
    <t xml:space="preserve">     • Het prijzenblad bestaat uit meerdere tabbladen die u allemaal dient in te vullen.</t>
  </si>
  <si>
    <t xml:space="preserve">     • Op elk tabblad wordt automatisch een subtotaal uitgerekend.</t>
  </si>
  <si>
    <t xml:space="preserve">     • De optelsoms van de subtotalen vormt uw inschrijfprijs.</t>
  </si>
  <si>
    <t xml:space="preserve">     • In hoofdstuk 4 van het Beschrijvend document staat de beoordelings- en gunningsmethodiek nader toegelicht.</t>
  </si>
  <si>
    <t xml:space="preserve">     • Een simulatie van de beoordeling van uw inschrijfprijs treft u in tabblad: "5. Totaal en score simulatie".</t>
  </si>
  <si>
    <t xml:space="preserve">     • Gedurende de raamovereenkomst heeft de weging van de prijsonderdelen -zoals vermeld in deze bijlage- geen juridische waarde of een (financieel) beperkende functie. </t>
  </si>
  <si>
    <t xml:space="preserve">     • De weging van de prijsonderdelen is noodzakelijk om tot een objectief, realistische en transparante beoordeling te komen.</t>
  </si>
  <si>
    <t xml:space="preserve">     • De weging van de prijsonderdelen is per perceel gebaseerd op historische spendinformatie en verwachtingen van de Opdrachtgever en Deelnemende organisaties voor de toekomst.</t>
  </si>
  <si>
    <t xml:space="preserve">     • Andere kostenposten waar niet expliciet om is gevraagd in dit Prijzenblad (zoals maar niet uitsluitend investeringen, onderhoud van inzamelings- en transportmiddelen en start- en stopkosten van een rit/lediging) dient u te verdisconteren in de overige tarieven.</t>
  </si>
  <si>
    <t xml:space="preserve">     • Let op: het visualiseren van uw score kan helpen bij het opstellen van uw inschrijving maar, is niet leidend in de beoordelings- en gunningsmethodiek; u kunt hier geen rechten aan ontlenen.</t>
  </si>
  <si>
    <r>
      <t xml:space="preserve">1) In dit tabblad ziet u verschillende groottes van Opruimingen inclusief bijbehorende weging.
2) Eventuele opbrengsten van het restmateriaal (c.q. karton en papier) dienen in de all-in tarieven per Opruiming te zijn verwerkt.
3) Indien een Deelnemende organisatie behoefte heeft aan een Opruiming, dan wordt kosteloos een en zo objectief mogelijk (bijvoorbeeld middels een weging) ingeschat om hoeveel kilogram het gaat. Vervolgens gelden de tarieven van de staffel zoals hieronder vermeld.
4) Vanaf 5.000kg aan opruiming is het maatwerk en wordt door de Deelnemende organisatie een nadere offerte opgevraagd bij de Opdrachtnemer. De prijs voor een Opruiming van meer dan 5.000 KG wordt als volgt berekend:
      </t>
    </r>
    <r>
      <rPr>
        <i/>
        <sz val="11"/>
        <color theme="1"/>
        <rFont val="Aptos Narrow"/>
        <family val="2"/>
        <scheme val="minor"/>
      </rPr>
      <t xml:space="preserve"> = prijs voor een Opruiming van 5.000KG + </t>
    </r>
    <r>
      <rPr>
        <sz val="11"/>
        <color theme="1"/>
        <rFont val="Aptos Narrow"/>
        <family val="2"/>
        <scheme val="minor"/>
      </rPr>
      <t>(</t>
    </r>
    <r>
      <rPr>
        <i/>
        <sz val="11"/>
        <color theme="1"/>
        <rFont val="Aptos Narrow"/>
        <family val="2"/>
        <scheme val="minor"/>
      </rPr>
      <t>aantal KG boven de 5.000 * gemiddelde meerprijs zoals vermeld in E23</t>
    </r>
    <r>
      <rPr>
        <sz val="11"/>
        <color theme="1"/>
        <rFont val="Aptos Narrow"/>
        <family val="2"/>
        <scheme val="minor"/>
      </rPr>
      <t>)</t>
    </r>
    <r>
      <rPr>
        <i/>
        <sz val="11"/>
        <color theme="1"/>
        <rFont val="Aptos Narrow"/>
        <family val="2"/>
        <scheme val="minor"/>
      </rPr>
      <t xml:space="preserve">
</t>
    </r>
    <r>
      <rPr>
        <sz val="11"/>
        <color theme="1"/>
        <rFont val="Aptos Narrow"/>
        <family val="2"/>
        <scheme val="minor"/>
      </rPr>
      <t xml:space="preserve">
5) Aangezien de locatie, de omvang, het materiaal, de benodigde inzamelingsmiddelen niet te voorspellen zijn, wordt u gevraagd om voor verschillende groottes van Opruimingen een gemiddelde prijs te offreren.
6) U dient voor elke omvang van een Opruiming een gemiddelde prijs per Opruiming op te geven, rekening houdend met factoren zoals:
     • Huurprijs van inzamelmiddelen, afhankelijk van het type en aantal ingezette (pers)containers;
     • Transportafstand en aantal ritten;
     • Verwerkingskosten, inclusief certificering;
     • Personeelskosten.
</t>
    </r>
  </si>
  <si>
    <t>Huur hulpmiddel - borgingmiddelen klein</t>
  </si>
  <si>
    <t>Huur hulpmiddel - borgingmiddelen groot</t>
  </si>
  <si>
    <t xml:space="preserve">Huur hulpmiddel - transportmiddelen handmatige </t>
  </si>
  <si>
    <t>Huur hulpmiddel - transportmiddelen gemotoriseerde</t>
  </si>
  <si>
    <t xml:space="preserve">Ledigingskosten per lediging Vertrouwelijk papier </t>
  </si>
  <si>
    <t>Ledigingskosten per lediging Karton</t>
  </si>
  <si>
    <t>Plaatsen, (om)wisselen en/of ophalen van containers inclusief transportkosten. Deze tarieven gelden per container.</t>
  </si>
  <si>
    <t>Kosten</t>
  </si>
  <si>
    <t>Abonnementsvorm (ledigingsfrequentie)</t>
  </si>
  <si>
    <t>Eenmalige kosten</t>
  </si>
  <si>
    <t>Huur hulpmiddelen</t>
  </si>
  <si>
    <t>1) Op dit tabblad ziet u een simulatie van het scoreverloop van het subgunningscriterium Prijs. Links staat het scoreverloop cijfermatig weergegeven in een tabel en rechts is dit visueel weergegeven in een grafiek.
2) De Inschrijfprijs is de optelsom van de subtotalen die volgen uit de andere tabbladen, deze inschrijfprijs wordt automatisch gesimuleerd.
3) Gegeven de bandbreedte voor de Inschrijfprijs krijgt u alleen een score voor het Gunningscriterium Prijs als uw Inschrijfprijs minder dan €18.750.000,- excl. BTW bedraagt.
4)Als u boven de bovengrensprijs van €18.750.000,- excl. BTW inschrijft, dan wordt u uitgesloten van verdere beoordeling.
5) Als u onder de ondergrensprijs van €11.250.000,- excl. BTW inschrijft, dan wordt u niet uitgesloten maar krijgt u het maximum aantal punten voor Prijs: 400,0.
6) De prijsformule die wordt gebruik is: =400-400*((Inschrijfprijs - Ondergrens  prijs))^2. Dit is de Gewogen Factor Methode absoluut met een bolle lijn. Hierbij gaan er aan het begin van de prijsbandbreedte weinig punten af, en steeds meer naarmate de bovengrens van de prijs-bandbreedte wordt benadert.</t>
  </si>
  <si>
    <t>Abbonementsprijs per container</t>
  </si>
  <si>
    <t xml:space="preserve">1) De opgegeven huurprijzen per maand hebben betrekking op de beschikbaarstelling van rolcontainers voor karton en vertrouwelijk papier, inclusief gebruiksvergoeding, onderhoud, identificatievoorziening en slot (indien van toepassing).
2) De huurprijs geldt per container per maand, ongeacht het aantal ledigingen.
3) In bijlage 3 (Overzicht inzamelingsmiddelen) staat een overzicht van alle inzamelingsmiddelen die u naar verwachting dient in te zetten voor de uitvoering van de Opdracht. In deze bijlage staan per type inzamelingsmiddel het aantal, de gemiddelde ledigingsfrequentie en de ledigingsadressen.
4) De huurprijs voor containers geldt per maand, bij een gebroken maand wordt het huurtarief naar rato berekend volgens: resterend aantal dagen / totaal aantal dagen van desbterffende  maand.
5) De huurprijs mag niet worden gecombineerd met de ledigingstarieven, beide posten worden afzonderlijk beoordeeld en mogen geen overlap bevatten.
6) Indien bij (een locatie van) een Deelnemende organisatie standaard veer-, pond- en/of tolkosten worden gemaakt, mogen deze 1:1 worden doorbelast. In de implementatiefase kan dit worden besproken met de betreffende locatie. In het specifieke geval dat dit voorkomt bij (een locatie van) een Deelnemende organisatie waar dit normaal niet ter sprake is, dient eerst contact opgenomen te worden met de contactpersoon van (de locatie van) de Deelnemende organisatie. In Cel F51 dient u een tarief "Toeslag Waddeneiland" op te geven voor de extra tijd deze relatief afgelegen locaties kosten in uw routing.
7) Het tarief voor een kleinere container mag niet hoger zijn dan het tarief voor een grotere container.
8) De kosten voor het plaatsen, (om)wisselen en/of ophalen van containers inclusief transportkosten gelden per container; dit bedrag mag slechts één keer per container in rekening worden gebracht, ook wanneer meerdere van deze handelingen plaatsvinden.
9) De kosten voor het plaatsen, (om)wisselen en/of ophalen van containers inclusief transportkosten gelden enkel bij een nieuwe aanvraag hiertoe van een Deelnemende organisatie in het Digitale platform,  bij reparatie is dit tarief niet van toepassing.
10) Bij aanvang van de aanstaande Raamovereenkomst (met kenmerk IUC25-637), en bij beëindiging daarvan zijn de  kosten voor het plaatsen, (om)wisselen en/of ophalen van containers inclusief transportkosten niet van toepassing, deze kunnen enkel in rekening gebracht worden bij een nieuwe aanvraag door een Deelnemende organisatie in het Digitale platform.
11) Indien, bij uitzondering, door een specifieke locatie van een Deelnemende organisatie een perscontainer zonder kantel gewenst is, dan dient Opdrachtnemer deze voor hetzelfde tarief te leveren als de perscontainer met kantel.
12) Voor een mini-perscontainer en een perscontainer met kantel geldt een maximum tarief van €700,-. Voor een afzetcontainer geldt een maximum tarief van €300,-.
13) Gedurende de Raamovereenkomst kunnen zich uitzonderlijke situaties voordoen die vragen om maatwerk-oplossingen waarbij incidenteel of op een enkele locatie ander soortige hulpmiddelen worden ingezet. In die specifieke en/of incidentele gevallen, kan de Deelnemende organisatie met Opdrachtnemer nadere afspraken maken over de in te zetten hulpmiddelen en bijbehorende prijsstelling. Op voorhand is de behoefte voor dergelijke maatwerk-oplossingen, en het volume hiervan, lastig in te schatten voor Opdrachtgever en de Deelnemende organisaties. 
</t>
  </si>
  <si>
    <t>2. Huur en plaatsing - plaatsing (eenmalig)</t>
  </si>
  <si>
    <t>2. Huur en plaatsing - huur (maandelijks)</t>
  </si>
  <si>
    <t>Subtotaal p/j (huur) =</t>
  </si>
  <si>
    <t>Eenmalige kosten voor plaatsing</t>
  </si>
  <si>
    <t xml:space="preserve">1) De opgegeven ledigingstarieven hebben betrekking op het ophalen en afvoeren van vertrouwelijk papier of karton, inclusief transport van en naar de verwerkingslocatie.
2) De in het prijzenblad opgenomen ledigingsfrequenties (zoals één keer per week, per twee weken, per drie weken, per vier weken en op afroep) zijn leidend voor de prijsopgave.
3) Bij elk type abonnement geldt het abonnementstarief per container. De Deelnemende organisaties kunnen per locatie abonnementen aanvragen, wijzigen en opzeggen. Deelnemende organisaties zijn niet verplicht om voor elke container die zij huren (conform de tarieven op tabblad 2. Huur en plaatsing) een abonnement af te sluiten.
4) De opgegeven verwerkingstarieven hebben betrekking op de verwerking of vernietiging van het ingezamelde materiaal, inclusief administratieve afhandeling en verstrekking van een vernietigingscertificaat.
5) De ledigings- en verwerkingskosten worden afzonderlijk opgegeven en mogen geen overlap bevatten.
6) Indien bij (een locatie van) een Deelnemende organisatie standaard veer-, pond- en/of tolkosten worden gemaakt, mogen deze 1:1 worden doorbelast. In de implementatiefase kan dit worden besproken met de betreffende locatie. In het specifieke geval dat dit voorkomt bij (een locatie van) een Deelnemende organisatie waar dit normaal niet ter sprake is, dient eerst contact opgenomen te worden met de contactpersoon van (de locatie van) de Deelnemende organisatie. In Cel F38 dient u een tarief "Toeslag Waddeneiland" op te geven voor de extra tijd deze relatief afgelegen locaties kosten in uw routing. De Opdrachtgnemer geeft periodiek inzicht in welke Deelnemende organisaties veer-, pond- en/of tolkosten genereren.
</t>
  </si>
  <si>
    <t xml:space="preserve">   </t>
  </si>
  <si>
    <t>Tarief per afroeplediging</t>
  </si>
  <si>
    <t>3. Lediging en Verwerking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</si>
</sst>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0.0%"/>
    <numFmt numFmtId="165" formatCode="0.0"/>
    <numFmt numFmtId="166" formatCode="&quot;€&quot;\ #,##0.00"/>
    <numFmt numFmtId="167" formatCode="&quot;€&quot;\ #,##0"/>
    <numFmt numFmtId="168" formatCode="#,##0.0"/>
    <numFmt numFmtId="169" formatCode="&quot;€&quot;\ #,##0.00_-"/>
  </numFmts>
  <fonts count="30">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i/>
      <sz val="10"/>
      <name val="Aptos Narrow"/>
      <family val="2"/>
      <scheme val="minor"/>
    </font>
    <font>
      <b/>
      <sz val="14"/>
      <color theme="0"/>
      <name val="Aptos Narrow"/>
      <family val="2"/>
      <scheme val="minor"/>
    </font>
    <font>
      <i/>
      <sz val="11"/>
      <color theme="1"/>
      <name val="Aptos Narrow"/>
      <family val="2"/>
      <scheme val="minor"/>
    </font>
    <font>
      <sz val="10"/>
      <color theme="1"/>
      <name val="Arial"/>
      <family val="2"/>
    </font>
    <font>
      <sz val="11"/>
      <name val="Aptos Narrow"/>
      <family val="2"/>
      <scheme val="minor"/>
    </font>
    <font>
      <sz val="10"/>
      <color theme="1"/>
      <name val="Verdana"/>
      <family val="2"/>
    </font>
    <font>
      <b/>
      <sz val="10"/>
      <color indexed="10"/>
      <name val="Verdana"/>
      <family val="2"/>
    </font>
    <font>
      <sz val="10"/>
      <color theme="0" tint="-4.9989318521683403E-2"/>
      <name val="Verdana"/>
      <family val="2"/>
    </font>
    <font>
      <sz val="10"/>
      <name val="Arial"/>
      <family val="2"/>
    </font>
    <font>
      <b/>
      <sz val="10"/>
      <color theme="1"/>
      <name val="Verdana"/>
      <family val="2"/>
    </font>
    <font>
      <b/>
      <sz val="18"/>
      <color theme="1"/>
      <name val="Verdana"/>
      <family val="2"/>
    </font>
    <font>
      <b/>
      <sz val="14"/>
      <color theme="1"/>
      <name val="Verdana"/>
      <family val="2"/>
    </font>
    <font>
      <i/>
      <sz val="10"/>
      <color theme="1"/>
      <name val="Verdana"/>
      <family val="2"/>
    </font>
    <font>
      <sz val="10"/>
      <color rgb="FFFF0000"/>
      <name val="Verdana"/>
      <family val="2"/>
    </font>
    <font>
      <u/>
      <sz val="10"/>
      <color theme="1"/>
      <name val="Verdana"/>
      <family val="2"/>
    </font>
    <font>
      <sz val="10"/>
      <name val="Verdana"/>
      <family val="2"/>
    </font>
    <font>
      <b/>
      <sz val="14"/>
      <name val="Aptos Narrow"/>
      <family val="2"/>
      <scheme val="minor"/>
    </font>
    <font>
      <b/>
      <sz val="14"/>
      <color theme="1"/>
      <name val="Aptos Narrow"/>
      <family val="2"/>
      <scheme val="minor"/>
    </font>
    <font>
      <sz val="14"/>
      <color theme="1"/>
      <name val="Aptos Narrow"/>
      <family val="2"/>
      <scheme val="minor"/>
    </font>
    <font>
      <b/>
      <sz val="12"/>
      <color theme="0"/>
      <name val="Aptos Narrow"/>
      <family val="2"/>
      <scheme val="minor"/>
    </font>
    <font>
      <b/>
      <sz val="11"/>
      <name val="Aptos Narrow"/>
      <family val="2"/>
      <scheme val="minor"/>
    </font>
    <font>
      <sz val="11"/>
      <color rgb="FFFF0000"/>
      <name val="Aptos Narrow"/>
      <family val="2"/>
      <scheme val="minor"/>
    </font>
    <font>
      <b/>
      <sz val="11"/>
      <color rgb="FFFF0000"/>
      <name val="Aptos Narrow"/>
      <family val="2"/>
      <scheme val="minor"/>
    </font>
    <font>
      <sz val="11"/>
      <color theme="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8FCAE7"/>
        <bgColor indexed="64"/>
      </patternFill>
    </fill>
    <fill>
      <patternFill patternType="solid">
        <fgColor rgb="FF00B050"/>
        <bgColor indexed="64"/>
      </patternFill>
    </fill>
    <fill>
      <patternFill patternType="solid">
        <fgColor theme="8" tint="0.79998168889431442"/>
        <bgColor indexed="64"/>
      </patternFill>
    </fill>
    <fill>
      <patternFill patternType="solid">
        <fgColor theme="4" tint="0.59999389629810485"/>
        <bgColor indexed="64"/>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cellStyleXfs>
  <cellXfs count="266">
    <xf numFmtId="0" fontId="0" fillId="0" borderId="0" xfId="0"/>
    <xf numFmtId="0" fontId="11" fillId="6" borderId="0" xfId="0" applyFont="1" applyFill="1" applyAlignment="1" applyProtection="1">
      <alignment vertical="center"/>
      <protection hidden="1"/>
    </xf>
    <xf numFmtId="0" fontId="12" fillId="6" borderId="0" xfId="0" applyFont="1" applyFill="1" applyAlignment="1" applyProtection="1">
      <alignment vertical="center"/>
      <protection hidden="1"/>
    </xf>
    <xf numFmtId="0" fontId="11" fillId="6" borderId="0" xfId="0" applyFont="1" applyFill="1" applyAlignment="1" applyProtection="1">
      <alignment horizontal="center" vertical="center"/>
      <protection hidden="1"/>
    </xf>
    <xf numFmtId="0" fontId="13" fillId="6" borderId="0" xfId="0" applyFont="1" applyFill="1" applyAlignment="1" applyProtection="1">
      <alignment vertical="center"/>
      <protection hidden="1"/>
    </xf>
    <xf numFmtId="0" fontId="15" fillId="7" borderId="28" xfId="4" applyFont="1" applyFill="1" applyBorder="1" applyProtection="1">
      <protection hidden="1"/>
    </xf>
    <xf numFmtId="0" fontId="15" fillId="7" borderId="11" xfId="4" applyFont="1" applyFill="1" applyBorder="1" applyProtection="1">
      <protection hidden="1"/>
    </xf>
    <xf numFmtId="169" fontId="15" fillId="7" borderId="11" xfId="4" applyNumberFormat="1" applyFont="1" applyFill="1" applyBorder="1" applyProtection="1">
      <protection hidden="1"/>
    </xf>
    <xf numFmtId="169" fontId="15" fillId="7" borderId="11" xfId="4" applyNumberFormat="1" applyFont="1" applyFill="1" applyBorder="1" applyAlignment="1" applyProtection="1">
      <alignment horizontal="right"/>
      <protection hidden="1"/>
    </xf>
    <xf numFmtId="0" fontId="15" fillId="7" borderId="29" xfId="4" applyFont="1" applyFill="1" applyBorder="1" applyProtection="1">
      <protection hidden="1"/>
    </xf>
    <xf numFmtId="0" fontId="11" fillId="0" borderId="0" xfId="0" applyFont="1" applyAlignment="1" applyProtection="1">
      <alignment vertical="center"/>
      <protection hidden="1"/>
    </xf>
    <xf numFmtId="0" fontId="16" fillId="7" borderId="18" xfId="4" applyFont="1" applyFill="1" applyBorder="1" applyProtection="1">
      <protection hidden="1"/>
    </xf>
    <xf numFmtId="0" fontId="15" fillId="7" borderId="0" xfId="4" applyFont="1" applyFill="1" applyProtection="1">
      <protection hidden="1"/>
    </xf>
    <xf numFmtId="169" fontId="15" fillId="7" borderId="0" xfId="4" applyNumberFormat="1" applyFont="1" applyFill="1" applyProtection="1">
      <protection hidden="1"/>
    </xf>
    <xf numFmtId="169" fontId="15" fillId="7" borderId="0" xfId="4" applyNumberFormat="1" applyFont="1" applyFill="1" applyAlignment="1" applyProtection="1">
      <alignment horizontal="right"/>
      <protection hidden="1"/>
    </xf>
    <xf numFmtId="0" fontId="15" fillId="7" borderId="30" xfId="4" applyFont="1" applyFill="1" applyBorder="1" applyProtection="1">
      <protection hidden="1"/>
    </xf>
    <xf numFmtId="0" fontId="17" fillId="7" borderId="18" xfId="4" applyFont="1" applyFill="1" applyBorder="1" applyProtection="1">
      <protection hidden="1"/>
    </xf>
    <xf numFmtId="169" fontId="15" fillId="7" borderId="30" xfId="4" applyNumberFormat="1" applyFont="1" applyFill="1" applyBorder="1" applyProtection="1">
      <protection hidden="1"/>
    </xf>
    <xf numFmtId="0" fontId="18" fillId="7" borderId="19" xfId="4" applyFont="1" applyFill="1" applyBorder="1" applyProtection="1">
      <protection hidden="1"/>
    </xf>
    <xf numFmtId="3" fontId="15" fillId="7" borderId="14" xfId="4" applyNumberFormat="1" applyFont="1" applyFill="1" applyBorder="1" applyAlignment="1" applyProtection="1">
      <alignment horizontal="right"/>
      <protection hidden="1"/>
    </xf>
    <xf numFmtId="1" fontId="15" fillId="7" borderId="14" xfId="4" applyNumberFormat="1" applyFont="1" applyFill="1" applyBorder="1" applyAlignment="1" applyProtection="1">
      <alignment horizontal="right"/>
      <protection hidden="1"/>
    </xf>
    <xf numFmtId="169" fontId="15" fillId="7" borderId="14" xfId="4" applyNumberFormat="1" applyFont="1" applyFill="1" applyBorder="1" applyAlignment="1" applyProtection="1">
      <alignment horizontal="right"/>
      <protection hidden="1"/>
    </xf>
    <xf numFmtId="1" fontId="15" fillId="7" borderId="20" xfId="4" applyNumberFormat="1" applyFont="1" applyFill="1" applyBorder="1" applyAlignment="1" applyProtection="1">
      <alignment horizontal="right"/>
      <protection hidden="1"/>
    </xf>
    <xf numFmtId="0" fontId="19" fillId="6" borderId="7" xfId="0" applyFont="1" applyFill="1" applyBorder="1" applyAlignment="1" applyProtection="1">
      <alignment vertical="center"/>
      <protection hidden="1"/>
    </xf>
    <xf numFmtId="0" fontId="19" fillId="6" borderId="8" xfId="0" applyFont="1" applyFill="1" applyBorder="1" applyAlignment="1" applyProtection="1">
      <alignment vertical="center"/>
      <protection hidden="1"/>
    </xf>
    <xf numFmtId="0" fontId="19" fillId="6" borderId="9" xfId="0" applyFont="1" applyFill="1" applyBorder="1" applyAlignment="1" applyProtection="1">
      <alignment vertical="center"/>
      <protection hidden="1"/>
    </xf>
    <xf numFmtId="0" fontId="21" fillId="2" borderId="30" xfId="0" applyFont="1" applyFill="1" applyBorder="1" applyAlignment="1" applyProtection="1">
      <alignment vertical="center"/>
      <protection hidden="1"/>
    </xf>
    <xf numFmtId="0" fontId="21" fillId="8" borderId="10" xfId="0" applyFont="1" applyFill="1" applyBorder="1" applyAlignment="1" applyProtection="1">
      <alignment horizontal="left" vertical="center"/>
      <protection hidden="1"/>
    </xf>
    <xf numFmtId="49" fontId="11" fillId="2" borderId="30" xfId="0" applyNumberFormat="1" applyFont="1" applyFill="1" applyBorder="1" applyAlignment="1" applyProtection="1">
      <alignment horizontal="left" vertical="center" wrapText="1"/>
      <protection hidden="1"/>
    </xf>
    <xf numFmtId="0" fontId="19" fillId="6" borderId="0" xfId="0" applyFont="1" applyFill="1" applyAlignment="1" applyProtection="1">
      <alignment vertical="center"/>
      <protection hidden="1"/>
    </xf>
    <xf numFmtId="0" fontId="11" fillId="0" borderId="0" xfId="0" applyFont="1" applyAlignment="1" applyProtection="1">
      <alignment horizontal="center" vertical="center"/>
      <protection hidden="1"/>
    </xf>
    <xf numFmtId="0" fontId="11" fillId="7" borderId="18" xfId="4" applyFont="1" applyFill="1" applyBorder="1" applyProtection="1">
      <protection hidden="1"/>
    </xf>
    <xf numFmtId="0" fontId="21" fillId="5" borderId="10" xfId="0" applyFont="1" applyFill="1" applyBorder="1" applyAlignment="1" applyProtection="1">
      <alignment horizontal="left" vertical="center"/>
      <protection hidden="1"/>
    </xf>
    <xf numFmtId="0" fontId="11" fillId="2" borderId="18" xfId="0" applyFont="1" applyFill="1" applyBorder="1" applyAlignment="1" applyProtection="1">
      <alignment horizontal="left" vertical="center"/>
      <protection hidden="1"/>
    </xf>
    <xf numFmtId="0" fontId="20" fillId="2" borderId="28" xfId="0" applyFont="1" applyFill="1" applyBorder="1" applyAlignment="1" applyProtection="1">
      <alignment horizontal="left" vertical="center"/>
      <protection hidden="1"/>
    </xf>
    <xf numFmtId="0" fontId="11" fillId="2" borderId="11" xfId="0" applyFont="1" applyFill="1" applyBorder="1" applyAlignment="1" applyProtection="1">
      <alignment horizontal="left" vertical="center"/>
      <protection hidden="1"/>
    </xf>
    <xf numFmtId="0" fontId="21" fillId="2" borderId="29" xfId="0" applyFont="1" applyFill="1" applyBorder="1" applyAlignment="1" applyProtection="1">
      <alignment vertical="center"/>
      <protection hidden="1"/>
    </xf>
    <xf numFmtId="0" fontId="11" fillId="2" borderId="0" xfId="0" applyFont="1" applyFill="1" applyBorder="1" applyAlignment="1" applyProtection="1">
      <alignment horizontal="left" vertical="center"/>
      <protection hidden="1"/>
    </xf>
    <xf numFmtId="0" fontId="18" fillId="7" borderId="18" xfId="4" applyFont="1" applyFill="1" applyBorder="1" applyProtection="1">
      <protection hidden="1"/>
    </xf>
    <xf numFmtId="49" fontId="11" fillId="2" borderId="18" xfId="0" applyNumberFormat="1" applyFont="1" applyFill="1" applyBorder="1" applyAlignment="1" applyProtection="1">
      <alignment horizontal="left" vertical="center"/>
      <protection hidden="1"/>
    </xf>
    <xf numFmtId="0" fontId="21" fillId="9" borderId="10" xfId="0" applyFont="1" applyFill="1" applyBorder="1" applyAlignment="1" applyProtection="1">
      <alignment horizontal="left" vertical="center"/>
      <protection hidden="1"/>
    </xf>
    <xf numFmtId="0" fontId="15" fillId="10" borderId="0" xfId="4" applyFont="1" applyFill="1" applyProtection="1">
      <protection hidden="1"/>
    </xf>
    <xf numFmtId="0" fontId="21" fillId="2" borderId="0" xfId="0" applyFont="1" applyFill="1" applyBorder="1" applyAlignment="1" applyProtection="1">
      <alignment horizontal="left" vertical="center" wrapText="1"/>
      <protection hidden="1"/>
    </xf>
    <xf numFmtId="49" fontId="11" fillId="2" borderId="0" xfId="0" applyNumberFormat="1" applyFont="1" applyFill="1" applyBorder="1" applyAlignment="1" applyProtection="1">
      <alignment horizontal="left" vertical="center" wrapText="1"/>
      <protection hidden="1"/>
    </xf>
    <xf numFmtId="0" fontId="0" fillId="2" borderId="0" xfId="0" applyFill="1" applyProtection="1"/>
    <xf numFmtId="0" fontId="24" fillId="2" borderId="0" xfId="0" applyFont="1" applyFill="1" applyProtection="1"/>
    <xf numFmtId="0" fontId="0" fillId="2" borderId="5" xfId="0" applyFill="1" applyBorder="1" applyProtection="1"/>
    <xf numFmtId="0" fontId="0" fillId="2" borderId="6"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0" xfId="0" applyFill="1" applyBorder="1" applyProtection="1"/>
    <xf numFmtId="0" fontId="0" fillId="2" borderId="10" xfId="0" applyFill="1" applyBorder="1" applyProtection="1"/>
    <xf numFmtId="0" fontId="0" fillId="2" borderId="12" xfId="0" applyFill="1" applyBorder="1" applyProtection="1"/>
    <xf numFmtId="0" fontId="0" fillId="2" borderId="13" xfId="0" applyFill="1" applyBorder="1" applyProtection="1"/>
    <xf numFmtId="0" fontId="0" fillId="2" borderId="1" xfId="0" applyFill="1" applyBorder="1" applyProtection="1"/>
    <xf numFmtId="0" fontId="0" fillId="2" borderId="0" xfId="0" applyFill="1" applyAlignment="1" applyProtection="1">
      <alignment vertical="top" wrapText="1"/>
    </xf>
    <xf numFmtId="0" fontId="3" fillId="10" borderId="23" xfId="0" applyFont="1" applyFill="1" applyBorder="1" applyAlignment="1" applyProtection="1">
      <alignment horizontal="center" vertical="center"/>
    </xf>
    <xf numFmtId="0" fontId="3" fillId="10" borderId="10" xfId="0" applyFont="1" applyFill="1" applyBorder="1" applyAlignment="1" applyProtection="1">
      <alignment horizontal="center" vertical="center"/>
    </xf>
    <xf numFmtId="167" fontId="10" fillId="2" borderId="23" xfId="3" applyNumberFormat="1" applyFont="1" applyFill="1" applyBorder="1" applyAlignment="1" applyProtection="1">
      <alignment horizontal="center" vertical="center"/>
    </xf>
    <xf numFmtId="165" fontId="10" fillId="2" borderId="10" xfId="3" quotePrefix="1" applyNumberFormat="1" applyFont="1" applyFill="1" applyBorder="1" applyAlignment="1" applyProtection="1">
      <alignment horizontal="center" vertical="top"/>
    </xf>
    <xf numFmtId="167" fontId="10" fillId="2" borderId="10" xfId="3" applyNumberFormat="1" applyFont="1" applyFill="1" applyBorder="1" applyAlignment="1" applyProtection="1">
      <alignment horizontal="center" vertical="center"/>
    </xf>
    <xf numFmtId="167" fontId="10" fillId="2" borderId="22" xfId="1" applyNumberFormat="1" applyFont="1" applyFill="1" applyBorder="1" applyAlignment="1" applyProtection="1">
      <alignment horizontal="center" vertical="center"/>
    </xf>
    <xf numFmtId="0" fontId="2" fillId="8" borderId="10" xfId="0" applyFont="1" applyFill="1" applyBorder="1" applyProtection="1"/>
    <xf numFmtId="167" fontId="26" fillId="8" borderId="10" xfId="3" applyNumberFormat="1" applyFont="1" applyFill="1" applyBorder="1" applyAlignment="1" applyProtection="1">
      <alignment horizontal="center" vertical="center"/>
    </xf>
    <xf numFmtId="167" fontId="10" fillId="2" borderId="24" xfId="1" applyNumberFormat="1" applyFont="1" applyFill="1" applyBorder="1" applyAlignment="1" applyProtection="1">
      <alignment horizontal="center" vertical="center"/>
    </xf>
    <xf numFmtId="2" fontId="10" fillId="2" borderId="35" xfId="3" applyNumberFormat="1" applyFont="1" applyFill="1" applyBorder="1" applyAlignment="1" applyProtection="1">
      <alignment horizontal="center" vertical="center"/>
    </xf>
    <xf numFmtId="0" fontId="3" fillId="10" borderId="10" xfId="0" applyFont="1" applyFill="1" applyBorder="1" applyAlignment="1" applyProtection="1">
      <alignment horizontal="left" vertical="center"/>
    </xf>
    <xf numFmtId="168" fontId="0" fillId="2" borderId="22" xfId="0" applyNumberFormat="1" applyFont="1" applyFill="1" applyBorder="1" applyAlignment="1" applyProtection="1">
      <alignment horizontal="center" vertical="center"/>
    </xf>
    <xf numFmtId="0" fontId="0" fillId="2" borderId="10" xfId="0" applyFill="1" applyBorder="1" applyAlignment="1" applyProtection="1">
      <alignment horizontal="left" vertical="top"/>
    </xf>
    <xf numFmtId="167" fontId="10" fillId="2" borderId="10" xfId="3" applyNumberFormat="1" applyFont="1" applyFill="1" applyBorder="1" applyAlignment="1" applyProtection="1">
      <alignment horizontal="center" vertical="top"/>
    </xf>
    <xf numFmtId="0" fontId="0" fillId="2" borderId="10" xfId="0" applyFont="1" applyFill="1" applyBorder="1" applyAlignment="1" applyProtection="1">
      <alignment horizontal="left" vertical="center"/>
    </xf>
    <xf numFmtId="164" fontId="0" fillId="2" borderId="10" xfId="0" applyNumberFormat="1" applyFont="1" applyFill="1" applyBorder="1" applyAlignment="1" applyProtection="1">
      <alignment horizontal="center" vertical="center"/>
    </xf>
    <xf numFmtId="165" fontId="0" fillId="2" borderId="24" xfId="0" applyNumberFormat="1" applyFont="1" applyFill="1" applyBorder="1" applyAlignment="1" applyProtection="1">
      <alignment horizontal="center" vertical="center"/>
    </xf>
    <xf numFmtId="0" fontId="0" fillId="2" borderId="26" xfId="0" applyFont="1" applyFill="1" applyBorder="1" applyAlignment="1" applyProtection="1">
      <alignment horizontal="left" vertical="center"/>
    </xf>
    <xf numFmtId="164" fontId="0" fillId="2" borderId="26" xfId="0" applyNumberFormat="1" applyFont="1" applyFill="1" applyBorder="1" applyAlignment="1" applyProtection="1">
      <alignment horizontal="center" vertical="center"/>
    </xf>
    <xf numFmtId="165" fontId="0" fillId="2" borderId="27" xfId="0" applyNumberFormat="1" applyFont="1" applyFill="1" applyBorder="1" applyAlignment="1" applyProtection="1">
      <alignment horizontal="center" vertical="center"/>
    </xf>
    <xf numFmtId="0" fontId="0" fillId="2" borderId="0" xfId="0" applyFill="1" applyBorder="1" applyAlignment="1" applyProtection="1">
      <alignment horizontal="center"/>
    </xf>
    <xf numFmtId="0" fontId="3" fillId="2" borderId="0" xfId="0" applyFont="1" applyFill="1" applyAlignment="1" applyProtection="1">
      <alignment vertical="center" wrapText="1"/>
    </xf>
    <xf numFmtId="0" fontId="0" fillId="2" borderId="0" xfId="0" applyFill="1" applyProtection="1">
      <protection hidden="1"/>
    </xf>
    <xf numFmtId="0" fontId="7" fillId="3" borderId="2" xfId="0" applyFont="1" applyFill="1" applyBorder="1" applyProtection="1">
      <protection hidden="1"/>
    </xf>
    <xf numFmtId="0" fontId="7" fillId="3" borderId="3" xfId="0" applyFont="1" applyFill="1" applyBorder="1" applyProtection="1">
      <protection hidden="1"/>
    </xf>
    <xf numFmtId="0" fontId="7" fillId="3" borderId="3" xfId="0" applyFont="1" applyFill="1" applyBorder="1" applyAlignment="1" applyProtection="1">
      <alignment horizontal="center"/>
      <protection hidden="1"/>
    </xf>
    <xf numFmtId="0" fontId="24" fillId="3" borderId="4" xfId="0" applyFont="1" applyFill="1" applyBorder="1" applyProtection="1">
      <protection hidden="1"/>
    </xf>
    <xf numFmtId="0" fontId="24" fillId="2" borderId="0" xfId="0" applyFont="1" applyFill="1" applyProtection="1">
      <protection hidden="1"/>
    </xf>
    <xf numFmtId="0" fontId="0" fillId="2" borderId="5" xfId="0" applyFill="1" applyBorder="1" applyProtection="1">
      <protection hidden="1"/>
    </xf>
    <xf numFmtId="0" fontId="0" fillId="2" borderId="6" xfId="0" applyFill="1" applyBorder="1" applyProtection="1">
      <protection hidden="1"/>
    </xf>
    <xf numFmtId="0" fontId="2" fillId="3" borderId="2" xfId="0" applyFont="1" applyFill="1" applyBorder="1" applyProtection="1">
      <protection hidden="1"/>
    </xf>
    <xf numFmtId="0" fontId="2" fillId="3" borderId="3" xfId="0" applyFont="1" applyFill="1" applyBorder="1" applyProtection="1">
      <protection hidden="1"/>
    </xf>
    <xf numFmtId="0" fontId="2" fillId="3" borderId="3" xfId="0" applyFont="1" applyFill="1" applyBorder="1" applyAlignment="1" applyProtection="1">
      <alignment horizontal="center"/>
      <protection hidden="1"/>
    </xf>
    <xf numFmtId="0" fontId="2" fillId="3" borderId="3" xfId="0" applyFont="1" applyFill="1" applyBorder="1" applyAlignment="1" applyProtection="1">
      <alignment horizontal="center" vertical="center"/>
      <protection hidden="1"/>
    </xf>
    <xf numFmtId="0" fontId="0" fillId="3" borderId="4" xfId="0" applyFill="1" applyBorder="1" applyProtection="1">
      <protection hidden="1"/>
    </xf>
    <xf numFmtId="3" fontId="0" fillId="2" borderId="0" xfId="0" applyNumberFormat="1" applyFill="1" applyAlignment="1" applyProtection="1">
      <alignment horizontal="center"/>
      <protection hidden="1"/>
    </xf>
    <xf numFmtId="0" fontId="0" fillId="2" borderId="0" xfId="0" applyFill="1" applyAlignment="1" applyProtection="1">
      <alignment horizontal="center" vertical="center"/>
      <protection hidden="1"/>
    </xf>
    <xf numFmtId="0" fontId="3" fillId="10" borderId="7" xfId="0" applyFont="1" applyFill="1" applyBorder="1" applyAlignment="1" applyProtection="1">
      <alignment horizontal="left"/>
      <protection hidden="1"/>
    </xf>
    <xf numFmtId="0" fontId="3" fillId="10" borderId="7" xfId="0" applyFont="1" applyFill="1" applyBorder="1" applyAlignment="1" applyProtection="1">
      <alignment horizontal="center"/>
      <protection hidden="1"/>
    </xf>
    <xf numFmtId="0" fontId="3" fillId="10" borderId="8" xfId="0" applyFont="1" applyFill="1" applyBorder="1" applyAlignment="1" applyProtection="1">
      <alignment horizontal="center"/>
      <protection hidden="1"/>
    </xf>
    <xf numFmtId="0" fontId="3" fillId="10" borderId="9" xfId="0" applyFont="1" applyFill="1" applyBorder="1" applyAlignment="1" applyProtection="1">
      <alignment horizontal="center"/>
      <protection hidden="1"/>
    </xf>
    <xf numFmtId="0" fontId="0" fillId="2" borderId="10" xfId="0" applyFill="1" applyBorder="1" applyProtection="1">
      <protection hidden="1"/>
    </xf>
    <xf numFmtId="3" fontId="0" fillId="2" borderId="10" xfId="0" applyNumberFormat="1" applyFill="1" applyBorder="1" applyAlignment="1" applyProtection="1">
      <alignment horizontal="center"/>
      <protection hidden="1"/>
    </xf>
    <xf numFmtId="166" fontId="0" fillId="5" borderId="10" xfId="0" applyNumberFormat="1" applyFill="1" applyBorder="1" applyAlignment="1" applyProtection="1">
      <alignment horizontal="center" vertical="center"/>
      <protection locked="0" hidden="1"/>
    </xf>
    <xf numFmtId="166" fontId="0" fillId="2" borderId="10" xfId="0" applyNumberFormat="1" applyFill="1" applyBorder="1" applyAlignment="1" applyProtection="1">
      <alignment horizontal="center"/>
      <protection hidden="1"/>
    </xf>
    <xf numFmtId="166" fontId="0" fillId="2" borderId="10" xfId="0" applyNumberFormat="1" applyFill="1" applyBorder="1" applyAlignment="1" applyProtection="1">
      <alignment horizontal="center" vertical="center"/>
      <protection hidden="1"/>
    </xf>
    <xf numFmtId="166" fontId="0" fillId="2" borderId="9" xfId="0" applyNumberFormat="1" applyFill="1" applyBorder="1" applyAlignment="1" applyProtection="1">
      <alignment horizontal="center"/>
      <protection hidden="1"/>
    </xf>
    <xf numFmtId="0" fontId="8" fillId="2" borderId="10" xfId="0" applyFont="1" applyFill="1" applyBorder="1" applyAlignment="1" applyProtection="1">
      <alignment horizontal="right"/>
      <protection hidden="1"/>
    </xf>
    <xf numFmtId="0" fontId="0" fillId="2" borderId="12" xfId="0" applyFill="1" applyBorder="1" applyProtection="1">
      <protection hidden="1"/>
    </xf>
    <xf numFmtId="0" fontId="0" fillId="2" borderId="1" xfId="0" applyFill="1" applyBorder="1" applyProtection="1">
      <protection hidden="1"/>
    </xf>
    <xf numFmtId="3" fontId="0" fillId="2" borderId="1" xfId="0" applyNumberFormat="1" applyFill="1" applyBorder="1" applyAlignment="1" applyProtection="1">
      <alignment horizontal="center"/>
      <protection hidden="1"/>
    </xf>
    <xf numFmtId="0" fontId="0" fillId="2" borderId="1" xfId="0" applyFill="1" applyBorder="1" applyAlignment="1" applyProtection="1">
      <alignment horizontal="center" vertical="center"/>
      <protection hidden="1"/>
    </xf>
    <xf numFmtId="0" fontId="0" fillId="2" borderId="13" xfId="0" applyFill="1" applyBorder="1" applyProtection="1">
      <protection hidden="1"/>
    </xf>
    <xf numFmtId="0" fontId="22" fillId="9" borderId="10" xfId="0" applyFont="1" applyFill="1" applyBorder="1" applyAlignment="1" applyProtection="1">
      <alignment horizontal="center" vertical="center"/>
      <protection hidden="1"/>
    </xf>
    <xf numFmtId="166" fontId="22" fillId="2" borderId="10" xfId="0" applyNumberFormat="1" applyFont="1" applyFill="1" applyBorder="1" applyAlignment="1" applyProtection="1">
      <alignment horizontal="center" vertical="center"/>
      <protection hidden="1"/>
    </xf>
    <xf numFmtId="0" fontId="0" fillId="2" borderId="0" xfId="0" quotePrefix="1" applyFill="1" applyProtection="1">
      <protection hidden="1"/>
    </xf>
    <xf numFmtId="0" fontId="8"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0" fillId="2" borderId="2" xfId="0" applyFill="1" applyBorder="1" applyProtection="1">
      <protection hidden="1"/>
    </xf>
    <xf numFmtId="0" fontId="0" fillId="2" borderId="3" xfId="0" applyFill="1" applyBorder="1" applyProtection="1">
      <protection hidden="1"/>
    </xf>
    <xf numFmtId="3" fontId="0" fillId="2" borderId="3" xfId="0" applyNumberFormat="1" applyFill="1" applyBorder="1" applyAlignment="1" applyProtection="1">
      <alignment horizontal="center"/>
      <protection hidden="1"/>
    </xf>
    <xf numFmtId="0" fontId="0" fillId="2" borderId="3" xfId="0" applyFill="1" applyBorder="1" applyAlignment="1" applyProtection="1">
      <alignment horizontal="center" vertical="center"/>
      <protection hidden="1"/>
    </xf>
    <xf numFmtId="0" fontId="0" fillId="2" borderId="4" xfId="0" applyFill="1" applyBorder="1" applyProtection="1">
      <protection hidden="1"/>
    </xf>
    <xf numFmtId="0" fontId="3" fillId="2" borderId="0" xfId="0" applyFont="1" applyFill="1" applyProtection="1">
      <protection hidden="1"/>
    </xf>
    <xf numFmtId="0" fontId="23" fillId="2" borderId="14" xfId="0" applyFont="1" applyFill="1" applyBorder="1" applyAlignment="1" applyProtection="1">
      <alignment vertical="center"/>
      <protection hidden="1"/>
    </xf>
    <xf numFmtId="0" fontId="5" fillId="2" borderId="14" xfId="0" applyFont="1" applyFill="1" applyBorder="1" applyAlignment="1" applyProtection="1">
      <alignment vertical="center"/>
      <protection hidden="1"/>
    </xf>
    <xf numFmtId="0" fontId="6" fillId="2" borderId="14" xfId="0" quotePrefix="1" applyFont="1" applyFill="1" applyBorder="1" applyAlignment="1" applyProtection="1">
      <alignment horizontal="left" vertical="top" wrapText="1"/>
      <protection hidden="1"/>
    </xf>
    <xf numFmtId="0" fontId="3" fillId="10" borderId="10" xfId="0" applyFont="1" applyFill="1" applyBorder="1" applyAlignment="1" applyProtection="1">
      <alignment horizontal="center"/>
      <protection hidden="1"/>
    </xf>
    <xf numFmtId="0" fontId="3" fillId="4" borderId="7" xfId="0" applyFont="1" applyFill="1" applyBorder="1" applyAlignment="1" applyProtection="1">
      <alignment horizontal="left"/>
      <protection hidden="1"/>
    </xf>
    <xf numFmtId="0" fontId="3" fillId="4" borderId="8" xfId="0" applyFont="1" applyFill="1" applyBorder="1" applyAlignment="1" applyProtection="1">
      <alignment horizontal="left"/>
      <protection hidden="1"/>
    </xf>
    <xf numFmtId="0" fontId="3" fillId="4" borderId="7" xfId="0" applyFont="1" applyFill="1" applyBorder="1" applyAlignment="1" applyProtection="1">
      <alignment horizontal="center"/>
      <protection hidden="1"/>
    </xf>
    <xf numFmtId="0" fontId="3" fillId="4" borderId="8" xfId="0" applyFont="1" applyFill="1" applyBorder="1" applyAlignment="1" applyProtection="1">
      <alignment horizontal="center"/>
      <protection hidden="1"/>
    </xf>
    <xf numFmtId="0" fontId="3" fillId="4" borderId="9" xfId="0" applyFont="1" applyFill="1" applyBorder="1" applyAlignment="1" applyProtection="1">
      <alignment horizontal="center"/>
      <protection hidden="1"/>
    </xf>
    <xf numFmtId="0" fontId="3" fillId="4" borderId="10" xfId="0" applyFont="1" applyFill="1" applyBorder="1" applyAlignment="1" applyProtection="1">
      <alignment horizontal="left"/>
      <protection hidden="1"/>
    </xf>
    <xf numFmtId="0" fontId="3" fillId="2" borderId="7" xfId="0" applyFont="1" applyFill="1" applyBorder="1" applyProtection="1">
      <protection hidden="1"/>
    </xf>
    <xf numFmtId="0" fontId="0" fillId="2" borderId="8" xfId="0" applyFill="1" applyBorder="1" applyProtection="1">
      <protection hidden="1"/>
    </xf>
    <xf numFmtId="3" fontId="10" fillId="2" borderId="10" xfId="0" applyNumberFormat="1" applyFont="1" applyFill="1" applyBorder="1" applyAlignment="1" applyProtection="1">
      <alignment horizontal="center"/>
      <protection hidden="1"/>
    </xf>
    <xf numFmtId="0" fontId="8" fillId="2" borderId="7" xfId="0" applyFont="1" applyFill="1" applyBorder="1" applyAlignment="1" applyProtection="1">
      <alignment horizontal="right" vertical="center"/>
      <protection hidden="1"/>
    </xf>
    <xf numFmtId="0" fontId="3" fillId="2" borderId="19" xfId="0" applyFont="1" applyFill="1" applyBorder="1" applyProtection="1">
      <protection hidden="1"/>
    </xf>
    <xf numFmtId="0" fontId="0" fillId="2" borderId="14" xfId="0" applyFill="1" applyBorder="1" applyProtection="1">
      <protection hidden="1"/>
    </xf>
    <xf numFmtId="166" fontId="0" fillId="2" borderId="14" xfId="0" applyNumberFormat="1" applyFill="1" applyBorder="1" applyAlignment="1" applyProtection="1">
      <alignment horizontal="center"/>
      <protection hidden="1"/>
    </xf>
    <xf numFmtId="0" fontId="0" fillId="2" borderId="18" xfId="0" applyFill="1" applyBorder="1" applyProtection="1">
      <protection hidden="1"/>
    </xf>
    <xf numFmtId="0" fontId="0" fillId="2" borderId="19" xfId="0" applyFill="1" applyBorder="1" applyProtection="1">
      <protection hidden="1"/>
    </xf>
    <xf numFmtId="166" fontId="3" fillId="2" borderId="14" xfId="0" applyNumberFormat="1" applyFont="1" applyFill="1" applyBorder="1" applyAlignment="1" applyProtection="1">
      <alignment horizontal="center"/>
      <protection hidden="1"/>
    </xf>
    <xf numFmtId="0" fontId="0" fillId="2" borderId="20" xfId="0" applyFill="1" applyBorder="1" applyProtection="1">
      <protection hidden="1"/>
    </xf>
    <xf numFmtId="0" fontId="0" fillId="2" borderId="0" xfId="0" applyFill="1" applyBorder="1" applyProtection="1">
      <protection hidden="1"/>
    </xf>
    <xf numFmtId="3" fontId="0" fillId="2" borderId="0" xfId="0" applyNumberFormat="1" applyFill="1" applyBorder="1" applyAlignment="1" applyProtection="1">
      <alignment horizontal="center"/>
      <protection hidden="1"/>
    </xf>
    <xf numFmtId="166" fontId="0" fillId="2" borderId="0" xfId="0" applyNumberFormat="1" applyFill="1" applyBorder="1" applyAlignment="1" applyProtection="1">
      <alignment horizontal="center" vertical="center"/>
      <protection hidden="1"/>
    </xf>
    <xf numFmtId="166" fontId="0" fillId="2" borderId="0" xfId="0" applyNumberFormat="1" applyFill="1" applyBorder="1" applyAlignment="1" applyProtection="1">
      <alignment horizontal="center"/>
      <protection hidden="1"/>
    </xf>
    <xf numFmtId="0" fontId="0" fillId="2" borderId="7" xfId="0" applyFill="1" applyBorder="1" applyProtection="1">
      <protection hidden="1"/>
    </xf>
    <xf numFmtId="0" fontId="3" fillId="4" borderId="10" xfId="0" applyFont="1" applyFill="1" applyBorder="1" applyAlignment="1" applyProtection="1">
      <alignment horizontal="center"/>
      <protection hidden="1"/>
    </xf>
    <xf numFmtId="0" fontId="0" fillId="2" borderId="8" xfId="0" applyFill="1" applyBorder="1" applyAlignment="1" applyProtection="1">
      <alignment horizontal="left"/>
      <protection hidden="1"/>
    </xf>
    <xf numFmtId="3" fontId="29" fillId="2" borderId="10" xfId="0" applyNumberFormat="1" applyFont="1" applyFill="1" applyBorder="1" applyAlignment="1" applyProtection="1">
      <alignment horizontal="center"/>
      <protection hidden="1"/>
    </xf>
    <xf numFmtId="9" fontId="0" fillId="5" borderId="10" xfId="2" applyFont="1" applyFill="1" applyBorder="1" applyAlignment="1" applyProtection="1">
      <alignment horizontal="center" vertical="center"/>
      <protection locked="0" hidden="1"/>
    </xf>
    <xf numFmtId="0" fontId="0" fillId="2" borderId="1" xfId="0" applyFill="1" applyBorder="1" applyAlignment="1" applyProtection="1">
      <alignment horizontal="left" wrapText="1"/>
      <protection hidden="1"/>
    </xf>
    <xf numFmtId="3" fontId="0" fillId="2" borderId="1" xfId="0" applyNumberFormat="1" applyFill="1" applyBorder="1" applyAlignment="1" applyProtection="1">
      <alignment horizontal="center" wrapText="1"/>
      <protection hidden="1"/>
    </xf>
    <xf numFmtId="0" fontId="0" fillId="2" borderId="1" xfId="0" applyFill="1" applyBorder="1" applyAlignment="1" applyProtection="1">
      <alignment horizontal="center" vertical="center" wrapText="1"/>
      <protection hidden="1"/>
    </xf>
    <xf numFmtId="166" fontId="0" fillId="2" borderId="0" xfId="0" applyNumberFormat="1" applyFill="1" applyAlignment="1" applyProtection="1">
      <alignment horizontal="center"/>
      <protection hidden="1"/>
    </xf>
    <xf numFmtId="166" fontId="22" fillId="2" borderId="10" xfId="0" applyNumberFormat="1" applyFont="1" applyFill="1" applyBorder="1" applyAlignment="1" applyProtection="1">
      <alignment horizontal="center"/>
      <protection hidden="1"/>
    </xf>
    <xf numFmtId="0" fontId="7" fillId="3" borderId="3" xfId="0" applyFont="1" applyFill="1" applyBorder="1" applyAlignment="1" applyProtection="1">
      <alignment vertical="center"/>
      <protection hidden="1"/>
    </xf>
    <xf numFmtId="0" fontId="25" fillId="3" borderId="3" xfId="0" applyFont="1" applyFill="1" applyBorder="1" applyProtection="1">
      <protection hidden="1"/>
    </xf>
    <xf numFmtId="0" fontId="25" fillId="3" borderId="3" xfId="0" applyFont="1" applyFill="1" applyBorder="1" applyAlignment="1" applyProtection="1">
      <alignment horizontal="center"/>
      <protection hidden="1"/>
    </xf>
    <xf numFmtId="0" fontId="25" fillId="3" borderId="3" xfId="0" applyFont="1" applyFill="1" applyBorder="1" applyAlignment="1" applyProtection="1">
      <alignment horizontal="center" vertical="center"/>
      <protection hidden="1"/>
    </xf>
    <xf numFmtId="0" fontId="23" fillId="2" borderId="0" xfId="0" applyFont="1" applyFill="1" applyBorder="1" applyAlignment="1" applyProtection="1">
      <alignment vertical="center"/>
      <protection hidden="1"/>
    </xf>
    <xf numFmtId="0" fontId="0" fillId="2" borderId="0" xfId="0" applyFill="1" applyBorder="1" applyAlignment="1" applyProtection="1">
      <alignment horizontal="center" vertical="center"/>
      <protection hidden="1"/>
    </xf>
    <xf numFmtId="164" fontId="0" fillId="2" borderId="0" xfId="0" applyNumberFormat="1" applyFill="1" applyProtection="1">
      <protection hidden="1"/>
    </xf>
    <xf numFmtId="165" fontId="0" fillId="2" borderId="0" xfId="0" applyNumberFormat="1" applyFill="1" applyProtection="1">
      <protection hidden="1"/>
    </xf>
    <xf numFmtId="0" fontId="27" fillId="2" borderId="0" xfId="0" applyFont="1" applyFill="1" applyProtection="1">
      <protection hidden="1"/>
    </xf>
    <xf numFmtId="165" fontId="27" fillId="2" borderId="0" xfId="0" applyNumberFormat="1" applyFont="1" applyFill="1" applyProtection="1">
      <protection hidden="1"/>
    </xf>
    <xf numFmtId="0" fontId="28" fillId="2" borderId="0" xfId="0" applyFont="1" applyFill="1" applyProtection="1">
      <protection hidden="1"/>
    </xf>
    <xf numFmtId="164" fontId="27" fillId="2" borderId="0" xfId="0" applyNumberFormat="1" applyFont="1" applyFill="1" applyProtection="1">
      <protection hidden="1"/>
    </xf>
    <xf numFmtId="0" fontId="0" fillId="2" borderId="7" xfId="0" applyFill="1" applyBorder="1" applyAlignment="1" applyProtection="1">
      <alignment horizontal="left"/>
      <protection hidden="1"/>
    </xf>
    <xf numFmtId="0" fontId="2" fillId="2" borderId="5" xfId="0" applyFont="1" applyFill="1" applyBorder="1" applyProtection="1">
      <protection hidden="1"/>
    </xf>
    <xf numFmtId="9" fontId="27" fillId="2" borderId="0" xfId="0" applyNumberFormat="1" applyFont="1" applyFill="1" applyProtection="1">
      <protection hidden="1"/>
    </xf>
    <xf numFmtId="0" fontId="8" fillId="2" borderId="0" xfId="0" applyFont="1" applyFill="1" applyProtection="1">
      <protection hidden="1"/>
    </xf>
    <xf numFmtId="0" fontId="0" fillId="2" borderId="7" xfId="0" applyFill="1" applyBorder="1" applyAlignment="1" applyProtection="1">
      <alignment horizontal="left"/>
      <protection hidden="1"/>
    </xf>
    <xf numFmtId="0" fontId="0" fillId="0" borderId="9" xfId="0" applyBorder="1" applyAlignment="1" applyProtection="1">
      <alignment horizontal="left"/>
      <protection hidden="1"/>
    </xf>
    <xf numFmtId="0" fontId="15" fillId="7" borderId="28" xfId="0" applyFont="1" applyFill="1" applyBorder="1" applyAlignment="1" applyProtection="1">
      <alignment vertical="center"/>
      <protection hidden="1"/>
    </xf>
    <xf numFmtId="0" fontId="15" fillId="7" borderId="11" xfId="0" applyFont="1" applyFill="1" applyBorder="1" applyAlignment="1" applyProtection="1">
      <alignment vertical="center"/>
      <protection hidden="1"/>
    </xf>
    <xf numFmtId="0" fontId="15" fillId="7" borderId="29" xfId="0" applyFont="1" applyFill="1" applyBorder="1" applyAlignment="1" applyProtection="1">
      <alignment vertical="center"/>
      <protection hidden="1"/>
    </xf>
    <xf numFmtId="0" fontId="0" fillId="2" borderId="0" xfId="0" applyFill="1" applyAlignment="1" applyProtection="1">
      <alignment horizontal="left" vertical="top" wrapText="1"/>
      <protection hidden="1"/>
    </xf>
    <xf numFmtId="0" fontId="0" fillId="2" borderId="5" xfId="0" applyFill="1" applyBorder="1" applyAlignment="1" applyProtection="1">
      <alignment vertical="center"/>
      <protection hidden="1"/>
    </xf>
    <xf numFmtId="0" fontId="3" fillId="4" borderId="7" xfId="0" applyFont="1" applyFill="1" applyBorder="1" applyAlignment="1" applyProtection="1">
      <alignment horizontal="left" vertical="center"/>
      <protection hidden="1"/>
    </xf>
    <xf numFmtId="0" fontId="3" fillId="4" borderId="7" xfId="0" applyFont="1" applyFill="1" applyBorder="1" applyAlignment="1" applyProtection="1">
      <alignment horizontal="center" vertical="center"/>
      <protection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protection hidden="1"/>
    </xf>
    <xf numFmtId="0" fontId="3" fillId="4" borderId="10" xfId="0" applyFont="1" applyFill="1" applyBorder="1" applyAlignment="1" applyProtection="1">
      <alignment horizontal="left" vertical="center"/>
      <protection hidden="1"/>
    </xf>
    <xf numFmtId="0" fontId="0" fillId="2" borderId="6" xfId="0" applyFill="1" applyBorder="1" applyAlignment="1" applyProtection="1">
      <alignment vertical="center"/>
      <protection hidden="1"/>
    </xf>
    <xf numFmtId="0" fontId="0" fillId="2" borderId="0" xfId="0" applyFill="1" applyAlignment="1" applyProtection="1">
      <alignment vertical="center"/>
      <protection hidden="1"/>
    </xf>
    <xf numFmtId="0" fontId="0" fillId="2" borderId="15" xfId="0" applyFill="1" applyBorder="1" applyAlignment="1" applyProtection="1">
      <alignment horizontal="left" vertical="top"/>
    </xf>
    <xf numFmtId="167" fontId="10" fillId="2" borderId="15" xfId="3" applyNumberFormat="1" applyFont="1" applyFill="1" applyBorder="1" applyAlignment="1" applyProtection="1">
      <alignment horizontal="center" vertical="top"/>
    </xf>
    <xf numFmtId="0" fontId="2" fillId="8" borderId="36" xfId="0" applyFont="1" applyFill="1" applyBorder="1" applyProtection="1"/>
    <xf numFmtId="167" fontId="2" fillId="8" borderId="37" xfId="0" applyNumberFormat="1" applyFont="1" applyFill="1" applyBorder="1" applyAlignment="1" applyProtection="1">
      <alignment horizontal="center"/>
    </xf>
    <xf numFmtId="3" fontId="0" fillId="2" borderId="7" xfId="0" applyNumberFormat="1" applyFill="1" applyBorder="1" applyAlignment="1" applyProtection="1">
      <alignment horizontal="center"/>
      <protection hidden="1"/>
    </xf>
    <xf numFmtId="0" fontId="0" fillId="2" borderId="0" xfId="0" applyFill="1" applyAlignment="1" applyProtection="1">
      <alignment horizontal="center"/>
      <protection hidden="1"/>
    </xf>
    <xf numFmtId="0" fontId="21" fillId="2" borderId="19" xfId="0" applyFont="1" applyFill="1" applyBorder="1" applyAlignment="1" applyProtection="1">
      <alignment horizontal="left" vertical="center" wrapText="1"/>
      <protection hidden="1"/>
    </xf>
    <xf numFmtId="0" fontId="21" fillId="2" borderId="14" xfId="0" applyFont="1" applyFill="1" applyBorder="1" applyAlignment="1" applyProtection="1">
      <alignment horizontal="left" vertical="center" wrapText="1"/>
      <protection hidden="1"/>
    </xf>
    <xf numFmtId="0" fontId="21" fillId="2" borderId="20" xfId="0" applyFont="1" applyFill="1" applyBorder="1" applyAlignment="1" applyProtection="1">
      <alignment horizontal="left" vertical="center" wrapText="1"/>
      <protection hidden="1"/>
    </xf>
    <xf numFmtId="0" fontId="21" fillId="2" borderId="18" xfId="0" applyFont="1" applyFill="1" applyBorder="1" applyAlignment="1" applyProtection="1">
      <alignment horizontal="left" vertical="center" wrapText="1"/>
      <protection hidden="1"/>
    </xf>
    <xf numFmtId="0" fontId="21" fillId="2" borderId="0" xfId="0" applyFont="1" applyFill="1" applyBorder="1" applyAlignment="1" applyProtection="1">
      <alignment horizontal="left" vertical="center" wrapText="1"/>
      <protection hidden="1"/>
    </xf>
    <xf numFmtId="49" fontId="11" fillId="2" borderId="18" xfId="0" applyNumberFormat="1" applyFont="1" applyFill="1" applyBorder="1" applyAlignment="1" applyProtection="1">
      <alignment horizontal="left" vertical="center" wrapText="1"/>
      <protection hidden="1"/>
    </xf>
    <xf numFmtId="49" fontId="11" fillId="2" borderId="0" xfId="0" applyNumberFormat="1" applyFont="1" applyFill="1" applyBorder="1" applyAlignment="1" applyProtection="1">
      <alignment horizontal="left" vertical="center" wrapText="1"/>
      <protection hidden="1"/>
    </xf>
    <xf numFmtId="0" fontId="21" fillId="2" borderId="18" xfId="0" applyFont="1" applyFill="1" applyBorder="1" applyAlignment="1" applyProtection="1">
      <alignment horizontal="left" vertical="center"/>
      <protection hidden="1"/>
    </xf>
    <xf numFmtId="0" fontId="21" fillId="2" borderId="0" xfId="0" applyFont="1" applyFill="1" applyBorder="1" applyAlignment="1" applyProtection="1">
      <alignment horizontal="left" vertical="center"/>
      <protection hidden="1"/>
    </xf>
    <xf numFmtId="0" fontId="21" fillId="2" borderId="30" xfId="0" applyFont="1" applyFill="1" applyBorder="1" applyAlignment="1" applyProtection="1">
      <alignment horizontal="left" vertical="center"/>
      <protection hidden="1"/>
    </xf>
    <xf numFmtId="0" fontId="21" fillId="2" borderId="30" xfId="0" applyFont="1" applyFill="1" applyBorder="1" applyAlignment="1" applyProtection="1">
      <alignment horizontal="left" vertical="center" wrapText="1"/>
      <protection hidden="1"/>
    </xf>
    <xf numFmtId="49" fontId="21" fillId="2" borderId="18" xfId="0" applyNumberFormat="1" applyFont="1" applyFill="1" applyBorder="1" applyAlignment="1" applyProtection="1">
      <alignment horizontal="left" vertical="center" wrapText="1"/>
      <protection hidden="1"/>
    </xf>
    <xf numFmtId="49" fontId="21" fillId="2" borderId="0" xfId="0" applyNumberFormat="1" applyFont="1" applyFill="1" applyBorder="1" applyAlignment="1" applyProtection="1">
      <alignment horizontal="left" vertical="center" wrapText="1"/>
      <protection hidden="1"/>
    </xf>
    <xf numFmtId="49" fontId="21" fillId="2" borderId="30" xfId="0" applyNumberFormat="1" applyFont="1" applyFill="1" applyBorder="1" applyAlignment="1" applyProtection="1">
      <alignment horizontal="left" vertical="center" wrapText="1"/>
      <protection hidden="1"/>
    </xf>
    <xf numFmtId="0" fontId="0" fillId="2" borderId="7" xfId="0" applyFill="1" applyBorder="1" applyAlignment="1" applyProtection="1">
      <alignment horizontal="left"/>
      <protection hidden="1"/>
    </xf>
    <xf numFmtId="0" fontId="0" fillId="2" borderId="9" xfId="0" applyFill="1" applyBorder="1" applyAlignment="1" applyProtection="1">
      <alignment horizontal="left"/>
      <protection hidden="1"/>
    </xf>
    <xf numFmtId="0" fontId="0" fillId="0" borderId="9" xfId="0" applyBorder="1" applyAlignment="1" applyProtection="1">
      <alignment horizontal="left"/>
      <protection hidden="1"/>
    </xf>
    <xf numFmtId="0" fontId="0" fillId="2" borderId="0" xfId="0" quotePrefix="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3" fillId="10" borderId="10" xfId="0" applyFont="1" applyFill="1" applyBorder="1" applyAlignment="1" applyProtection="1">
      <alignment horizontal="left"/>
      <protection hidden="1"/>
    </xf>
    <xf numFmtId="0" fontId="4" fillId="2" borderId="1" xfId="0" applyFont="1" applyFill="1" applyBorder="1" applyAlignment="1" applyProtection="1">
      <alignment horizontal="center" vertical="center"/>
      <protection hidden="1"/>
    </xf>
    <xf numFmtId="0" fontId="3" fillId="10" borderId="7" xfId="0" applyFont="1" applyFill="1" applyBorder="1" applyAlignment="1" applyProtection="1">
      <alignment horizontal="left"/>
      <protection hidden="1"/>
    </xf>
    <xf numFmtId="0" fontId="3" fillId="10" borderId="8" xfId="0" applyFont="1" applyFill="1" applyBorder="1" applyAlignment="1" applyProtection="1">
      <alignment horizontal="left"/>
      <protection hidden="1"/>
    </xf>
    <xf numFmtId="0" fontId="3" fillId="10" borderId="9" xfId="0" applyFont="1" applyFill="1" applyBorder="1" applyAlignment="1" applyProtection="1">
      <alignment horizontal="left"/>
      <protection hidden="1"/>
    </xf>
    <xf numFmtId="0" fontId="6" fillId="2" borderId="0" xfId="0" quotePrefix="1" applyFont="1" applyFill="1" applyBorder="1" applyAlignment="1" applyProtection="1">
      <alignment horizontal="left" vertical="top" wrapText="1"/>
      <protection hidden="1"/>
    </xf>
    <xf numFmtId="0" fontId="10" fillId="2" borderId="0" xfId="0" quotePrefix="1" applyFont="1" applyFill="1" applyAlignment="1" applyProtection="1">
      <alignment horizontal="left" vertical="top" wrapText="1"/>
      <protection hidden="1"/>
    </xf>
    <xf numFmtId="0" fontId="10" fillId="2" borderId="6" xfId="0" quotePrefix="1" applyFont="1" applyFill="1" applyBorder="1" applyAlignment="1" applyProtection="1">
      <alignment horizontal="left" vertical="top" wrapText="1"/>
      <protection hidden="1"/>
    </xf>
    <xf numFmtId="0" fontId="10" fillId="2" borderId="1" xfId="0" quotePrefix="1" applyFont="1" applyFill="1" applyBorder="1" applyAlignment="1" applyProtection="1">
      <alignment horizontal="left" vertical="top" wrapText="1"/>
      <protection hidden="1"/>
    </xf>
    <xf numFmtId="0" fontId="10" fillId="2" borderId="13" xfId="0" quotePrefix="1" applyFont="1" applyFill="1" applyBorder="1" applyAlignment="1" applyProtection="1">
      <alignment horizontal="left" vertical="top" wrapText="1"/>
      <protection hidden="1"/>
    </xf>
    <xf numFmtId="0" fontId="3" fillId="2" borderId="29" xfId="0" applyFont="1" applyFill="1" applyBorder="1" applyAlignment="1" applyProtection="1">
      <alignment horizontal="center"/>
      <protection hidden="1"/>
    </xf>
    <xf numFmtId="0" fontId="3" fillId="2" borderId="30" xfId="0" applyFont="1" applyFill="1" applyBorder="1" applyAlignment="1" applyProtection="1">
      <alignment horizontal="center"/>
      <protection hidden="1"/>
    </xf>
    <xf numFmtId="0" fontId="3" fillId="2" borderId="20" xfId="0" applyFont="1" applyFill="1" applyBorder="1" applyAlignment="1" applyProtection="1">
      <alignment horizontal="center"/>
      <protection hidden="1"/>
    </xf>
    <xf numFmtId="0" fontId="22" fillId="9" borderId="7" xfId="0" applyFont="1" applyFill="1" applyBorder="1" applyAlignment="1" applyProtection="1">
      <alignment horizontal="right" vertical="center"/>
      <protection hidden="1"/>
    </xf>
    <xf numFmtId="0" fontId="22" fillId="9" borderId="9" xfId="0" applyFont="1" applyFill="1" applyBorder="1" applyAlignment="1" applyProtection="1">
      <alignment horizontal="right" vertical="center"/>
      <protection hidden="1"/>
    </xf>
    <xf numFmtId="0" fontId="0" fillId="2" borderId="10" xfId="0" applyFill="1" applyBorder="1" applyAlignment="1" applyProtection="1">
      <alignment horizontal="left" vertical="top"/>
      <protection hidden="1"/>
    </xf>
    <xf numFmtId="0" fontId="3" fillId="2" borderId="15" xfId="0" applyFont="1" applyFill="1" applyBorder="1" applyAlignment="1" applyProtection="1">
      <alignment horizontal="center"/>
      <protection hidden="1"/>
    </xf>
    <xf numFmtId="0" fontId="3" fillId="2" borderId="17" xfId="0" applyFont="1" applyFill="1" applyBorder="1" applyAlignment="1" applyProtection="1">
      <alignment horizontal="center"/>
      <protection hidden="1"/>
    </xf>
    <xf numFmtId="0" fontId="8" fillId="2" borderId="15" xfId="0" applyFont="1" applyFill="1" applyBorder="1" applyAlignment="1" applyProtection="1">
      <alignment horizontal="right" vertical="center"/>
      <protection hidden="1"/>
    </xf>
    <xf numFmtId="0" fontId="8" fillId="2" borderId="16" xfId="0" applyFont="1" applyFill="1" applyBorder="1" applyAlignment="1" applyProtection="1">
      <alignment horizontal="right" vertical="center"/>
      <protection hidden="1"/>
    </xf>
    <xf numFmtId="0" fontId="8" fillId="2" borderId="17" xfId="0" applyFont="1" applyFill="1" applyBorder="1" applyAlignment="1" applyProtection="1">
      <alignment horizontal="right" vertical="center"/>
      <protection hidden="1"/>
    </xf>
    <xf numFmtId="0" fontId="0" fillId="2" borderId="7" xfId="0" applyFill="1" applyBorder="1" applyAlignment="1" applyProtection="1">
      <alignment horizontal="left" vertical="top"/>
      <protection hidden="1"/>
    </xf>
    <xf numFmtId="0" fontId="0" fillId="2" borderId="9" xfId="0" applyFill="1" applyBorder="1" applyAlignment="1" applyProtection="1">
      <alignment horizontal="left" vertical="top"/>
      <protection hidden="1"/>
    </xf>
    <xf numFmtId="166" fontId="27" fillId="2" borderId="0" xfId="0" quotePrefix="1" applyNumberFormat="1" applyFont="1" applyFill="1" applyAlignment="1" applyProtection="1">
      <alignment horizontal="center" vertical="center" wrapText="1"/>
      <protection hidden="1"/>
    </xf>
    <xf numFmtId="0" fontId="27" fillId="2" borderId="0" xfId="0" applyFont="1" applyFill="1" applyAlignment="1" applyProtection="1">
      <alignment horizontal="center" vertical="center" wrapText="1"/>
      <protection hidden="1"/>
    </xf>
    <xf numFmtId="166" fontId="0" fillId="2" borderId="7" xfId="0" applyNumberFormat="1" applyFill="1" applyBorder="1" applyAlignment="1" applyProtection="1">
      <alignment horizontal="center" vertical="center"/>
      <protection hidden="1"/>
    </xf>
    <xf numFmtId="166" fontId="0" fillId="2" borderId="9" xfId="0" applyNumberFormat="1" applyFill="1" applyBorder="1" applyAlignment="1" applyProtection="1">
      <alignment horizontal="center" vertical="center"/>
      <protection hidden="1"/>
    </xf>
    <xf numFmtId="0" fontId="26" fillId="10" borderId="2" xfId="0" applyFont="1" applyFill="1" applyBorder="1" applyAlignment="1" applyProtection="1">
      <alignment horizontal="center"/>
    </xf>
    <xf numFmtId="0" fontId="26" fillId="10" borderId="3" xfId="0" applyFont="1" applyFill="1" applyBorder="1" applyAlignment="1" applyProtection="1">
      <alignment horizontal="center"/>
    </xf>
    <xf numFmtId="0" fontId="26" fillId="10" borderId="4" xfId="0" applyFont="1" applyFill="1" applyBorder="1" applyAlignment="1" applyProtection="1">
      <alignment horizontal="center"/>
    </xf>
    <xf numFmtId="0" fontId="26" fillId="10" borderId="21" xfId="0" applyFont="1" applyFill="1" applyBorder="1" applyAlignment="1" applyProtection="1">
      <alignment horizontal="center" vertical="center" wrapText="1"/>
    </xf>
    <xf numFmtId="0" fontId="26" fillId="10" borderId="23" xfId="0" applyFont="1" applyFill="1" applyBorder="1" applyAlignment="1" applyProtection="1">
      <alignment horizontal="center" vertical="center"/>
    </xf>
    <xf numFmtId="0" fontId="26" fillId="10" borderId="34" xfId="0" applyFont="1" applyFill="1" applyBorder="1" applyAlignment="1" applyProtection="1">
      <alignment horizontal="center" vertical="center"/>
    </xf>
    <xf numFmtId="0" fontId="3" fillId="10" borderId="21" xfId="0" applyFont="1" applyFill="1" applyBorder="1" applyAlignment="1" applyProtection="1">
      <alignment horizontal="center" vertical="center" wrapText="1"/>
    </xf>
    <xf numFmtId="0" fontId="3" fillId="10" borderId="23" xfId="0" applyFont="1" applyFill="1" applyBorder="1" applyAlignment="1" applyProtection="1">
      <alignment horizontal="center" vertical="center"/>
    </xf>
    <xf numFmtId="0" fontId="3" fillId="10" borderId="25" xfId="0" applyFont="1" applyFill="1" applyBorder="1" applyAlignment="1" applyProtection="1">
      <alignment horizontal="center" vertical="center"/>
    </xf>
    <xf numFmtId="0" fontId="7" fillId="3" borderId="2" xfId="0" applyFont="1" applyFill="1" applyBorder="1" applyAlignment="1" applyProtection="1">
      <alignment horizontal="center"/>
    </xf>
    <xf numFmtId="0" fontId="7" fillId="3" borderId="3" xfId="0" applyFont="1" applyFill="1" applyBorder="1" applyAlignment="1" applyProtection="1">
      <alignment horizontal="center"/>
    </xf>
    <xf numFmtId="0" fontId="7" fillId="3" borderId="4" xfId="0" applyFont="1" applyFill="1" applyBorder="1" applyAlignment="1" applyProtection="1">
      <alignment horizontal="center"/>
    </xf>
    <xf numFmtId="0" fontId="0" fillId="2" borderId="5" xfId="0" quotePrefix="1" applyFill="1" applyBorder="1" applyAlignment="1" applyProtection="1">
      <alignment horizontal="left" vertical="top" wrapText="1"/>
    </xf>
    <xf numFmtId="0" fontId="0" fillId="2" borderId="0" xfId="0" quotePrefix="1" applyFill="1" applyBorder="1" applyAlignment="1" applyProtection="1">
      <alignment horizontal="left" vertical="top" wrapText="1"/>
    </xf>
    <xf numFmtId="0" fontId="0" fillId="2" borderId="6" xfId="0" quotePrefix="1" applyFill="1" applyBorder="1" applyAlignment="1" applyProtection="1">
      <alignment horizontal="left" vertical="top" wrapText="1"/>
    </xf>
    <xf numFmtId="0" fontId="2" fillId="3" borderId="2"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0" fontId="0" fillId="2" borderId="7" xfId="0" applyFont="1" applyFill="1" applyBorder="1" applyAlignment="1" applyProtection="1">
      <alignment horizontal="right" vertical="center"/>
    </xf>
    <xf numFmtId="0" fontId="0" fillId="2" borderId="8" xfId="0" applyFont="1" applyFill="1" applyBorder="1" applyAlignment="1" applyProtection="1">
      <alignment horizontal="right" vertical="center"/>
    </xf>
    <xf numFmtId="0" fontId="0" fillId="2" borderId="9" xfId="0" applyFont="1" applyFill="1" applyBorder="1" applyAlignment="1" applyProtection="1">
      <alignment horizontal="right" vertical="center"/>
    </xf>
    <xf numFmtId="0" fontId="0" fillId="2" borderId="31" xfId="0" applyFont="1" applyFill="1" applyBorder="1" applyAlignment="1" applyProtection="1">
      <alignment horizontal="right" vertical="center"/>
    </xf>
    <xf numFmtId="0" fontId="0" fillId="2" borderId="33" xfId="0" applyFont="1" applyFill="1" applyBorder="1" applyAlignment="1" applyProtection="1">
      <alignment horizontal="right" vertical="center"/>
    </xf>
    <xf numFmtId="0" fontId="0" fillId="2" borderId="32" xfId="0" applyFont="1" applyFill="1" applyBorder="1" applyAlignment="1" applyProtection="1">
      <alignment horizontal="right" vertical="center"/>
    </xf>
    <xf numFmtId="0" fontId="0" fillId="2" borderId="28" xfId="0" applyFont="1" applyFill="1" applyBorder="1" applyAlignment="1" applyProtection="1">
      <alignment horizontal="right" vertical="center"/>
    </xf>
    <xf numFmtId="0" fontId="0" fillId="2" borderId="11" xfId="0" applyFont="1" applyFill="1" applyBorder="1" applyAlignment="1" applyProtection="1">
      <alignment horizontal="right" vertical="center"/>
    </xf>
    <xf numFmtId="0" fontId="0" fillId="2" borderId="29" xfId="0" applyFont="1" applyFill="1" applyBorder="1" applyAlignment="1" applyProtection="1">
      <alignment horizontal="right" vertical="center"/>
    </xf>
  </cellXfs>
  <cellStyles count="5">
    <cellStyle name="Procent" xfId="2" builtinId="5"/>
    <cellStyle name="Standaard" xfId="0" builtinId="0"/>
    <cellStyle name="Standaard 3" xfId="3" xr:uid="{F9F35622-B54F-405B-B3B1-3ECFB334EFC0}"/>
    <cellStyle name="Standaard 4" xfId="4" xr:uid="{972E5BC4-C7CD-4866-A490-F8096547513E}"/>
    <cellStyle name="Valuta" xfId="1" builtinId="4"/>
  </cellStyles>
  <dxfs count="4">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'5. Totaal en score simulatie'!$C$12</c:f>
              <c:strCache>
                <c:ptCount val="1"/>
                <c:pt idx="0">
                  <c:v>Punten Prijs</c:v>
                </c:pt>
              </c:strCache>
            </c:strRef>
          </c:tx>
          <c:spPr>
            <a:ln w="25400" cap="rnd">
              <a:solidFill>
                <a:schemeClr val="tx1"/>
              </a:solidFill>
              <a:round/>
            </a:ln>
            <a:effectLst/>
          </c:spPr>
          <c:marker>
            <c:symbol val="none"/>
          </c:marker>
          <c:dLbls>
            <c:dLbl>
              <c:idx val="0"/>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C4E8-4815-B309-78E4B669A900}"/>
                </c:ext>
              </c:extLst>
            </c:dLbl>
            <c:dLbl>
              <c:idx val="1"/>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C4E8-4815-B309-78E4B669A900}"/>
                </c:ext>
              </c:extLst>
            </c:dLbl>
            <c:dLbl>
              <c:idx val="2"/>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C4E8-4815-B309-78E4B669A900}"/>
                </c:ext>
              </c:extLst>
            </c:dLbl>
            <c:dLbl>
              <c:idx val="3"/>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C4E8-4815-B309-78E4B669A900}"/>
                </c:ext>
              </c:extLst>
            </c:dLbl>
            <c:dLbl>
              <c:idx val="4"/>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C4E8-4815-B309-78E4B669A900}"/>
                </c:ext>
              </c:extLst>
            </c:dLbl>
            <c:dLbl>
              <c:idx val="5"/>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C4E8-4815-B309-78E4B669A900}"/>
                </c:ext>
              </c:extLst>
            </c:dLbl>
            <c:dLbl>
              <c:idx val="6"/>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C4E8-4815-B309-78E4B669A900}"/>
                </c:ext>
              </c:extLst>
            </c:dLbl>
            <c:dLbl>
              <c:idx val="7"/>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C4E8-4815-B309-78E4B669A900}"/>
                </c:ext>
              </c:extLst>
            </c:dLbl>
            <c:dLbl>
              <c:idx val="8"/>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C4E8-4815-B309-78E4B669A900}"/>
                </c:ext>
              </c:extLst>
            </c:dLbl>
            <c:dLbl>
              <c:idx val="9"/>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C4E8-4815-B309-78E4B669A900}"/>
                </c:ext>
              </c:extLst>
            </c:dLbl>
            <c:dLbl>
              <c:idx val="10"/>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C4E8-4815-B309-78E4B669A900}"/>
                </c:ext>
              </c:extLst>
            </c:dLbl>
            <c:dLbl>
              <c:idx val="11"/>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C4E8-4815-B309-78E4B669A900}"/>
                </c:ext>
              </c:extLst>
            </c:dLbl>
            <c:dLbl>
              <c:idx val="12"/>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C4E8-4815-B309-78E4B669A900}"/>
                </c:ext>
              </c:extLst>
            </c:dLbl>
            <c:dLbl>
              <c:idx val="13"/>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C4E8-4815-B309-78E4B669A900}"/>
                </c:ext>
              </c:extLst>
            </c:dLbl>
            <c:dLbl>
              <c:idx val="14"/>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C4E8-4815-B309-78E4B669A900}"/>
                </c:ext>
              </c:extLst>
            </c:dLbl>
            <c:dLbl>
              <c:idx val="15"/>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C4E8-4815-B309-78E4B669A900}"/>
                </c:ext>
              </c:extLst>
            </c:dLbl>
            <c:dLbl>
              <c:idx val="16"/>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C4E8-4815-B309-78E4B669A900}"/>
                </c:ext>
              </c:extLst>
            </c:dLbl>
            <c:dLbl>
              <c:idx val="17"/>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C4E8-4815-B309-78E4B669A900}"/>
                </c:ext>
              </c:extLst>
            </c:dLbl>
            <c:dLbl>
              <c:idx val="18"/>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C4E8-4815-B309-78E4B669A900}"/>
                </c:ext>
              </c:extLst>
            </c:dLbl>
            <c:dLbl>
              <c:idx val="19"/>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C4E8-4815-B309-78E4B669A900}"/>
                </c:ext>
              </c:extLst>
            </c:dLbl>
            <c:dLbl>
              <c:idx val="20"/>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C4E8-4815-B309-78E4B669A900}"/>
                </c:ext>
              </c:extLst>
            </c:dLbl>
            <c:dLbl>
              <c:idx val="21"/>
              <c:tx>
                <c:rich>
                  <a:bodyPr/>
                  <a:lstStyle/>
                  <a:p>
                    <a:endParaRPr lang="nl-NL"/>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C4E8-4815-B309-78E4B669A90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xVal>
            <c:numRef>
              <c:f>'5. Totaal en score simulatie'!$B$13:$B$34</c:f>
              <c:numCache>
                <c:formatCode>"€"\ #,##0</c:formatCode>
                <c:ptCount val="22"/>
                <c:pt idx="0">
                  <c:v>18750000</c:v>
                </c:pt>
                <c:pt idx="1">
                  <c:v>18450000</c:v>
                </c:pt>
                <c:pt idx="2">
                  <c:v>18075000</c:v>
                </c:pt>
                <c:pt idx="3">
                  <c:v>17700000</c:v>
                </c:pt>
                <c:pt idx="4">
                  <c:v>17325000</c:v>
                </c:pt>
                <c:pt idx="5">
                  <c:v>16950000</c:v>
                </c:pt>
                <c:pt idx="6">
                  <c:v>16575000</c:v>
                </c:pt>
                <c:pt idx="7">
                  <c:v>16200000</c:v>
                </c:pt>
                <c:pt idx="8">
                  <c:v>15825000</c:v>
                </c:pt>
                <c:pt idx="9">
                  <c:v>15450000</c:v>
                </c:pt>
                <c:pt idx="10">
                  <c:v>15075000</c:v>
                </c:pt>
                <c:pt idx="11">
                  <c:v>14700000</c:v>
                </c:pt>
                <c:pt idx="12">
                  <c:v>14325000</c:v>
                </c:pt>
                <c:pt idx="13">
                  <c:v>13950000</c:v>
                </c:pt>
                <c:pt idx="14">
                  <c:v>13575000</c:v>
                </c:pt>
                <c:pt idx="15">
                  <c:v>13200000</c:v>
                </c:pt>
                <c:pt idx="16">
                  <c:v>12825000</c:v>
                </c:pt>
                <c:pt idx="17">
                  <c:v>12450000</c:v>
                </c:pt>
                <c:pt idx="18">
                  <c:v>12075000</c:v>
                </c:pt>
                <c:pt idx="19">
                  <c:v>11700000</c:v>
                </c:pt>
                <c:pt idx="20">
                  <c:v>11325000</c:v>
                </c:pt>
                <c:pt idx="21">
                  <c:v>10950000</c:v>
                </c:pt>
              </c:numCache>
            </c:numRef>
          </c:xVal>
          <c:yVal>
            <c:numRef>
              <c:f>'5. Totaal en score simulatie'!$C$13:$C$34</c:f>
              <c:numCache>
                <c:formatCode>0.0</c:formatCode>
                <c:ptCount val="22"/>
                <c:pt idx="0">
                  <c:v>0</c:v>
                </c:pt>
                <c:pt idx="1">
                  <c:v>31.360000000000014</c:v>
                </c:pt>
                <c:pt idx="2">
                  <c:v>68.759999999999991</c:v>
                </c:pt>
                <c:pt idx="3">
                  <c:v>104.16000000000003</c:v>
                </c:pt>
                <c:pt idx="4">
                  <c:v>137.55999999999995</c:v>
                </c:pt>
                <c:pt idx="5">
                  <c:v>168.96</c:v>
                </c:pt>
                <c:pt idx="6">
                  <c:v>198.36</c:v>
                </c:pt>
                <c:pt idx="7">
                  <c:v>225.76</c:v>
                </c:pt>
                <c:pt idx="8">
                  <c:v>251.16</c:v>
                </c:pt>
                <c:pt idx="9">
                  <c:v>274.56</c:v>
                </c:pt>
                <c:pt idx="10">
                  <c:v>295.96000000000004</c:v>
                </c:pt>
                <c:pt idx="11">
                  <c:v>315.36</c:v>
                </c:pt>
                <c:pt idx="12">
                  <c:v>332.76</c:v>
                </c:pt>
                <c:pt idx="13">
                  <c:v>348.16</c:v>
                </c:pt>
                <c:pt idx="14">
                  <c:v>361.56</c:v>
                </c:pt>
                <c:pt idx="15">
                  <c:v>372.96</c:v>
                </c:pt>
                <c:pt idx="16">
                  <c:v>382.36</c:v>
                </c:pt>
                <c:pt idx="17">
                  <c:v>389.76</c:v>
                </c:pt>
                <c:pt idx="18">
                  <c:v>395.16</c:v>
                </c:pt>
                <c:pt idx="19">
                  <c:v>398.56</c:v>
                </c:pt>
                <c:pt idx="20">
                  <c:v>399.96</c:v>
                </c:pt>
                <c:pt idx="21">
                  <c:v>400</c:v>
                </c:pt>
              </c:numCache>
            </c:numRef>
          </c:yVal>
          <c:smooth val="0"/>
          <c:extLst>
            <c:ext xmlns:c15="http://schemas.microsoft.com/office/drawing/2012/chart" uri="{02D57815-91ED-43cb-92C2-25804820EDAC}">
              <c15:datalabelsRange>
                <c15:f>'Prijsbeoordeling IUC25-637'!#REF!</c15:f>
              </c15:datalabelsRange>
            </c:ext>
            <c:ext xmlns:c16="http://schemas.microsoft.com/office/drawing/2014/chart" uri="{C3380CC4-5D6E-409C-BE32-E72D297353CC}">
              <c16:uniqueId val="{00000016-C4E8-4815-B309-78E4B669A900}"/>
            </c:ext>
          </c:extLst>
        </c:ser>
        <c:ser>
          <c:idx val="1"/>
          <c:order val="1"/>
          <c:tx>
            <c:strRef>
              <c:f>'5. Totaal en score simulatie'!$E$13</c:f>
              <c:strCache>
                <c:ptCount val="1"/>
                <c:pt idx="0">
                  <c:v>Reële waarde van de opdracht</c:v>
                </c:pt>
              </c:strCache>
            </c:strRef>
          </c:tx>
          <c:spPr>
            <a:ln w="9525" cap="rnd">
              <a:noFill/>
              <a:round/>
            </a:ln>
            <a:effectLst/>
          </c:spPr>
          <c:marker>
            <c:symbol val="square"/>
            <c:size val="8"/>
            <c:spPr>
              <a:solidFill>
                <a:schemeClr val="lt1"/>
              </a:solidFill>
              <a:ln w="19050">
                <a:solidFill>
                  <a:schemeClr val="accent2"/>
                </a:solidFill>
                <a:round/>
              </a:ln>
              <a:effectLst/>
            </c:spPr>
          </c:marker>
          <c:xVal>
            <c:numRef>
              <c:f>'5. Totaal en score simulatie'!$F$13</c:f>
              <c:numCache>
                <c:formatCode>"€"\ #,##0</c:formatCode>
                <c:ptCount val="1"/>
                <c:pt idx="0">
                  <c:v>15625000</c:v>
                </c:pt>
              </c:numCache>
            </c:numRef>
          </c:xVal>
          <c:yVal>
            <c:numRef>
              <c:f>'5. Totaal en score simulatie'!$G$13</c:f>
              <c:numCache>
                <c:formatCode>0.0</c:formatCode>
                <c:ptCount val="1"/>
                <c:pt idx="0">
                  <c:v>263.88888888888886</c:v>
                </c:pt>
              </c:numCache>
            </c:numRef>
          </c:yVal>
          <c:smooth val="0"/>
          <c:extLst>
            <c:ext xmlns:c16="http://schemas.microsoft.com/office/drawing/2014/chart" uri="{C3380CC4-5D6E-409C-BE32-E72D297353CC}">
              <c16:uniqueId val="{00000017-C4E8-4815-B309-78E4B669A900}"/>
            </c:ext>
          </c:extLst>
        </c:ser>
        <c:ser>
          <c:idx val="2"/>
          <c:order val="2"/>
          <c:tx>
            <c:strRef>
              <c:f>'5. Totaal en score simulatie'!$E$14</c:f>
              <c:strCache>
                <c:ptCount val="1"/>
                <c:pt idx="0">
                  <c:v>Inschrijfprijs</c:v>
                </c:pt>
              </c:strCache>
            </c:strRef>
          </c:tx>
          <c:spPr>
            <a:ln w="9525" cap="rnd">
              <a:noFill/>
              <a:round/>
            </a:ln>
            <a:effectLst/>
          </c:spPr>
          <c:marker>
            <c:symbol val="circle"/>
            <c:size val="10"/>
            <c:spPr>
              <a:solidFill>
                <a:schemeClr val="bg1"/>
              </a:solidFill>
              <a:ln w="19050">
                <a:solidFill>
                  <a:srgbClr val="002060"/>
                </a:solidFill>
                <a:round/>
              </a:ln>
              <a:effectLst/>
            </c:spPr>
          </c:marker>
          <c:xVal>
            <c:numRef>
              <c:f>'5. Totaal en score simulatie'!$F$14</c:f>
              <c:numCache>
                <c:formatCode>"€"\ #,##0</c:formatCode>
                <c:ptCount val="1"/>
                <c:pt idx="0">
                  <c:v>0</c:v>
                </c:pt>
              </c:numCache>
            </c:numRef>
          </c:xVal>
          <c:yVal>
            <c:numRef>
              <c:f>'5. Totaal en score simulatie'!$G$14</c:f>
              <c:numCache>
                <c:formatCode>0.0</c:formatCode>
                <c:ptCount val="1"/>
                <c:pt idx="0">
                  <c:v>400</c:v>
                </c:pt>
              </c:numCache>
            </c:numRef>
          </c:yVal>
          <c:smooth val="0"/>
          <c:extLst>
            <c:ext xmlns:c16="http://schemas.microsoft.com/office/drawing/2014/chart" uri="{C3380CC4-5D6E-409C-BE32-E72D297353CC}">
              <c16:uniqueId val="{00000018-C4E8-4815-B309-78E4B669A900}"/>
            </c:ext>
          </c:extLst>
        </c:ser>
        <c:dLbls>
          <c:showLegendKey val="0"/>
          <c:showVal val="0"/>
          <c:showCatName val="0"/>
          <c:showSerName val="0"/>
          <c:showPercent val="0"/>
          <c:showBubbleSize val="0"/>
        </c:dLbls>
        <c:axId val="702209024"/>
        <c:axId val="1611006912"/>
      </c:scatterChart>
      <c:valAx>
        <c:axId val="702209024"/>
        <c:scaling>
          <c:orientation val="minMax"/>
          <c:max val="21000000"/>
          <c:min val="9000000"/>
        </c:scaling>
        <c:delete val="0"/>
        <c:axPos val="b"/>
        <c:majorGridlines>
          <c:spPr>
            <a:ln w="9525" cap="flat" cmpd="sng" algn="ctr">
              <a:solidFill>
                <a:schemeClr val="dk1">
                  <a:lumMod val="15000"/>
                  <a:lumOff val="85000"/>
                </a:schemeClr>
              </a:solidFill>
              <a:round/>
            </a:ln>
            <a:effectLst/>
          </c:spPr>
        </c:majorGridlines>
        <c:minorGridlines>
          <c:spPr>
            <a:ln w="9525" cap="flat" cmpd="sng" algn="ctr">
              <a:solidFill>
                <a:schemeClr val="dk1">
                  <a:lumMod val="15000"/>
                  <a:lumOff val="85000"/>
                </a:schemeClr>
              </a:solidFill>
              <a:round/>
            </a:ln>
            <a:effectLst/>
          </c:spPr>
        </c:minorGridlines>
        <c:numFmt formatCode="&quot;€&quot;\ #,##0;[Red]&quot;€&quot;\ #,##0" sourceLinked="0"/>
        <c:majorTickMark val="cross"/>
        <c:minorTickMark val="in"/>
        <c:tickLblPos val="nextTo"/>
        <c:spPr>
          <a:noFill/>
          <a:ln w="9525" cap="flat" cmpd="sng" algn="ctr">
            <a:solidFill>
              <a:schemeClr val="tx1">
                <a:alpha val="54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nl-NL"/>
          </a:p>
        </c:txPr>
        <c:crossAx val="1611006912"/>
        <c:crosses val="autoZero"/>
        <c:crossBetween val="midCat"/>
      </c:valAx>
      <c:valAx>
        <c:axId val="161100691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cross"/>
        <c:minorTickMark val="in"/>
        <c:tickLblPos val="nextTo"/>
        <c:spPr>
          <a:noFill/>
          <a:ln w="9525" cap="flat" cmpd="sng" algn="ctr">
            <a:solidFill>
              <a:schemeClr val="dk1">
                <a:lumMod val="15000"/>
                <a:lumOff val="85000"/>
                <a:alpha val="54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702209024"/>
        <c:crosses val="autoZero"/>
        <c:crossBetween val="midCat"/>
      </c:valAx>
      <c:spPr>
        <a:pattFill prst="ltDnDiag">
          <a:fgClr>
            <a:schemeClr val="dk1">
              <a:lumMod val="15000"/>
              <a:lumOff val="85000"/>
            </a:schemeClr>
          </a:fgClr>
          <a:bgClr>
            <a:schemeClr val="lt1"/>
          </a:bgClr>
        </a:pattFill>
        <a:ln>
          <a:solidFill>
            <a:schemeClr val="tx1"/>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tx1"/>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0">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alpha val="54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tx1"/>
    </cs:fontRef>
    <cs:spPr>
      <a:ln w="9525" cap="rnd">
        <a:solidFill>
          <a:schemeClr val="phClr">
            <a:alpha val="50000"/>
          </a:scheme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alpha val="54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alpha val="54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31388</xdr:colOff>
      <xdr:row>8</xdr:row>
      <xdr:rowOff>0</xdr:rowOff>
    </xdr:from>
    <xdr:to>
      <xdr:col>14</xdr:col>
      <xdr:colOff>1361</xdr:colOff>
      <xdr:row>8</xdr:row>
      <xdr:rowOff>182</xdr:rowOff>
    </xdr:to>
    <xdr:grpSp>
      <xdr:nvGrpSpPr>
        <xdr:cNvPr id="3" name="Groep 2">
          <a:extLst>
            <a:ext uri="{FF2B5EF4-FFF2-40B4-BE49-F238E27FC236}">
              <a16:creationId xmlns:a16="http://schemas.microsoft.com/office/drawing/2014/main" id="{7BA53BD3-F87A-4023-A138-3B0E20567DD3}"/>
            </a:ext>
          </a:extLst>
        </xdr:cNvPr>
        <xdr:cNvGrpSpPr/>
      </xdr:nvGrpSpPr>
      <xdr:grpSpPr>
        <a:xfrm>
          <a:off x="12740459" y="1651000"/>
          <a:ext cx="6138545" cy="182"/>
          <a:chOff x="0" y="0"/>
          <a:chExt cx="1522095" cy="1395095"/>
        </a:xfrm>
      </xdr:grpSpPr>
      <xdr:pic>
        <xdr:nvPicPr>
          <xdr:cNvPr id="4" name="Afbeelding 3">
            <a:extLst>
              <a:ext uri="{FF2B5EF4-FFF2-40B4-BE49-F238E27FC236}">
                <a16:creationId xmlns:a16="http://schemas.microsoft.com/office/drawing/2014/main" id="{1D7ADF75-F0FD-226B-041C-1537D01A26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67995" cy="1395095"/>
          </a:xfrm>
          <a:prstGeom prst="rect">
            <a:avLst/>
          </a:prstGeom>
        </xdr:spPr>
      </xdr:pic>
      <xdr:pic>
        <xdr:nvPicPr>
          <xdr:cNvPr id="5" name="Afbeelding 4" descr="woordmerk">
            <a:extLst>
              <a:ext uri="{FF2B5EF4-FFF2-40B4-BE49-F238E27FC236}">
                <a16:creationId xmlns:a16="http://schemas.microsoft.com/office/drawing/2014/main" id="{A2C24244-738A-4C45-D7E7-51502C28D7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120" y="952500"/>
            <a:ext cx="942975" cy="152400"/>
          </a:xfrm>
          <a:prstGeom prst="rect">
            <a:avLst/>
          </a:prstGeom>
        </xdr:spPr>
      </xdr:pic>
    </xdr:grpSp>
    <xdr:clientData/>
  </xdr:twoCellAnchor>
  <xdr:twoCellAnchor>
    <xdr:from>
      <xdr:col>11</xdr:col>
      <xdr:colOff>19502</xdr:colOff>
      <xdr:row>1</xdr:row>
      <xdr:rowOff>3626</xdr:rowOff>
    </xdr:from>
    <xdr:to>
      <xdr:col>11</xdr:col>
      <xdr:colOff>533853</xdr:colOff>
      <xdr:row>8</xdr:row>
      <xdr:rowOff>7059</xdr:rowOff>
    </xdr:to>
    <xdr:pic>
      <xdr:nvPicPr>
        <xdr:cNvPr id="7" name="Afbeelding 6">
          <a:extLst>
            <a:ext uri="{FF2B5EF4-FFF2-40B4-BE49-F238E27FC236}">
              <a16:creationId xmlns:a16="http://schemas.microsoft.com/office/drawing/2014/main" id="{C1913940-D689-0A75-2D51-8D65EC97EB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28573" y="257626"/>
          <a:ext cx="514351" cy="1400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3174</xdr:colOff>
      <xdr:row>22</xdr:row>
      <xdr:rowOff>36225</xdr:rowOff>
    </xdr:from>
    <xdr:to>
      <xdr:col>13</xdr:col>
      <xdr:colOff>392906</xdr:colOff>
      <xdr:row>40</xdr:row>
      <xdr:rowOff>123824</xdr:rowOff>
    </xdr:to>
    <xdr:graphicFrame macro="">
      <xdr:nvGraphicFramePr>
        <xdr:cNvPr id="2" name="Grafiek 1">
          <a:extLst>
            <a:ext uri="{FF2B5EF4-FFF2-40B4-BE49-F238E27FC236}">
              <a16:creationId xmlns:a16="http://schemas.microsoft.com/office/drawing/2014/main" id="{C765B565-5CBE-4C80-BD2B-F8DCA899C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952500</xdr:colOff>
      <xdr:row>23</xdr:row>
      <xdr:rowOff>1</xdr:rowOff>
    </xdr:from>
    <xdr:to>
      <xdr:col>11</xdr:col>
      <xdr:colOff>752475</xdr:colOff>
      <xdr:row>39</xdr:row>
      <xdr:rowOff>19051</xdr:rowOff>
    </xdr:to>
    <xdr:sp macro="" textlink="">
      <xdr:nvSpPr>
        <xdr:cNvPr id="3" name="Rechthoek 2">
          <a:extLst>
            <a:ext uri="{FF2B5EF4-FFF2-40B4-BE49-F238E27FC236}">
              <a16:creationId xmlns:a16="http://schemas.microsoft.com/office/drawing/2014/main" id="{084E6AA4-1D02-46F3-927E-0FE207002580}"/>
            </a:ext>
          </a:extLst>
        </xdr:cNvPr>
        <xdr:cNvSpPr/>
      </xdr:nvSpPr>
      <xdr:spPr>
        <a:xfrm>
          <a:off x="11077575" y="5734051"/>
          <a:ext cx="1581150" cy="3009900"/>
        </a:xfrm>
        <a:prstGeom prst="rect">
          <a:avLst/>
        </a:prstGeom>
        <a:solidFill>
          <a:srgbClr val="FF00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4</xdr:col>
      <xdr:colOff>466725</xdr:colOff>
      <xdr:row>23</xdr:row>
      <xdr:rowOff>1494</xdr:rowOff>
    </xdr:from>
    <xdr:to>
      <xdr:col>4</xdr:col>
      <xdr:colOff>1876425</xdr:colOff>
      <xdr:row>39</xdr:row>
      <xdr:rowOff>15875</xdr:rowOff>
    </xdr:to>
    <xdr:sp macro="" textlink="">
      <xdr:nvSpPr>
        <xdr:cNvPr id="4" name="Rechthoek 3">
          <a:extLst>
            <a:ext uri="{FF2B5EF4-FFF2-40B4-BE49-F238E27FC236}">
              <a16:creationId xmlns:a16="http://schemas.microsoft.com/office/drawing/2014/main" id="{20E25CCB-E7D1-45D5-BD56-9F6C5B1AE2EF}"/>
            </a:ext>
          </a:extLst>
        </xdr:cNvPr>
        <xdr:cNvSpPr/>
      </xdr:nvSpPr>
      <xdr:spPr>
        <a:xfrm>
          <a:off x="3876675" y="5735544"/>
          <a:ext cx="1409700" cy="3005231"/>
        </a:xfrm>
        <a:prstGeom prst="rect">
          <a:avLst/>
        </a:prstGeom>
        <a:solidFill>
          <a:srgbClr val="FFFF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C5-81E9-439F-8BFF-46DFA426E44A}">
  <dimension ref="A1:GU466"/>
  <sheetViews>
    <sheetView topLeftCell="A3" zoomScale="70" zoomScaleNormal="70" workbookViewId="0">
      <selection activeCell="B20" sqref="B20:N20"/>
    </sheetView>
  </sheetViews>
  <sheetFormatPr defaultColWidth="8.08203125" defaultRowHeight="13.5"/>
  <cols>
    <col min="1" max="1" width="3.4140625" style="1" customWidth="1"/>
    <col min="2" max="2" width="11.9140625" style="10" customWidth="1"/>
    <col min="3" max="3" width="4.75" style="10" customWidth="1"/>
    <col min="4" max="4" width="33.75" style="10" customWidth="1"/>
    <col min="5" max="5" width="11.6640625" style="10" customWidth="1"/>
    <col min="6" max="6" width="18.08203125" style="10" customWidth="1"/>
    <col min="7" max="7" width="11.4140625" style="10" customWidth="1"/>
    <col min="8" max="8" width="17.4140625" style="10" customWidth="1"/>
    <col min="9" max="11" width="18.08203125" style="10" customWidth="1"/>
    <col min="12" max="12" width="23.83203125" style="30" customWidth="1"/>
    <col min="13" max="13" width="27.83203125" style="30" customWidth="1"/>
    <col min="14" max="14" width="29.25" style="30" customWidth="1"/>
    <col min="15" max="15" width="3.4140625" style="1" customWidth="1"/>
    <col min="16" max="16" width="8.08203125" style="4"/>
    <col min="17" max="203" width="8.08203125" style="1"/>
    <col min="204" max="16384" width="8.08203125" style="10"/>
  </cols>
  <sheetData>
    <row r="1" spans="2:203" s="1" customFormat="1" ht="20.149999999999999" customHeight="1">
      <c r="B1" s="2"/>
      <c r="C1" s="2"/>
      <c r="D1" s="2"/>
      <c r="E1" s="2"/>
      <c r="F1" s="2"/>
      <c r="G1" s="2"/>
      <c r="H1" s="2"/>
      <c r="I1" s="2"/>
      <c r="J1" s="2"/>
      <c r="K1" s="2"/>
      <c r="L1" s="3"/>
      <c r="M1" s="3"/>
      <c r="N1" s="3"/>
      <c r="P1" s="4"/>
    </row>
    <row r="2" spans="2:203" ht="15" customHeight="1">
      <c r="B2" s="5"/>
      <c r="C2" s="6"/>
      <c r="D2" s="7"/>
      <c r="E2" s="8"/>
      <c r="F2" s="8"/>
      <c r="G2" s="8"/>
      <c r="H2" s="6"/>
      <c r="I2" s="6"/>
      <c r="J2" s="6"/>
      <c r="K2" s="6"/>
      <c r="L2" s="6"/>
      <c r="M2" s="6"/>
      <c r="N2" s="9"/>
    </row>
    <row r="3" spans="2:203" ht="23">
      <c r="B3" s="11" t="s">
        <v>50</v>
      </c>
      <c r="C3" s="12"/>
      <c r="D3" s="13"/>
      <c r="E3" s="14"/>
      <c r="F3" s="14"/>
      <c r="G3" s="14"/>
      <c r="H3" s="12"/>
      <c r="I3" s="12"/>
      <c r="J3" s="12"/>
      <c r="K3" s="12"/>
      <c r="L3" s="12"/>
      <c r="M3" s="12"/>
      <c r="N3" s="15"/>
    </row>
    <row r="4" spans="2:203">
      <c r="B4" s="31"/>
      <c r="C4" s="12"/>
      <c r="D4" s="13"/>
      <c r="E4" s="14"/>
      <c r="F4" s="14"/>
      <c r="G4" s="14"/>
      <c r="H4" s="12"/>
      <c r="I4" s="12"/>
      <c r="J4" s="12"/>
      <c r="K4" s="12"/>
      <c r="L4" s="12"/>
      <c r="M4" s="12"/>
      <c r="N4" s="15"/>
    </row>
    <row r="5" spans="2:203">
      <c r="B5" s="38" t="s">
        <v>49</v>
      </c>
      <c r="C5" s="12"/>
      <c r="D5" s="13"/>
      <c r="E5" s="14"/>
      <c r="F5" s="14"/>
      <c r="G5" s="14"/>
      <c r="H5" s="12"/>
      <c r="I5" s="41"/>
      <c r="J5" s="12"/>
      <c r="K5" s="12"/>
      <c r="L5" s="12"/>
      <c r="M5" s="12"/>
      <c r="N5" s="15"/>
    </row>
    <row r="6" spans="2:203">
      <c r="B6" s="31"/>
      <c r="C6" s="12"/>
      <c r="D6" s="13"/>
      <c r="E6" s="14"/>
      <c r="F6" s="14"/>
      <c r="G6" s="14"/>
      <c r="H6" s="12"/>
      <c r="I6" s="12"/>
      <c r="J6" s="12"/>
      <c r="K6" s="12"/>
      <c r="L6" s="12"/>
      <c r="M6" s="12"/>
      <c r="N6" s="15"/>
    </row>
    <row r="7" spans="2:203" ht="17.5">
      <c r="B7" s="16" t="s">
        <v>47</v>
      </c>
      <c r="C7" s="13"/>
      <c r="D7" s="13"/>
      <c r="E7" s="14"/>
      <c r="F7" s="14"/>
      <c r="G7" s="14"/>
      <c r="H7" s="13"/>
      <c r="I7" s="13"/>
      <c r="J7" s="13"/>
      <c r="K7" s="13"/>
      <c r="L7" s="13"/>
      <c r="M7" s="13"/>
      <c r="N7" s="17"/>
    </row>
    <row r="8" spans="2:203">
      <c r="B8" s="18"/>
      <c r="C8" s="19"/>
      <c r="D8" s="20"/>
      <c r="E8" s="20"/>
      <c r="F8" s="20"/>
      <c r="G8" s="20"/>
      <c r="H8" s="21"/>
      <c r="I8" s="21"/>
      <c r="J8" s="20"/>
      <c r="K8" s="20"/>
      <c r="L8" s="20"/>
      <c r="M8" s="20"/>
      <c r="N8" s="22"/>
      <c r="P8" s="4" t="s">
        <v>43</v>
      </c>
      <c r="GT8" s="10"/>
      <c r="GU8" s="10"/>
    </row>
    <row r="9" spans="2:203" s="1" customFormat="1" ht="25" customHeight="1">
      <c r="B9" s="23"/>
      <c r="C9" s="24"/>
      <c r="D9" s="24"/>
      <c r="E9" s="24"/>
      <c r="F9" s="24"/>
      <c r="G9" s="24"/>
      <c r="H9" s="24"/>
      <c r="I9" s="24"/>
      <c r="J9" s="24"/>
      <c r="K9" s="24"/>
      <c r="L9" s="24"/>
      <c r="M9" s="24"/>
      <c r="N9" s="25"/>
      <c r="P9" s="4"/>
    </row>
    <row r="10" spans="2:203" s="1" customFormat="1" ht="25" customHeight="1">
      <c r="B10" s="175" t="s">
        <v>44</v>
      </c>
      <c r="C10" s="176"/>
      <c r="D10" s="176"/>
      <c r="E10" s="176"/>
      <c r="F10" s="176"/>
      <c r="G10" s="176"/>
      <c r="H10" s="176"/>
      <c r="I10" s="176"/>
      <c r="J10" s="176"/>
      <c r="K10" s="176"/>
      <c r="L10" s="176"/>
      <c r="M10" s="176" t="s">
        <v>45</v>
      </c>
      <c r="N10" s="177"/>
      <c r="P10" s="4"/>
    </row>
    <row r="11" spans="2:203" s="3" customFormat="1" ht="25" customHeight="1">
      <c r="B11" s="34"/>
      <c r="C11" s="35"/>
      <c r="D11" s="35"/>
      <c r="E11" s="35"/>
      <c r="F11" s="35"/>
      <c r="G11" s="35"/>
      <c r="H11" s="35"/>
      <c r="I11" s="35"/>
      <c r="J11" s="35"/>
      <c r="K11" s="35"/>
      <c r="L11" s="35"/>
      <c r="M11" s="35"/>
      <c r="N11" s="36"/>
      <c r="O11" s="1"/>
      <c r="P11" s="4"/>
    </row>
    <row r="12" spans="2:203" s="3" customFormat="1" ht="25" customHeight="1">
      <c r="B12" s="196" t="s">
        <v>105</v>
      </c>
      <c r="C12" s="197"/>
      <c r="D12" s="197"/>
      <c r="E12" s="197"/>
      <c r="F12" s="197"/>
      <c r="G12" s="197"/>
      <c r="H12" s="197"/>
      <c r="I12" s="197"/>
      <c r="J12" s="197"/>
      <c r="K12" s="42"/>
      <c r="L12" s="42"/>
      <c r="M12" s="32"/>
      <c r="N12" s="26" t="s">
        <v>46</v>
      </c>
      <c r="O12" s="1"/>
      <c r="P12" s="4"/>
    </row>
    <row r="13" spans="2:203" s="3" customFormat="1" ht="25" customHeight="1">
      <c r="B13" s="33" t="s">
        <v>106</v>
      </c>
      <c r="C13" s="37"/>
      <c r="D13" s="37"/>
      <c r="E13" s="37"/>
      <c r="F13" s="37"/>
      <c r="G13" s="37"/>
      <c r="H13" s="37"/>
      <c r="I13" s="37"/>
      <c r="J13" s="37"/>
      <c r="K13" s="37"/>
      <c r="L13" s="42"/>
      <c r="M13" s="37"/>
      <c r="N13" s="26"/>
      <c r="O13" s="1"/>
      <c r="P13" s="4"/>
    </row>
    <row r="14" spans="2:203" s="1" customFormat="1" ht="25" customHeight="1">
      <c r="B14" s="39" t="s">
        <v>107</v>
      </c>
      <c r="C14" s="43"/>
      <c r="D14" s="43"/>
      <c r="E14" s="43"/>
      <c r="F14" s="43"/>
      <c r="G14" s="43"/>
      <c r="H14" s="43"/>
      <c r="I14" s="43"/>
      <c r="J14" s="43"/>
      <c r="K14" s="43"/>
      <c r="L14" s="42"/>
      <c r="M14" s="40"/>
      <c r="N14" s="26" t="s">
        <v>53</v>
      </c>
      <c r="P14" s="4"/>
    </row>
    <row r="15" spans="2:203" s="1" customFormat="1" ht="25" customHeight="1">
      <c r="B15" s="198" t="s">
        <v>108</v>
      </c>
      <c r="C15" s="199"/>
      <c r="D15" s="199"/>
      <c r="E15" s="199"/>
      <c r="F15" s="199"/>
      <c r="G15" s="199"/>
      <c r="H15" s="199"/>
      <c r="I15" s="199"/>
      <c r="J15" s="199"/>
      <c r="K15" s="199"/>
      <c r="L15" s="42"/>
      <c r="M15" s="43"/>
      <c r="N15" s="28"/>
      <c r="P15" s="4"/>
    </row>
    <row r="16" spans="2:203" s="1" customFormat="1" ht="25" customHeight="1">
      <c r="B16" s="204" t="s">
        <v>109</v>
      </c>
      <c r="C16" s="205"/>
      <c r="D16" s="205"/>
      <c r="E16" s="205"/>
      <c r="F16" s="205"/>
      <c r="G16" s="205"/>
      <c r="H16" s="205"/>
      <c r="I16" s="205"/>
      <c r="J16" s="205"/>
      <c r="K16" s="205"/>
      <c r="L16" s="42"/>
      <c r="M16" s="27"/>
      <c r="N16" s="26" t="s">
        <v>48</v>
      </c>
      <c r="P16" s="4"/>
    </row>
    <row r="17" spans="2:16" s="1" customFormat="1" ht="25" customHeight="1">
      <c r="B17" s="196" t="s">
        <v>110</v>
      </c>
      <c r="C17" s="197"/>
      <c r="D17" s="197"/>
      <c r="E17" s="197"/>
      <c r="F17" s="197"/>
      <c r="G17" s="197"/>
      <c r="H17" s="197"/>
      <c r="I17" s="197"/>
      <c r="J17" s="197"/>
      <c r="K17" s="197"/>
      <c r="L17" s="197"/>
      <c r="M17" s="197"/>
      <c r="N17" s="203"/>
      <c r="P17" s="4"/>
    </row>
    <row r="18" spans="2:16" s="1" customFormat="1" ht="25" customHeight="1">
      <c r="B18" s="204" t="s">
        <v>111</v>
      </c>
      <c r="C18" s="205"/>
      <c r="D18" s="205"/>
      <c r="E18" s="205"/>
      <c r="F18" s="205"/>
      <c r="G18" s="205"/>
      <c r="H18" s="205"/>
      <c r="I18" s="205"/>
      <c r="J18" s="205"/>
      <c r="K18" s="205"/>
      <c r="L18" s="205"/>
      <c r="M18" s="205"/>
      <c r="N18" s="206"/>
      <c r="P18" s="4"/>
    </row>
    <row r="19" spans="2:16" s="3" customFormat="1" ht="25" customHeight="1">
      <c r="B19" s="196" t="s">
        <v>116</v>
      </c>
      <c r="C19" s="197"/>
      <c r="D19" s="197"/>
      <c r="E19" s="197"/>
      <c r="F19" s="197"/>
      <c r="G19" s="197"/>
      <c r="H19" s="197"/>
      <c r="I19" s="197"/>
      <c r="J19" s="197"/>
      <c r="K19" s="197"/>
      <c r="L19" s="197"/>
      <c r="M19" s="197"/>
      <c r="N19" s="203"/>
      <c r="O19" s="1"/>
      <c r="P19" s="29"/>
    </row>
    <row r="20" spans="2:16" s="3" customFormat="1" ht="25" customHeight="1">
      <c r="B20" s="200" t="s">
        <v>112</v>
      </c>
      <c r="C20" s="201"/>
      <c r="D20" s="201"/>
      <c r="E20" s="201"/>
      <c r="F20" s="201"/>
      <c r="G20" s="201"/>
      <c r="H20" s="201"/>
      <c r="I20" s="201"/>
      <c r="J20" s="201"/>
      <c r="K20" s="201"/>
      <c r="L20" s="201"/>
      <c r="M20" s="201"/>
      <c r="N20" s="202"/>
      <c r="O20" s="1"/>
      <c r="P20" s="29"/>
    </row>
    <row r="21" spans="2:16" s="3" customFormat="1" ht="25" customHeight="1">
      <c r="B21" s="200" t="s">
        <v>113</v>
      </c>
      <c r="C21" s="201"/>
      <c r="D21" s="201"/>
      <c r="E21" s="201"/>
      <c r="F21" s="201"/>
      <c r="G21" s="201"/>
      <c r="H21" s="201"/>
      <c r="I21" s="201"/>
      <c r="J21" s="201"/>
      <c r="K21" s="201"/>
      <c r="L21" s="201"/>
      <c r="M21" s="201"/>
      <c r="N21" s="202"/>
      <c r="O21" s="1"/>
      <c r="P21" s="29"/>
    </row>
    <row r="22" spans="2:16" s="1" customFormat="1" ht="25" customHeight="1">
      <c r="B22" s="200" t="s">
        <v>114</v>
      </c>
      <c r="C22" s="201"/>
      <c r="D22" s="201"/>
      <c r="E22" s="201"/>
      <c r="F22" s="201"/>
      <c r="G22" s="201"/>
      <c r="H22" s="201"/>
      <c r="I22" s="201"/>
      <c r="J22" s="201"/>
      <c r="K22" s="201"/>
      <c r="L22" s="201"/>
      <c r="M22" s="201"/>
      <c r="N22" s="202"/>
      <c r="P22" s="4"/>
    </row>
    <row r="23" spans="2:16" s="1" customFormat="1" ht="25" customHeight="1">
      <c r="B23" s="196" t="s">
        <v>115</v>
      </c>
      <c r="C23" s="197"/>
      <c r="D23" s="197"/>
      <c r="E23" s="197"/>
      <c r="F23" s="197"/>
      <c r="G23" s="197"/>
      <c r="H23" s="197"/>
      <c r="I23" s="197"/>
      <c r="J23" s="197"/>
      <c r="K23" s="197"/>
      <c r="L23" s="197"/>
      <c r="M23" s="197"/>
      <c r="N23" s="203"/>
      <c r="P23" s="4"/>
    </row>
    <row r="24" spans="2:16" s="1" customFormat="1" ht="25" customHeight="1">
      <c r="B24" s="193"/>
      <c r="C24" s="194"/>
      <c r="D24" s="194"/>
      <c r="E24" s="194"/>
      <c r="F24" s="194"/>
      <c r="G24" s="194"/>
      <c r="H24" s="194"/>
      <c r="I24" s="194"/>
      <c r="J24" s="194"/>
      <c r="K24" s="194"/>
      <c r="L24" s="194"/>
      <c r="M24" s="194"/>
      <c r="N24" s="195"/>
      <c r="P24" s="4"/>
    </row>
    <row r="25" spans="2:16" s="1" customFormat="1">
      <c r="P25" s="4"/>
    </row>
    <row r="26" spans="2:16" s="1" customFormat="1" ht="13.5" customHeight="1">
      <c r="P26" s="4"/>
    </row>
    <row r="27" spans="2:16" s="1" customFormat="1">
      <c r="P27" s="4"/>
    </row>
    <row r="28" spans="2:16" s="1" customFormat="1">
      <c r="P28" s="4"/>
    </row>
    <row r="29" spans="2:16" s="1" customFormat="1">
      <c r="P29" s="4"/>
    </row>
    <row r="30" spans="2:16" s="1" customFormat="1">
      <c r="P30" s="4"/>
    </row>
    <row r="31" spans="2:16" s="1" customFormat="1">
      <c r="P31" s="4"/>
    </row>
    <row r="32" spans="2:16" s="1" customFormat="1">
      <c r="P32" s="4"/>
    </row>
    <row r="33" spans="16:16" s="1" customFormat="1">
      <c r="P33" s="4"/>
    </row>
    <row r="34" spans="16:16" s="1" customFormat="1">
      <c r="P34" s="4"/>
    </row>
    <row r="35" spans="16:16" s="1" customFormat="1">
      <c r="P35" s="4"/>
    </row>
    <row r="36" spans="16:16" s="1" customFormat="1">
      <c r="P36" s="4"/>
    </row>
    <row r="37" spans="16:16" s="1" customFormat="1">
      <c r="P37" s="4"/>
    </row>
    <row r="38" spans="16:16" s="1" customFormat="1">
      <c r="P38" s="4"/>
    </row>
    <row r="39" spans="16:16" s="1" customFormat="1">
      <c r="P39" s="4"/>
    </row>
    <row r="40" spans="16:16" s="1" customFormat="1">
      <c r="P40" s="4"/>
    </row>
    <row r="41" spans="16:16" s="1" customFormat="1">
      <c r="P41" s="4"/>
    </row>
    <row r="42" spans="16:16" s="1" customFormat="1">
      <c r="P42" s="4"/>
    </row>
    <row r="43" spans="16:16" s="1" customFormat="1">
      <c r="P43" s="4"/>
    </row>
    <row r="44" spans="16:16" s="1" customFormat="1">
      <c r="P44" s="4"/>
    </row>
    <row r="45" spans="16:16" s="1" customFormat="1">
      <c r="P45" s="4"/>
    </row>
    <row r="46" spans="16:16" s="1" customFormat="1">
      <c r="P46" s="4"/>
    </row>
    <row r="47" spans="16:16" s="1" customFormat="1">
      <c r="P47" s="4"/>
    </row>
    <row r="48" spans="16:16" s="1" customFormat="1">
      <c r="P48" s="4"/>
    </row>
    <row r="49" spans="16:16" s="1" customFormat="1">
      <c r="P49" s="4"/>
    </row>
    <row r="50" spans="16:16" s="1" customFormat="1">
      <c r="P50" s="4"/>
    </row>
    <row r="51" spans="16:16" s="1" customFormat="1">
      <c r="P51" s="4"/>
    </row>
    <row r="52" spans="16:16" s="1" customFormat="1">
      <c r="P52" s="4"/>
    </row>
    <row r="53" spans="16:16" s="1" customFormat="1">
      <c r="P53" s="4"/>
    </row>
    <row r="54" spans="16:16" s="1" customFormat="1">
      <c r="P54" s="4"/>
    </row>
    <row r="55" spans="16:16" s="1" customFormat="1">
      <c r="P55" s="4"/>
    </row>
    <row r="56" spans="16:16" s="1" customFormat="1">
      <c r="P56" s="4"/>
    </row>
    <row r="57" spans="16:16" s="1" customFormat="1">
      <c r="P57" s="4"/>
    </row>
    <row r="58" spans="16:16" s="1" customFormat="1">
      <c r="P58" s="4"/>
    </row>
    <row r="59" spans="16:16" s="1" customFormat="1">
      <c r="P59" s="4"/>
    </row>
    <row r="60" spans="16:16" s="1" customFormat="1">
      <c r="P60" s="4"/>
    </row>
    <row r="61" spans="16:16" s="1" customFormat="1">
      <c r="P61" s="4"/>
    </row>
    <row r="62" spans="16:16" s="1" customFormat="1">
      <c r="P62" s="4"/>
    </row>
    <row r="63" spans="16:16" s="1" customFormat="1">
      <c r="P63" s="4"/>
    </row>
    <row r="64" spans="16:16" s="1" customFormat="1">
      <c r="P64" s="4"/>
    </row>
    <row r="65" spans="16:16" s="1" customFormat="1">
      <c r="P65" s="4"/>
    </row>
    <row r="66" spans="16:16" s="1" customFormat="1">
      <c r="P66" s="4"/>
    </row>
    <row r="67" spans="16:16" s="1" customFormat="1">
      <c r="P67" s="4"/>
    </row>
    <row r="68" spans="16:16" s="1" customFormat="1">
      <c r="P68" s="4"/>
    </row>
    <row r="69" spans="16:16" s="1" customFormat="1">
      <c r="P69" s="4"/>
    </row>
    <row r="70" spans="16:16" s="1" customFormat="1">
      <c r="P70" s="4"/>
    </row>
    <row r="71" spans="16:16" s="1" customFormat="1">
      <c r="P71" s="4"/>
    </row>
    <row r="72" spans="16:16" s="1" customFormat="1">
      <c r="P72" s="4"/>
    </row>
    <row r="73" spans="16:16" s="1" customFormat="1">
      <c r="P73" s="4"/>
    </row>
    <row r="74" spans="16:16" s="1" customFormat="1">
      <c r="P74" s="4"/>
    </row>
    <row r="75" spans="16:16" s="1" customFormat="1">
      <c r="P75" s="4"/>
    </row>
    <row r="76" spans="16:16" s="1" customFormat="1">
      <c r="P76" s="4"/>
    </row>
    <row r="77" spans="16:16" s="1" customFormat="1">
      <c r="P77" s="4"/>
    </row>
    <row r="78" spans="16:16" s="1" customFormat="1">
      <c r="P78" s="4"/>
    </row>
    <row r="79" spans="16:16" s="1" customFormat="1">
      <c r="P79" s="4"/>
    </row>
    <row r="80" spans="16:16" s="1" customFormat="1">
      <c r="P80" s="4"/>
    </row>
    <row r="81" spans="16:16" s="1" customFormat="1">
      <c r="P81" s="4"/>
    </row>
    <row r="82" spans="16:16" s="1" customFormat="1">
      <c r="P82" s="4"/>
    </row>
    <row r="83" spans="16:16" s="1" customFormat="1">
      <c r="P83" s="4"/>
    </row>
    <row r="84" spans="16:16" s="1" customFormat="1">
      <c r="P84" s="4"/>
    </row>
    <row r="85" spans="16:16" s="1" customFormat="1">
      <c r="P85" s="4"/>
    </row>
    <row r="86" spans="16:16" s="1" customFormat="1">
      <c r="P86" s="4"/>
    </row>
    <row r="87" spans="16:16" s="1" customFormat="1">
      <c r="P87" s="4"/>
    </row>
    <row r="88" spans="16:16" s="1" customFormat="1">
      <c r="P88" s="4"/>
    </row>
    <row r="89" spans="16:16" s="1" customFormat="1">
      <c r="P89" s="4"/>
    </row>
    <row r="90" spans="16:16" s="1" customFormat="1">
      <c r="P90" s="4"/>
    </row>
    <row r="91" spans="16:16" s="1" customFormat="1">
      <c r="P91" s="4"/>
    </row>
    <row r="92" spans="16:16" s="1" customFormat="1">
      <c r="P92" s="4"/>
    </row>
    <row r="93" spans="16:16" s="1" customFormat="1">
      <c r="P93" s="4"/>
    </row>
    <row r="94" spans="16:16" s="1" customFormat="1">
      <c r="P94" s="4"/>
    </row>
    <row r="95" spans="16:16" s="1" customFormat="1">
      <c r="P95" s="4"/>
    </row>
    <row r="96" spans="16:16" s="1" customFormat="1">
      <c r="P96" s="4"/>
    </row>
    <row r="97" spans="16:16" s="1" customFormat="1">
      <c r="P97" s="4"/>
    </row>
    <row r="98" spans="16:16" s="1" customFormat="1">
      <c r="P98" s="4"/>
    </row>
    <row r="99" spans="16:16" s="1" customFormat="1">
      <c r="P99" s="4"/>
    </row>
    <row r="100" spans="16:16" s="1" customFormat="1">
      <c r="P100" s="4"/>
    </row>
    <row r="101" spans="16:16" s="1" customFormat="1">
      <c r="P101" s="4"/>
    </row>
    <row r="102" spans="16:16" s="1" customFormat="1">
      <c r="P102" s="4"/>
    </row>
    <row r="103" spans="16:16" s="1" customFormat="1">
      <c r="P103" s="4"/>
    </row>
    <row r="104" spans="16:16" s="1" customFormat="1">
      <c r="P104" s="4"/>
    </row>
    <row r="105" spans="16:16" s="1" customFormat="1">
      <c r="P105" s="4"/>
    </row>
    <row r="106" spans="16:16" s="1" customFormat="1">
      <c r="P106" s="4"/>
    </row>
    <row r="107" spans="16:16" s="1" customFormat="1">
      <c r="P107" s="4"/>
    </row>
    <row r="108" spans="16:16" s="1" customFormat="1">
      <c r="P108" s="4"/>
    </row>
    <row r="109" spans="16:16" s="1" customFormat="1">
      <c r="P109" s="4"/>
    </row>
    <row r="110" spans="16:16" s="1" customFormat="1">
      <c r="P110" s="4"/>
    </row>
    <row r="111" spans="16:16" s="1" customFormat="1">
      <c r="P111" s="4"/>
    </row>
    <row r="112" spans="16:16" s="1" customFormat="1">
      <c r="P112" s="4"/>
    </row>
    <row r="113" spans="16:16" s="1" customFormat="1">
      <c r="P113" s="4"/>
    </row>
    <row r="114" spans="16:16" s="1" customFormat="1">
      <c r="P114" s="4"/>
    </row>
    <row r="115" spans="16:16" s="1" customFormat="1">
      <c r="P115" s="4"/>
    </row>
    <row r="116" spans="16:16" s="1" customFormat="1">
      <c r="P116" s="4"/>
    </row>
    <row r="117" spans="16:16" s="1" customFormat="1">
      <c r="P117" s="4"/>
    </row>
    <row r="118" spans="16:16" s="1" customFormat="1">
      <c r="P118" s="4"/>
    </row>
    <row r="119" spans="16:16" s="1" customFormat="1">
      <c r="P119" s="4"/>
    </row>
    <row r="120" spans="16:16" s="1" customFormat="1">
      <c r="P120" s="4"/>
    </row>
    <row r="121" spans="16:16" s="1" customFormat="1">
      <c r="P121" s="4"/>
    </row>
    <row r="122" spans="16:16" s="1" customFormat="1">
      <c r="P122" s="4"/>
    </row>
    <row r="123" spans="16:16" s="1" customFormat="1">
      <c r="P123" s="4"/>
    </row>
    <row r="124" spans="16:16" s="1" customFormat="1">
      <c r="P124" s="4"/>
    </row>
    <row r="125" spans="16:16" s="1" customFormat="1">
      <c r="P125" s="4"/>
    </row>
    <row r="126" spans="16:16" s="1" customFormat="1">
      <c r="P126" s="4"/>
    </row>
    <row r="127" spans="16:16" s="1" customFormat="1">
      <c r="P127" s="4"/>
    </row>
    <row r="128" spans="16:16" s="1" customFormat="1">
      <c r="P128" s="4"/>
    </row>
    <row r="129" spans="16:16" s="1" customFormat="1">
      <c r="P129" s="4"/>
    </row>
    <row r="130" spans="16:16" s="1" customFormat="1">
      <c r="P130" s="4"/>
    </row>
    <row r="131" spans="16:16" s="1" customFormat="1">
      <c r="P131" s="4"/>
    </row>
    <row r="132" spans="16:16" s="1" customFormat="1">
      <c r="P132" s="4"/>
    </row>
    <row r="133" spans="16:16" s="1" customFormat="1">
      <c r="P133" s="4"/>
    </row>
    <row r="134" spans="16:16" s="1" customFormat="1">
      <c r="P134" s="4"/>
    </row>
    <row r="135" spans="16:16" s="1" customFormat="1">
      <c r="P135" s="4"/>
    </row>
    <row r="136" spans="16:16" s="1" customFormat="1">
      <c r="P136" s="4"/>
    </row>
    <row r="137" spans="16:16" s="1" customFormat="1">
      <c r="P137" s="4"/>
    </row>
    <row r="138" spans="16:16" s="1" customFormat="1">
      <c r="P138" s="4"/>
    </row>
    <row r="139" spans="16:16" s="1" customFormat="1">
      <c r="P139" s="4"/>
    </row>
    <row r="140" spans="16:16" s="1" customFormat="1">
      <c r="P140" s="4"/>
    </row>
    <row r="141" spans="16:16" s="1" customFormat="1">
      <c r="P141" s="4"/>
    </row>
    <row r="142" spans="16:16" s="1" customFormat="1">
      <c r="P142" s="4"/>
    </row>
    <row r="143" spans="16:16" s="1" customFormat="1">
      <c r="P143" s="4"/>
    </row>
    <row r="144" spans="16:16" s="1" customFormat="1">
      <c r="P144" s="4"/>
    </row>
    <row r="145" spans="16:16" s="1" customFormat="1">
      <c r="P145" s="4"/>
    </row>
    <row r="146" spans="16:16" s="1" customFormat="1">
      <c r="P146" s="4"/>
    </row>
    <row r="147" spans="16:16" s="1" customFormat="1">
      <c r="P147" s="4"/>
    </row>
    <row r="148" spans="16:16" s="1" customFormat="1">
      <c r="P148" s="4"/>
    </row>
    <row r="149" spans="16:16" s="1" customFormat="1">
      <c r="P149" s="4"/>
    </row>
    <row r="150" spans="16:16" s="1" customFormat="1">
      <c r="P150" s="4"/>
    </row>
    <row r="151" spans="16:16" s="1" customFormat="1">
      <c r="P151" s="4"/>
    </row>
    <row r="152" spans="16:16" s="1" customFormat="1">
      <c r="P152" s="4"/>
    </row>
    <row r="153" spans="16:16" s="1" customFormat="1">
      <c r="P153" s="4"/>
    </row>
    <row r="154" spans="16:16" s="1" customFormat="1">
      <c r="P154" s="4"/>
    </row>
    <row r="155" spans="16:16" s="1" customFormat="1">
      <c r="P155" s="4"/>
    </row>
    <row r="156" spans="16:16" s="1" customFormat="1">
      <c r="P156" s="4"/>
    </row>
    <row r="157" spans="16:16" s="1" customFormat="1">
      <c r="P157" s="4"/>
    </row>
    <row r="158" spans="16:16" s="1" customFormat="1">
      <c r="P158" s="4"/>
    </row>
    <row r="159" spans="16:16" s="1" customFormat="1">
      <c r="P159" s="4"/>
    </row>
    <row r="160" spans="16:16" s="1" customFormat="1">
      <c r="P160" s="4"/>
    </row>
    <row r="161" spans="16:16" s="1" customFormat="1">
      <c r="P161" s="4"/>
    </row>
    <row r="162" spans="16:16" s="1" customFormat="1">
      <c r="P162" s="4"/>
    </row>
    <row r="163" spans="16:16" s="1" customFormat="1">
      <c r="P163" s="4"/>
    </row>
    <row r="164" spans="16:16" s="1" customFormat="1">
      <c r="P164" s="4"/>
    </row>
    <row r="165" spans="16:16" s="1" customFormat="1">
      <c r="P165" s="4"/>
    </row>
    <row r="166" spans="16:16" s="1" customFormat="1">
      <c r="P166" s="4"/>
    </row>
    <row r="167" spans="16:16" s="1" customFormat="1">
      <c r="P167" s="4"/>
    </row>
    <row r="168" spans="16:16" s="1" customFormat="1">
      <c r="P168" s="4"/>
    </row>
    <row r="169" spans="16:16" s="1" customFormat="1">
      <c r="P169" s="4"/>
    </row>
    <row r="170" spans="16:16" s="1" customFormat="1">
      <c r="P170" s="4"/>
    </row>
    <row r="171" spans="16:16" s="1" customFormat="1">
      <c r="P171" s="4"/>
    </row>
    <row r="172" spans="16:16" s="1" customFormat="1">
      <c r="P172" s="4"/>
    </row>
    <row r="173" spans="16:16" s="1" customFormat="1">
      <c r="P173" s="4"/>
    </row>
    <row r="174" spans="16:16" s="1" customFormat="1">
      <c r="P174" s="4"/>
    </row>
    <row r="175" spans="16:16" s="1" customFormat="1">
      <c r="P175" s="4"/>
    </row>
    <row r="176" spans="16:16" s="1" customFormat="1">
      <c r="P176" s="4"/>
    </row>
    <row r="177" spans="12:16" s="1" customFormat="1">
      <c r="P177" s="4"/>
    </row>
    <row r="178" spans="12:16" s="1" customFormat="1">
      <c r="P178" s="4"/>
    </row>
    <row r="179" spans="12:16" s="1" customFormat="1">
      <c r="P179" s="4"/>
    </row>
    <row r="180" spans="12:16" s="1" customFormat="1">
      <c r="P180" s="4"/>
    </row>
    <row r="181" spans="12:16" s="1" customFormat="1">
      <c r="P181" s="4"/>
    </row>
    <row r="182" spans="12:16" s="1" customFormat="1">
      <c r="P182" s="4"/>
    </row>
    <row r="183" spans="12:16" s="1" customFormat="1">
      <c r="P183" s="4"/>
    </row>
    <row r="184" spans="12:16" s="1" customFormat="1">
      <c r="P184" s="4"/>
    </row>
    <row r="185" spans="12:16" s="1" customFormat="1">
      <c r="P185" s="4"/>
    </row>
    <row r="186" spans="12:16" s="1" customFormat="1">
      <c r="P186" s="4"/>
    </row>
    <row r="187" spans="12:16" s="1" customFormat="1">
      <c r="P187" s="4"/>
    </row>
    <row r="188" spans="12:16" s="1" customFormat="1">
      <c r="P188" s="4"/>
    </row>
    <row r="189" spans="12:16" s="1" customFormat="1">
      <c r="P189" s="4"/>
    </row>
    <row r="190" spans="12:16" s="1" customFormat="1">
      <c r="P190" s="4"/>
    </row>
    <row r="191" spans="12:16" s="1" customFormat="1">
      <c r="L191" s="3"/>
      <c r="M191" s="3"/>
      <c r="N191" s="3"/>
      <c r="P191" s="4"/>
    </row>
    <row r="192" spans="12:16" s="1" customFormat="1">
      <c r="L192" s="3"/>
      <c r="M192" s="3"/>
      <c r="N192" s="3"/>
      <c r="P192" s="4"/>
    </row>
    <row r="193" spans="12:16" s="1" customFormat="1">
      <c r="L193" s="3"/>
      <c r="M193" s="3"/>
      <c r="N193" s="3"/>
      <c r="P193" s="4"/>
    </row>
    <row r="194" spans="12:16" s="1" customFormat="1">
      <c r="L194" s="3"/>
      <c r="M194" s="3"/>
      <c r="N194" s="3"/>
      <c r="P194" s="4"/>
    </row>
    <row r="195" spans="12:16" s="1" customFormat="1">
      <c r="L195" s="3"/>
      <c r="M195" s="3"/>
      <c r="N195" s="3"/>
      <c r="P195" s="4"/>
    </row>
    <row r="196" spans="12:16" s="1" customFormat="1">
      <c r="L196" s="3"/>
      <c r="M196" s="3"/>
      <c r="N196" s="3"/>
      <c r="P196" s="4"/>
    </row>
    <row r="197" spans="12:16" s="1" customFormat="1">
      <c r="L197" s="3"/>
      <c r="M197" s="3"/>
      <c r="N197" s="3"/>
      <c r="P197" s="4"/>
    </row>
    <row r="198" spans="12:16" s="1" customFormat="1">
      <c r="L198" s="3"/>
      <c r="M198" s="3"/>
      <c r="N198" s="3"/>
      <c r="P198" s="4"/>
    </row>
    <row r="199" spans="12:16" s="1" customFormat="1">
      <c r="L199" s="3"/>
      <c r="M199" s="3"/>
      <c r="N199" s="3"/>
      <c r="P199" s="4"/>
    </row>
    <row r="200" spans="12:16" s="1" customFormat="1">
      <c r="L200" s="3"/>
      <c r="M200" s="3"/>
      <c r="N200" s="3"/>
      <c r="P200" s="4"/>
    </row>
    <row r="201" spans="12:16" s="1" customFormat="1">
      <c r="L201" s="3"/>
      <c r="M201" s="3"/>
      <c r="N201" s="3"/>
      <c r="P201" s="4"/>
    </row>
    <row r="202" spans="12:16" s="1" customFormat="1">
      <c r="L202" s="3"/>
      <c r="M202" s="3"/>
      <c r="N202" s="3"/>
      <c r="P202" s="4"/>
    </row>
    <row r="203" spans="12:16" s="1" customFormat="1">
      <c r="L203" s="3"/>
      <c r="M203" s="3"/>
      <c r="N203" s="3"/>
      <c r="P203" s="4"/>
    </row>
    <row r="204" spans="12:16" s="1" customFormat="1">
      <c r="L204" s="3"/>
      <c r="M204" s="3"/>
      <c r="N204" s="3"/>
      <c r="P204" s="4"/>
    </row>
    <row r="205" spans="12:16" s="1" customFormat="1">
      <c r="L205" s="3"/>
      <c r="M205" s="3"/>
      <c r="N205" s="3"/>
      <c r="P205" s="4"/>
    </row>
    <row r="206" spans="12:16" s="1" customFormat="1">
      <c r="L206" s="3"/>
      <c r="M206" s="3"/>
      <c r="N206" s="3"/>
      <c r="P206" s="4"/>
    </row>
    <row r="207" spans="12:16" s="1" customFormat="1">
      <c r="L207" s="3"/>
      <c r="M207" s="3"/>
      <c r="N207" s="3"/>
      <c r="P207" s="4"/>
    </row>
    <row r="208" spans="12:16" s="1" customFormat="1">
      <c r="L208" s="3"/>
      <c r="M208" s="3"/>
      <c r="N208" s="3"/>
      <c r="P208" s="4"/>
    </row>
    <row r="209" spans="12:16" s="1" customFormat="1">
      <c r="L209" s="3"/>
      <c r="M209" s="3"/>
      <c r="N209" s="3"/>
      <c r="P209" s="4"/>
    </row>
    <row r="210" spans="12:16" s="1" customFormat="1">
      <c r="L210" s="3"/>
      <c r="M210" s="3"/>
      <c r="N210" s="3"/>
      <c r="P210" s="4"/>
    </row>
    <row r="211" spans="12:16" s="1" customFormat="1">
      <c r="L211" s="3"/>
      <c r="M211" s="3"/>
      <c r="N211" s="3"/>
      <c r="P211" s="4"/>
    </row>
    <row r="212" spans="12:16" s="1" customFormat="1">
      <c r="L212" s="3"/>
      <c r="M212" s="3"/>
      <c r="N212" s="3"/>
      <c r="P212" s="4"/>
    </row>
    <row r="213" spans="12:16" s="1" customFormat="1">
      <c r="L213" s="3"/>
      <c r="M213" s="3"/>
      <c r="N213" s="3"/>
      <c r="P213" s="4"/>
    </row>
    <row r="214" spans="12:16" s="1" customFormat="1">
      <c r="L214" s="3"/>
      <c r="M214" s="3"/>
      <c r="N214" s="3"/>
      <c r="P214" s="4"/>
    </row>
    <row r="215" spans="12:16" s="1" customFormat="1">
      <c r="L215" s="3"/>
      <c r="M215" s="3"/>
      <c r="N215" s="3"/>
      <c r="P215" s="4"/>
    </row>
    <row r="216" spans="12:16" s="1" customFormat="1">
      <c r="L216" s="3"/>
      <c r="M216" s="3"/>
      <c r="N216" s="3"/>
      <c r="P216" s="4"/>
    </row>
    <row r="217" spans="12:16" s="1" customFormat="1">
      <c r="L217" s="3"/>
      <c r="M217" s="3"/>
      <c r="N217" s="3"/>
      <c r="P217" s="4"/>
    </row>
    <row r="218" spans="12:16" s="1" customFormat="1">
      <c r="L218" s="3"/>
      <c r="M218" s="3"/>
      <c r="N218" s="3"/>
      <c r="P218" s="4"/>
    </row>
    <row r="219" spans="12:16" s="1" customFormat="1">
      <c r="L219" s="3"/>
      <c r="M219" s="3"/>
      <c r="N219" s="3"/>
      <c r="P219" s="4"/>
    </row>
    <row r="220" spans="12:16" s="1" customFormat="1">
      <c r="L220" s="3"/>
      <c r="M220" s="3"/>
      <c r="N220" s="3"/>
      <c r="P220" s="4"/>
    </row>
    <row r="221" spans="12:16" s="1" customFormat="1">
      <c r="L221" s="3"/>
      <c r="M221" s="3"/>
      <c r="N221" s="3"/>
      <c r="P221" s="4"/>
    </row>
    <row r="222" spans="12:16" s="1" customFormat="1">
      <c r="L222" s="3"/>
      <c r="M222" s="3"/>
      <c r="N222" s="3"/>
      <c r="P222" s="4"/>
    </row>
    <row r="223" spans="12:16" s="1" customFormat="1">
      <c r="L223" s="3"/>
      <c r="M223" s="3"/>
      <c r="N223" s="3"/>
      <c r="P223" s="4"/>
    </row>
    <row r="224" spans="12:16" s="1" customFormat="1">
      <c r="L224" s="3"/>
      <c r="M224" s="3"/>
      <c r="N224" s="3"/>
      <c r="P224" s="4"/>
    </row>
    <row r="225" spans="12:16" s="1" customFormat="1">
      <c r="L225" s="3"/>
      <c r="M225" s="3"/>
      <c r="N225" s="3"/>
      <c r="P225" s="4"/>
    </row>
    <row r="226" spans="12:16" s="1" customFormat="1">
      <c r="L226" s="3"/>
      <c r="M226" s="3"/>
      <c r="N226" s="3"/>
      <c r="P226" s="4"/>
    </row>
    <row r="227" spans="12:16" s="1" customFormat="1">
      <c r="L227" s="3"/>
      <c r="M227" s="3"/>
      <c r="N227" s="3"/>
      <c r="P227" s="4"/>
    </row>
    <row r="228" spans="12:16" s="1" customFormat="1">
      <c r="L228" s="3"/>
      <c r="M228" s="3"/>
      <c r="N228" s="3"/>
      <c r="P228" s="4"/>
    </row>
    <row r="229" spans="12:16" s="1" customFormat="1">
      <c r="L229" s="3"/>
      <c r="M229" s="3"/>
      <c r="N229" s="3"/>
      <c r="P229" s="4"/>
    </row>
    <row r="230" spans="12:16" s="1" customFormat="1">
      <c r="L230" s="3"/>
      <c r="M230" s="3"/>
      <c r="N230" s="3"/>
      <c r="P230" s="4"/>
    </row>
    <row r="231" spans="12:16" s="1" customFormat="1">
      <c r="L231" s="3"/>
      <c r="M231" s="3"/>
      <c r="N231" s="3"/>
      <c r="P231" s="4"/>
    </row>
    <row r="232" spans="12:16" s="1" customFormat="1">
      <c r="L232" s="3"/>
      <c r="M232" s="3"/>
      <c r="N232" s="3"/>
      <c r="P232" s="4"/>
    </row>
    <row r="233" spans="12:16" s="1" customFormat="1">
      <c r="L233" s="3"/>
      <c r="M233" s="3"/>
      <c r="N233" s="3"/>
      <c r="P233" s="4"/>
    </row>
    <row r="234" spans="12:16" s="1" customFormat="1">
      <c r="L234" s="3"/>
      <c r="M234" s="3"/>
      <c r="N234" s="3"/>
      <c r="P234" s="4"/>
    </row>
    <row r="235" spans="12:16" s="1" customFormat="1">
      <c r="L235" s="3"/>
      <c r="M235" s="3"/>
      <c r="N235" s="3"/>
      <c r="P235" s="4"/>
    </row>
    <row r="236" spans="12:16" s="1" customFormat="1">
      <c r="L236" s="3"/>
      <c r="M236" s="3"/>
      <c r="N236" s="3"/>
      <c r="P236" s="4"/>
    </row>
    <row r="237" spans="12:16" s="1" customFormat="1">
      <c r="L237" s="3"/>
      <c r="M237" s="3"/>
      <c r="N237" s="3"/>
      <c r="P237" s="4"/>
    </row>
    <row r="238" spans="12:16" s="1" customFormat="1">
      <c r="L238" s="3"/>
      <c r="M238" s="3"/>
      <c r="N238" s="3"/>
      <c r="P238" s="4"/>
    </row>
    <row r="239" spans="12:16" s="1" customFormat="1">
      <c r="L239" s="3"/>
      <c r="M239" s="3"/>
      <c r="N239" s="3"/>
      <c r="P239" s="4"/>
    </row>
    <row r="240" spans="12:16" s="1" customFormat="1">
      <c r="L240" s="3"/>
      <c r="M240" s="3"/>
      <c r="N240" s="3"/>
      <c r="P240" s="4"/>
    </row>
    <row r="241" spans="12:16" s="1" customFormat="1">
      <c r="L241" s="3"/>
      <c r="M241" s="3"/>
      <c r="N241" s="3"/>
      <c r="P241" s="4"/>
    </row>
    <row r="242" spans="12:16" s="1" customFormat="1">
      <c r="L242" s="3"/>
      <c r="M242" s="3"/>
      <c r="N242" s="3"/>
      <c r="P242" s="4"/>
    </row>
    <row r="243" spans="12:16" s="1" customFormat="1">
      <c r="L243" s="3"/>
      <c r="M243" s="3"/>
      <c r="N243" s="3"/>
      <c r="P243" s="4"/>
    </row>
    <row r="244" spans="12:16" s="1" customFormat="1">
      <c r="L244" s="3"/>
      <c r="M244" s="3"/>
      <c r="N244" s="3"/>
      <c r="P244" s="4"/>
    </row>
    <row r="245" spans="12:16" s="1" customFormat="1">
      <c r="L245" s="3"/>
      <c r="M245" s="3"/>
      <c r="N245" s="3"/>
      <c r="P245" s="4"/>
    </row>
    <row r="246" spans="12:16" s="1" customFormat="1">
      <c r="L246" s="3"/>
      <c r="M246" s="3"/>
      <c r="N246" s="3"/>
      <c r="P246" s="4"/>
    </row>
    <row r="247" spans="12:16" s="1" customFormat="1">
      <c r="L247" s="3"/>
      <c r="M247" s="3"/>
      <c r="N247" s="3"/>
      <c r="P247" s="4"/>
    </row>
    <row r="248" spans="12:16" s="1" customFormat="1">
      <c r="L248" s="3"/>
      <c r="M248" s="3"/>
      <c r="N248" s="3"/>
      <c r="P248" s="4"/>
    </row>
    <row r="249" spans="12:16" s="1" customFormat="1">
      <c r="L249" s="3"/>
      <c r="M249" s="3"/>
      <c r="N249" s="3"/>
      <c r="P249" s="4"/>
    </row>
    <row r="250" spans="12:16" s="1" customFormat="1">
      <c r="L250" s="3"/>
      <c r="M250" s="3"/>
      <c r="N250" s="3"/>
      <c r="P250" s="4"/>
    </row>
    <row r="251" spans="12:16" s="1" customFormat="1">
      <c r="L251" s="3"/>
      <c r="M251" s="3"/>
      <c r="N251" s="3"/>
      <c r="P251" s="4"/>
    </row>
    <row r="252" spans="12:16" s="1" customFormat="1">
      <c r="L252" s="3"/>
      <c r="M252" s="3"/>
      <c r="N252" s="3"/>
      <c r="P252" s="4"/>
    </row>
    <row r="253" spans="12:16" s="1" customFormat="1">
      <c r="L253" s="3"/>
      <c r="M253" s="3"/>
      <c r="N253" s="3"/>
      <c r="P253" s="4"/>
    </row>
    <row r="254" spans="12:16" s="1" customFormat="1">
      <c r="L254" s="3"/>
      <c r="M254" s="3"/>
      <c r="N254" s="3"/>
      <c r="P254" s="4"/>
    </row>
    <row r="255" spans="12:16" s="1" customFormat="1">
      <c r="L255" s="3"/>
      <c r="M255" s="3"/>
      <c r="N255" s="3"/>
      <c r="P255" s="4"/>
    </row>
    <row r="256" spans="12:16" s="1" customFormat="1">
      <c r="L256" s="3"/>
      <c r="M256" s="3"/>
      <c r="N256" s="3"/>
      <c r="P256" s="4"/>
    </row>
    <row r="257" spans="12:16" s="1" customFormat="1">
      <c r="L257" s="3"/>
      <c r="M257" s="3"/>
      <c r="N257" s="3"/>
      <c r="P257" s="4"/>
    </row>
    <row r="258" spans="12:16" s="1" customFormat="1">
      <c r="L258" s="3"/>
      <c r="M258" s="3"/>
      <c r="N258" s="3"/>
      <c r="P258" s="4"/>
    </row>
    <row r="259" spans="12:16" s="1" customFormat="1">
      <c r="L259" s="3"/>
      <c r="M259" s="3"/>
      <c r="N259" s="3"/>
      <c r="P259" s="4"/>
    </row>
    <row r="260" spans="12:16" s="1" customFormat="1">
      <c r="L260" s="3"/>
      <c r="M260" s="3"/>
      <c r="N260" s="3"/>
      <c r="P260" s="4"/>
    </row>
    <row r="261" spans="12:16" s="1" customFormat="1">
      <c r="L261" s="3"/>
      <c r="M261" s="3"/>
      <c r="N261" s="3"/>
      <c r="P261" s="4"/>
    </row>
    <row r="262" spans="12:16" s="1" customFormat="1">
      <c r="L262" s="3"/>
      <c r="M262" s="3"/>
      <c r="N262" s="3"/>
      <c r="P262" s="4"/>
    </row>
    <row r="263" spans="12:16" s="1" customFormat="1">
      <c r="L263" s="3"/>
      <c r="M263" s="3"/>
      <c r="N263" s="3"/>
      <c r="P263" s="4"/>
    </row>
    <row r="264" spans="12:16" s="1" customFormat="1">
      <c r="L264" s="3"/>
      <c r="M264" s="3"/>
      <c r="N264" s="3"/>
      <c r="P264" s="4"/>
    </row>
    <row r="265" spans="12:16" s="1" customFormat="1">
      <c r="L265" s="3"/>
      <c r="M265" s="3"/>
      <c r="N265" s="3"/>
      <c r="P265" s="4"/>
    </row>
    <row r="266" spans="12:16" s="1" customFormat="1">
      <c r="L266" s="3"/>
      <c r="M266" s="3"/>
      <c r="N266" s="3"/>
      <c r="P266" s="4"/>
    </row>
    <row r="267" spans="12:16" s="1" customFormat="1">
      <c r="L267" s="3"/>
      <c r="M267" s="3"/>
      <c r="N267" s="3"/>
      <c r="P267" s="4"/>
    </row>
    <row r="268" spans="12:16" s="1" customFormat="1">
      <c r="L268" s="3"/>
      <c r="M268" s="3"/>
      <c r="N268" s="3"/>
      <c r="P268" s="4"/>
    </row>
    <row r="269" spans="12:16" s="1" customFormat="1">
      <c r="L269" s="3"/>
      <c r="M269" s="3"/>
      <c r="N269" s="3"/>
      <c r="P269" s="4"/>
    </row>
    <row r="270" spans="12:16" s="1" customFormat="1">
      <c r="L270" s="3"/>
      <c r="M270" s="3"/>
      <c r="N270" s="3"/>
      <c r="P270" s="4"/>
    </row>
    <row r="271" spans="12:16" s="1" customFormat="1">
      <c r="L271" s="3"/>
      <c r="M271" s="3"/>
      <c r="N271" s="3"/>
      <c r="P271" s="4"/>
    </row>
    <row r="272" spans="12:16" s="1" customFormat="1">
      <c r="L272" s="3"/>
      <c r="M272" s="3"/>
      <c r="N272" s="3"/>
      <c r="P272" s="4"/>
    </row>
    <row r="273" spans="12:16" s="1" customFormat="1">
      <c r="L273" s="3"/>
      <c r="M273" s="3"/>
      <c r="N273" s="3"/>
      <c r="P273" s="4"/>
    </row>
    <row r="274" spans="12:16" s="1" customFormat="1">
      <c r="L274" s="3"/>
      <c r="M274" s="3"/>
      <c r="N274" s="3"/>
      <c r="P274" s="4"/>
    </row>
    <row r="275" spans="12:16" s="1" customFormat="1">
      <c r="L275" s="3"/>
      <c r="M275" s="3"/>
      <c r="N275" s="3"/>
      <c r="P275" s="4"/>
    </row>
    <row r="276" spans="12:16" s="1" customFormat="1">
      <c r="L276" s="3"/>
      <c r="M276" s="3"/>
      <c r="N276" s="3"/>
      <c r="P276" s="4"/>
    </row>
    <row r="277" spans="12:16" s="1" customFormat="1">
      <c r="L277" s="3"/>
      <c r="M277" s="3"/>
      <c r="N277" s="3"/>
      <c r="P277" s="4"/>
    </row>
    <row r="278" spans="12:16" s="1" customFormat="1">
      <c r="L278" s="3"/>
      <c r="M278" s="3"/>
      <c r="N278" s="3"/>
      <c r="P278" s="4"/>
    </row>
    <row r="279" spans="12:16" s="1" customFormat="1">
      <c r="L279" s="3"/>
      <c r="M279" s="3"/>
      <c r="N279" s="3"/>
      <c r="P279" s="4"/>
    </row>
    <row r="280" spans="12:16" s="1" customFormat="1">
      <c r="L280" s="3"/>
      <c r="M280" s="3"/>
      <c r="N280" s="3"/>
      <c r="P280" s="4"/>
    </row>
    <row r="281" spans="12:16" s="1" customFormat="1">
      <c r="L281" s="3"/>
      <c r="M281" s="3"/>
      <c r="N281" s="3"/>
      <c r="P281" s="4"/>
    </row>
    <row r="282" spans="12:16" s="1" customFormat="1">
      <c r="L282" s="3"/>
      <c r="M282" s="3"/>
      <c r="N282" s="3"/>
      <c r="P282" s="4"/>
    </row>
    <row r="283" spans="12:16" s="1" customFormat="1">
      <c r="L283" s="3"/>
      <c r="M283" s="3"/>
      <c r="N283" s="3"/>
      <c r="P283" s="4"/>
    </row>
    <row r="284" spans="12:16" s="1" customFormat="1">
      <c r="L284" s="3"/>
      <c r="M284" s="3"/>
      <c r="N284" s="3"/>
      <c r="P284" s="4"/>
    </row>
    <row r="285" spans="12:16" s="1" customFormat="1">
      <c r="L285" s="3"/>
      <c r="M285" s="3"/>
      <c r="N285" s="3"/>
      <c r="P285" s="4"/>
    </row>
    <row r="286" spans="12:16" s="1" customFormat="1">
      <c r="L286" s="3"/>
      <c r="M286" s="3"/>
      <c r="N286" s="3"/>
      <c r="P286" s="4"/>
    </row>
    <row r="287" spans="12:16" s="1" customFormat="1">
      <c r="L287" s="3"/>
      <c r="M287" s="3"/>
      <c r="N287" s="3"/>
      <c r="P287" s="4"/>
    </row>
    <row r="288" spans="12:16" s="1" customFormat="1">
      <c r="L288" s="3"/>
      <c r="M288" s="3"/>
      <c r="N288" s="3"/>
      <c r="P288" s="4"/>
    </row>
    <row r="289" spans="12:16" s="1" customFormat="1">
      <c r="L289" s="3"/>
      <c r="M289" s="3"/>
      <c r="N289" s="3"/>
      <c r="P289" s="4"/>
    </row>
    <row r="290" spans="12:16" s="1" customFormat="1">
      <c r="L290" s="3"/>
      <c r="M290" s="3"/>
      <c r="N290" s="3"/>
      <c r="P290" s="4"/>
    </row>
    <row r="291" spans="12:16" s="1" customFormat="1">
      <c r="L291" s="3"/>
      <c r="M291" s="3"/>
      <c r="N291" s="3"/>
      <c r="P291" s="4"/>
    </row>
    <row r="292" spans="12:16" s="1" customFormat="1">
      <c r="L292" s="3"/>
      <c r="M292" s="3"/>
      <c r="N292" s="3"/>
      <c r="P292" s="4"/>
    </row>
    <row r="293" spans="12:16" s="1" customFormat="1">
      <c r="L293" s="3"/>
      <c r="M293" s="3"/>
      <c r="N293" s="3"/>
      <c r="P293" s="4"/>
    </row>
    <row r="294" spans="12:16" s="1" customFormat="1">
      <c r="L294" s="3"/>
      <c r="M294" s="3"/>
      <c r="N294" s="3"/>
      <c r="P294" s="4"/>
    </row>
    <row r="295" spans="12:16" s="1" customFormat="1">
      <c r="L295" s="3"/>
      <c r="M295" s="3"/>
      <c r="N295" s="3"/>
      <c r="P295" s="4"/>
    </row>
    <row r="296" spans="12:16" s="1" customFormat="1">
      <c r="L296" s="3"/>
      <c r="M296" s="3"/>
      <c r="N296" s="3"/>
      <c r="P296" s="4"/>
    </row>
    <row r="297" spans="12:16" s="1" customFormat="1">
      <c r="L297" s="3"/>
      <c r="M297" s="3"/>
      <c r="N297" s="3"/>
      <c r="P297" s="4"/>
    </row>
    <row r="298" spans="12:16" s="1" customFormat="1">
      <c r="L298" s="3"/>
      <c r="M298" s="3"/>
      <c r="N298" s="3"/>
      <c r="P298" s="4"/>
    </row>
    <row r="299" spans="12:16" s="1" customFormat="1">
      <c r="L299" s="3"/>
      <c r="M299" s="3"/>
      <c r="N299" s="3"/>
      <c r="P299" s="4"/>
    </row>
    <row r="300" spans="12:16" s="1" customFormat="1">
      <c r="L300" s="3"/>
      <c r="M300" s="3"/>
      <c r="N300" s="3"/>
      <c r="P300" s="4"/>
    </row>
    <row r="301" spans="12:16" s="1" customFormat="1">
      <c r="L301" s="3"/>
      <c r="M301" s="3"/>
      <c r="N301" s="3"/>
      <c r="P301" s="4"/>
    </row>
    <row r="302" spans="12:16" s="1" customFormat="1">
      <c r="L302" s="3"/>
      <c r="M302" s="3"/>
      <c r="N302" s="3"/>
      <c r="P302" s="4"/>
    </row>
    <row r="303" spans="12:16" s="1" customFormat="1">
      <c r="L303" s="3"/>
      <c r="M303" s="3"/>
      <c r="N303" s="3"/>
      <c r="P303" s="4"/>
    </row>
    <row r="304" spans="12:16" s="1" customFormat="1">
      <c r="L304" s="3"/>
      <c r="M304" s="3"/>
      <c r="N304" s="3"/>
      <c r="P304" s="4"/>
    </row>
    <row r="305" spans="12:16" s="1" customFormat="1">
      <c r="L305" s="3"/>
      <c r="M305" s="3"/>
      <c r="N305" s="3"/>
      <c r="P305" s="4"/>
    </row>
    <row r="306" spans="12:16" s="1" customFormat="1">
      <c r="L306" s="3"/>
      <c r="M306" s="3"/>
      <c r="N306" s="3"/>
      <c r="P306" s="4"/>
    </row>
    <row r="307" spans="12:16" s="1" customFormat="1">
      <c r="L307" s="3"/>
      <c r="M307" s="3"/>
      <c r="N307" s="3"/>
      <c r="P307" s="4"/>
    </row>
    <row r="308" spans="12:16" s="1" customFormat="1">
      <c r="L308" s="3"/>
      <c r="M308" s="3"/>
      <c r="N308" s="3"/>
      <c r="P308" s="4"/>
    </row>
    <row r="309" spans="12:16" s="1" customFormat="1">
      <c r="L309" s="3"/>
      <c r="M309" s="3"/>
      <c r="N309" s="3"/>
      <c r="P309" s="4"/>
    </row>
    <row r="310" spans="12:16" s="1" customFormat="1">
      <c r="L310" s="3"/>
      <c r="M310" s="3"/>
      <c r="N310" s="3"/>
      <c r="P310" s="4"/>
    </row>
    <row r="311" spans="12:16" s="1" customFormat="1">
      <c r="L311" s="3"/>
      <c r="M311" s="3"/>
      <c r="N311" s="3"/>
      <c r="P311" s="4"/>
    </row>
    <row r="312" spans="12:16" s="1" customFormat="1">
      <c r="L312" s="3"/>
      <c r="M312" s="3"/>
      <c r="N312" s="3"/>
      <c r="P312" s="4"/>
    </row>
    <row r="313" spans="12:16" s="1" customFormat="1">
      <c r="L313" s="3"/>
      <c r="M313" s="3"/>
      <c r="N313" s="3"/>
      <c r="P313" s="4"/>
    </row>
    <row r="314" spans="12:16" s="1" customFormat="1">
      <c r="L314" s="3"/>
      <c r="M314" s="3"/>
      <c r="N314" s="3"/>
      <c r="P314" s="4"/>
    </row>
    <row r="315" spans="12:16" s="1" customFormat="1">
      <c r="L315" s="3"/>
      <c r="M315" s="3"/>
      <c r="N315" s="3"/>
      <c r="P315" s="4"/>
    </row>
    <row r="316" spans="12:16" s="1" customFormat="1">
      <c r="L316" s="3"/>
      <c r="M316" s="3"/>
      <c r="N316" s="3"/>
      <c r="P316" s="4"/>
    </row>
    <row r="317" spans="12:16" s="1" customFormat="1">
      <c r="L317" s="3"/>
      <c r="M317" s="3"/>
      <c r="N317" s="3"/>
      <c r="P317" s="4"/>
    </row>
    <row r="318" spans="12:16" s="1" customFormat="1">
      <c r="L318" s="3"/>
      <c r="M318" s="3"/>
      <c r="N318" s="3"/>
      <c r="P318" s="4"/>
    </row>
    <row r="319" spans="12:16" s="1" customFormat="1">
      <c r="L319" s="3"/>
      <c r="M319" s="3"/>
      <c r="N319" s="3"/>
      <c r="P319" s="4"/>
    </row>
    <row r="320" spans="12:16" s="1" customFormat="1">
      <c r="L320" s="3"/>
      <c r="M320" s="3"/>
      <c r="N320" s="3"/>
      <c r="P320" s="4"/>
    </row>
    <row r="321" spans="12:16" s="1" customFormat="1">
      <c r="L321" s="3"/>
      <c r="M321" s="3"/>
      <c r="N321" s="3"/>
      <c r="P321" s="4"/>
    </row>
    <row r="322" spans="12:16" s="1" customFormat="1">
      <c r="L322" s="3"/>
      <c r="M322" s="3"/>
      <c r="N322" s="3"/>
      <c r="P322" s="4"/>
    </row>
    <row r="323" spans="12:16" s="1" customFormat="1">
      <c r="L323" s="3"/>
      <c r="M323" s="3"/>
      <c r="N323" s="3"/>
      <c r="P323" s="4"/>
    </row>
    <row r="324" spans="12:16" s="1" customFormat="1">
      <c r="L324" s="3"/>
      <c r="M324" s="3"/>
      <c r="N324" s="3"/>
      <c r="P324" s="4"/>
    </row>
    <row r="325" spans="12:16" s="1" customFormat="1">
      <c r="L325" s="3"/>
      <c r="M325" s="3"/>
      <c r="N325" s="3"/>
      <c r="P325" s="4"/>
    </row>
    <row r="326" spans="12:16" s="1" customFormat="1">
      <c r="L326" s="3"/>
      <c r="M326" s="3"/>
      <c r="N326" s="3"/>
      <c r="P326" s="4"/>
    </row>
    <row r="327" spans="12:16" s="1" customFormat="1">
      <c r="L327" s="3"/>
      <c r="M327" s="3"/>
      <c r="N327" s="3"/>
      <c r="P327" s="4"/>
    </row>
    <row r="328" spans="12:16" s="1" customFormat="1">
      <c r="L328" s="3"/>
      <c r="M328" s="3"/>
      <c r="N328" s="3"/>
      <c r="P328" s="4"/>
    </row>
    <row r="329" spans="12:16" s="1" customFormat="1">
      <c r="L329" s="3"/>
      <c r="M329" s="3"/>
      <c r="N329" s="3"/>
      <c r="P329" s="4"/>
    </row>
    <row r="330" spans="12:16" s="1" customFormat="1">
      <c r="L330" s="3"/>
      <c r="M330" s="3"/>
      <c r="N330" s="3"/>
      <c r="P330" s="4"/>
    </row>
    <row r="331" spans="12:16" s="1" customFormat="1">
      <c r="L331" s="3"/>
      <c r="M331" s="3"/>
      <c r="N331" s="3"/>
      <c r="P331" s="4"/>
    </row>
    <row r="332" spans="12:16" s="1" customFormat="1">
      <c r="L332" s="3"/>
      <c r="M332" s="3"/>
      <c r="N332" s="3"/>
      <c r="P332" s="4"/>
    </row>
    <row r="333" spans="12:16" s="1" customFormat="1">
      <c r="L333" s="3"/>
      <c r="M333" s="3"/>
      <c r="N333" s="3"/>
      <c r="P333" s="4"/>
    </row>
    <row r="334" spans="12:16" s="1" customFormat="1">
      <c r="L334" s="3"/>
      <c r="M334" s="3"/>
      <c r="N334" s="3"/>
      <c r="P334" s="4"/>
    </row>
    <row r="335" spans="12:16" s="1" customFormat="1">
      <c r="L335" s="3"/>
      <c r="M335" s="3"/>
      <c r="N335" s="3"/>
      <c r="P335" s="4"/>
    </row>
    <row r="336" spans="12:16" s="1" customFormat="1">
      <c r="L336" s="3"/>
      <c r="M336" s="3"/>
      <c r="N336" s="3"/>
      <c r="P336" s="4"/>
    </row>
    <row r="337" spans="12:16" s="1" customFormat="1">
      <c r="L337" s="3"/>
      <c r="M337" s="3"/>
      <c r="N337" s="3"/>
      <c r="P337" s="4"/>
    </row>
    <row r="338" spans="12:16" s="1" customFormat="1">
      <c r="L338" s="3"/>
      <c r="M338" s="3"/>
      <c r="N338" s="3"/>
      <c r="P338" s="4"/>
    </row>
    <row r="339" spans="12:16" s="1" customFormat="1">
      <c r="L339" s="3"/>
      <c r="M339" s="3"/>
      <c r="N339" s="3"/>
      <c r="P339" s="4"/>
    </row>
    <row r="340" spans="12:16" s="1" customFormat="1">
      <c r="L340" s="3"/>
      <c r="M340" s="3"/>
      <c r="N340" s="3"/>
      <c r="P340" s="4"/>
    </row>
    <row r="341" spans="12:16" s="1" customFormat="1">
      <c r="L341" s="3"/>
      <c r="M341" s="3"/>
      <c r="N341" s="3"/>
      <c r="P341" s="4"/>
    </row>
    <row r="342" spans="12:16" s="1" customFormat="1">
      <c r="L342" s="3"/>
      <c r="M342" s="3"/>
      <c r="N342" s="3"/>
      <c r="P342" s="4"/>
    </row>
    <row r="343" spans="12:16" s="1" customFormat="1">
      <c r="L343" s="3"/>
      <c r="M343" s="3"/>
      <c r="N343" s="3"/>
      <c r="P343" s="4"/>
    </row>
    <row r="344" spans="12:16" s="1" customFormat="1">
      <c r="L344" s="3"/>
      <c r="M344" s="3"/>
      <c r="N344" s="3"/>
      <c r="P344" s="4"/>
    </row>
    <row r="345" spans="12:16" s="1" customFormat="1">
      <c r="L345" s="3"/>
      <c r="M345" s="3"/>
      <c r="N345" s="3"/>
      <c r="P345" s="4"/>
    </row>
    <row r="346" spans="12:16" s="1" customFormat="1">
      <c r="L346" s="3"/>
      <c r="M346" s="3"/>
      <c r="N346" s="3"/>
      <c r="P346" s="4"/>
    </row>
    <row r="347" spans="12:16" s="1" customFormat="1">
      <c r="L347" s="3"/>
      <c r="M347" s="3"/>
      <c r="N347" s="3"/>
      <c r="P347" s="4"/>
    </row>
    <row r="348" spans="12:16" s="1" customFormat="1">
      <c r="L348" s="3"/>
      <c r="M348" s="3"/>
      <c r="N348" s="3"/>
      <c r="P348" s="4"/>
    </row>
    <row r="349" spans="12:16" s="1" customFormat="1">
      <c r="L349" s="3"/>
      <c r="M349" s="3"/>
      <c r="N349" s="3"/>
      <c r="P349" s="4"/>
    </row>
    <row r="350" spans="12:16" s="1" customFormat="1">
      <c r="L350" s="3"/>
      <c r="M350" s="3"/>
      <c r="N350" s="3"/>
      <c r="P350" s="4"/>
    </row>
    <row r="351" spans="12:16" s="1" customFormat="1">
      <c r="L351" s="3"/>
      <c r="M351" s="3"/>
      <c r="N351" s="3"/>
      <c r="P351" s="4"/>
    </row>
    <row r="352" spans="12:16" s="1" customFormat="1">
      <c r="L352" s="3"/>
      <c r="M352" s="3"/>
      <c r="N352" s="3"/>
      <c r="P352" s="4"/>
    </row>
    <row r="353" spans="12:16" s="1" customFormat="1">
      <c r="L353" s="3"/>
      <c r="M353" s="3"/>
      <c r="N353" s="3"/>
      <c r="P353" s="4"/>
    </row>
    <row r="354" spans="12:16" s="1" customFormat="1">
      <c r="L354" s="3"/>
      <c r="M354" s="3"/>
      <c r="N354" s="3"/>
      <c r="P354" s="4"/>
    </row>
    <row r="355" spans="12:16" s="1" customFormat="1">
      <c r="L355" s="3"/>
      <c r="M355" s="3"/>
      <c r="N355" s="3"/>
      <c r="P355" s="4"/>
    </row>
    <row r="356" spans="12:16" s="1" customFormat="1">
      <c r="L356" s="3"/>
      <c r="M356" s="3"/>
      <c r="N356" s="3"/>
      <c r="P356" s="4"/>
    </row>
    <row r="357" spans="12:16" s="1" customFormat="1">
      <c r="L357" s="3"/>
      <c r="M357" s="3"/>
      <c r="N357" s="3"/>
      <c r="P357" s="4"/>
    </row>
    <row r="358" spans="12:16" s="1" customFormat="1">
      <c r="L358" s="3"/>
      <c r="M358" s="3"/>
      <c r="N358" s="3"/>
      <c r="P358" s="4"/>
    </row>
    <row r="359" spans="12:16" s="1" customFormat="1">
      <c r="L359" s="3"/>
      <c r="M359" s="3"/>
      <c r="N359" s="3"/>
      <c r="P359" s="4"/>
    </row>
    <row r="360" spans="12:16" s="1" customFormat="1">
      <c r="L360" s="3"/>
      <c r="M360" s="3"/>
      <c r="N360" s="3"/>
      <c r="P360" s="4"/>
    </row>
    <row r="361" spans="12:16" s="1" customFormat="1">
      <c r="L361" s="3"/>
      <c r="M361" s="3"/>
      <c r="N361" s="3"/>
      <c r="P361" s="4"/>
    </row>
    <row r="362" spans="12:16" s="1" customFormat="1">
      <c r="L362" s="3"/>
      <c r="M362" s="3"/>
      <c r="N362" s="3"/>
      <c r="P362" s="4"/>
    </row>
    <row r="363" spans="12:16" s="1" customFormat="1">
      <c r="L363" s="3"/>
      <c r="M363" s="3"/>
      <c r="N363" s="3"/>
      <c r="P363" s="4"/>
    </row>
    <row r="364" spans="12:16" s="1" customFormat="1">
      <c r="L364" s="3"/>
      <c r="M364" s="3"/>
      <c r="N364" s="3"/>
      <c r="P364" s="4"/>
    </row>
    <row r="365" spans="12:16" s="1" customFormat="1">
      <c r="L365" s="3"/>
      <c r="M365" s="3"/>
      <c r="N365" s="3"/>
      <c r="P365" s="4"/>
    </row>
    <row r="366" spans="12:16" s="1" customFormat="1">
      <c r="L366" s="3"/>
      <c r="M366" s="3"/>
      <c r="N366" s="3"/>
      <c r="P366" s="4"/>
    </row>
    <row r="367" spans="12:16" s="1" customFormat="1">
      <c r="L367" s="3"/>
      <c r="M367" s="3"/>
      <c r="N367" s="3"/>
      <c r="P367" s="4"/>
    </row>
    <row r="368" spans="12:16" s="1" customFormat="1">
      <c r="L368" s="3"/>
      <c r="M368" s="3"/>
      <c r="N368" s="3"/>
      <c r="P368" s="4"/>
    </row>
    <row r="369" spans="12:16" s="1" customFormat="1">
      <c r="L369" s="3"/>
      <c r="M369" s="3"/>
      <c r="N369" s="3"/>
      <c r="P369" s="4"/>
    </row>
    <row r="370" spans="12:16" s="1" customFormat="1">
      <c r="L370" s="3"/>
      <c r="M370" s="3"/>
      <c r="N370" s="3"/>
      <c r="P370" s="4"/>
    </row>
    <row r="371" spans="12:16" s="1" customFormat="1">
      <c r="L371" s="3"/>
      <c r="M371" s="3"/>
      <c r="N371" s="3"/>
      <c r="P371" s="4"/>
    </row>
    <row r="372" spans="12:16" s="1" customFormat="1">
      <c r="L372" s="3"/>
      <c r="M372" s="3"/>
      <c r="N372" s="3"/>
      <c r="P372" s="4"/>
    </row>
    <row r="373" spans="12:16" s="1" customFormat="1">
      <c r="L373" s="3"/>
      <c r="M373" s="3"/>
      <c r="N373" s="3"/>
      <c r="P373" s="4"/>
    </row>
    <row r="374" spans="12:16" s="1" customFormat="1">
      <c r="L374" s="3"/>
      <c r="M374" s="3"/>
      <c r="N374" s="3"/>
      <c r="P374" s="4"/>
    </row>
    <row r="375" spans="12:16" s="1" customFormat="1">
      <c r="L375" s="3"/>
      <c r="M375" s="3"/>
      <c r="N375" s="3"/>
      <c r="P375" s="4"/>
    </row>
    <row r="376" spans="12:16" s="1" customFormat="1">
      <c r="L376" s="3"/>
      <c r="M376" s="3"/>
      <c r="N376" s="3"/>
      <c r="P376" s="4"/>
    </row>
    <row r="377" spans="12:16" s="1" customFormat="1">
      <c r="L377" s="3"/>
      <c r="M377" s="3"/>
      <c r="N377" s="3"/>
      <c r="P377" s="4"/>
    </row>
    <row r="378" spans="12:16" s="1" customFormat="1">
      <c r="L378" s="3"/>
      <c r="M378" s="3"/>
      <c r="N378" s="3"/>
      <c r="P378" s="4"/>
    </row>
    <row r="379" spans="12:16" s="1" customFormat="1">
      <c r="L379" s="3"/>
      <c r="M379" s="3"/>
      <c r="N379" s="3"/>
      <c r="P379" s="4"/>
    </row>
    <row r="380" spans="12:16" s="1" customFormat="1">
      <c r="L380" s="3"/>
      <c r="M380" s="3"/>
      <c r="N380" s="3"/>
      <c r="P380" s="4"/>
    </row>
    <row r="381" spans="12:16" s="1" customFormat="1">
      <c r="L381" s="3"/>
      <c r="M381" s="3"/>
      <c r="N381" s="3"/>
      <c r="P381" s="4"/>
    </row>
    <row r="382" spans="12:16" s="1" customFormat="1">
      <c r="L382" s="3"/>
      <c r="M382" s="3"/>
      <c r="N382" s="3"/>
      <c r="P382" s="4"/>
    </row>
    <row r="383" spans="12:16" s="1" customFormat="1">
      <c r="L383" s="3"/>
      <c r="M383" s="3"/>
      <c r="N383" s="3"/>
      <c r="P383" s="4"/>
    </row>
    <row r="384" spans="12:16" s="1" customFormat="1">
      <c r="L384" s="3"/>
      <c r="M384" s="3"/>
      <c r="N384" s="3"/>
      <c r="P384" s="4"/>
    </row>
    <row r="385" spans="12:16" s="1" customFormat="1">
      <c r="L385" s="3"/>
      <c r="M385" s="3"/>
      <c r="N385" s="3"/>
      <c r="P385" s="4"/>
    </row>
    <row r="386" spans="12:16" s="1" customFormat="1">
      <c r="L386" s="3"/>
      <c r="M386" s="3"/>
      <c r="N386" s="3"/>
      <c r="P386" s="4"/>
    </row>
    <row r="387" spans="12:16" s="1" customFormat="1">
      <c r="L387" s="3"/>
      <c r="M387" s="3"/>
      <c r="N387" s="3"/>
      <c r="P387" s="4"/>
    </row>
    <row r="388" spans="12:16" s="1" customFormat="1">
      <c r="L388" s="3"/>
      <c r="M388" s="3"/>
      <c r="N388" s="3"/>
      <c r="P388" s="4"/>
    </row>
    <row r="389" spans="12:16" s="1" customFormat="1">
      <c r="L389" s="3"/>
      <c r="M389" s="3"/>
      <c r="N389" s="3"/>
      <c r="P389" s="4"/>
    </row>
    <row r="390" spans="12:16" s="1" customFormat="1">
      <c r="L390" s="3"/>
      <c r="M390" s="3"/>
      <c r="N390" s="3"/>
      <c r="P390" s="4"/>
    </row>
    <row r="391" spans="12:16" s="1" customFormat="1">
      <c r="L391" s="3"/>
      <c r="M391" s="3"/>
      <c r="N391" s="3"/>
      <c r="P391" s="4"/>
    </row>
    <row r="392" spans="12:16" s="1" customFormat="1">
      <c r="L392" s="3"/>
      <c r="M392" s="3"/>
      <c r="N392" s="3"/>
      <c r="P392" s="4"/>
    </row>
    <row r="393" spans="12:16" s="1" customFormat="1">
      <c r="L393" s="3"/>
      <c r="M393" s="3"/>
      <c r="N393" s="3"/>
      <c r="P393" s="4"/>
    </row>
    <row r="394" spans="12:16" s="1" customFormat="1">
      <c r="L394" s="3"/>
      <c r="M394" s="3"/>
      <c r="N394" s="3"/>
      <c r="P394" s="4"/>
    </row>
    <row r="395" spans="12:16" s="1" customFormat="1">
      <c r="L395" s="3"/>
      <c r="M395" s="3"/>
      <c r="N395" s="3"/>
      <c r="P395" s="4"/>
    </row>
    <row r="396" spans="12:16" s="1" customFormat="1">
      <c r="L396" s="3"/>
      <c r="M396" s="3"/>
      <c r="N396" s="3"/>
      <c r="P396" s="4"/>
    </row>
    <row r="397" spans="12:16" s="1" customFormat="1">
      <c r="L397" s="3"/>
      <c r="M397" s="3"/>
      <c r="N397" s="3"/>
      <c r="P397" s="4"/>
    </row>
    <row r="398" spans="12:16" s="1" customFormat="1">
      <c r="L398" s="3"/>
      <c r="M398" s="3"/>
      <c r="N398" s="3"/>
      <c r="P398" s="4"/>
    </row>
    <row r="399" spans="12:16" s="1" customFormat="1">
      <c r="L399" s="3"/>
      <c r="M399" s="3"/>
      <c r="N399" s="3"/>
      <c r="P399" s="4"/>
    </row>
    <row r="400" spans="12:16" s="1" customFormat="1">
      <c r="L400" s="3"/>
      <c r="M400" s="3"/>
      <c r="N400" s="3"/>
      <c r="P400" s="4"/>
    </row>
    <row r="401" spans="12:16" s="1" customFormat="1">
      <c r="L401" s="3"/>
      <c r="M401" s="3"/>
      <c r="N401" s="3"/>
      <c r="P401" s="4"/>
    </row>
    <row r="402" spans="12:16" s="1" customFormat="1">
      <c r="L402" s="3"/>
      <c r="M402" s="3"/>
      <c r="N402" s="3"/>
      <c r="P402" s="4"/>
    </row>
    <row r="403" spans="12:16" s="1" customFormat="1">
      <c r="L403" s="3"/>
      <c r="M403" s="3"/>
      <c r="N403" s="3"/>
      <c r="P403" s="4"/>
    </row>
    <row r="404" spans="12:16" s="1" customFormat="1">
      <c r="L404" s="3"/>
      <c r="M404" s="3"/>
      <c r="N404" s="3"/>
      <c r="P404" s="4"/>
    </row>
    <row r="405" spans="12:16" s="1" customFormat="1">
      <c r="L405" s="3"/>
      <c r="M405" s="3"/>
      <c r="N405" s="3"/>
      <c r="P405" s="4"/>
    </row>
    <row r="406" spans="12:16" s="1" customFormat="1">
      <c r="L406" s="3"/>
      <c r="M406" s="3"/>
      <c r="N406" s="3"/>
      <c r="P406" s="4"/>
    </row>
    <row r="407" spans="12:16" s="1" customFormat="1">
      <c r="L407" s="3"/>
      <c r="M407" s="3"/>
      <c r="N407" s="3"/>
      <c r="P407" s="4"/>
    </row>
    <row r="408" spans="12:16" s="1" customFormat="1">
      <c r="L408" s="3"/>
      <c r="M408" s="3"/>
      <c r="N408" s="3"/>
      <c r="P408" s="4"/>
    </row>
    <row r="409" spans="12:16" s="1" customFormat="1">
      <c r="L409" s="3"/>
      <c r="M409" s="3"/>
      <c r="N409" s="3"/>
      <c r="P409" s="4"/>
    </row>
    <row r="410" spans="12:16" s="1" customFormat="1">
      <c r="L410" s="3"/>
      <c r="M410" s="3"/>
      <c r="N410" s="3"/>
      <c r="P410" s="4"/>
    </row>
    <row r="411" spans="12:16" s="1" customFormat="1">
      <c r="L411" s="3"/>
      <c r="M411" s="3"/>
      <c r="N411" s="3"/>
      <c r="P411" s="4"/>
    </row>
    <row r="412" spans="12:16" s="1" customFormat="1">
      <c r="L412" s="3"/>
      <c r="M412" s="3"/>
      <c r="N412" s="3"/>
      <c r="P412" s="4"/>
    </row>
    <row r="413" spans="12:16" s="1" customFormat="1">
      <c r="L413" s="3"/>
      <c r="M413" s="3"/>
      <c r="N413" s="3"/>
      <c r="P413" s="4"/>
    </row>
    <row r="414" spans="12:16" s="1" customFormat="1">
      <c r="L414" s="3"/>
      <c r="M414" s="3"/>
      <c r="N414" s="3"/>
      <c r="P414" s="4"/>
    </row>
    <row r="415" spans="12:16" s="1" customFormat="1">
      <c r="L415" s="3"/>
      <c r="M415" s="3"/>
      <c r="N415" s="3"/>
      <c r="P415" s="4"/>
    </row>
    <row r="416" spans="12:16" s="1" customFormat="1">
      <c r="L416" s="3"/>
      <c r="M416" s="3"/>
      <c r="N416" s="3"/>
      <c r="P416" s="4"/>
    </row>
    <row r="417" spans="12:16" s="1" customFormat="1">
      <c r="L417" s="3"/>
      <c r="M417" s="3"/>
      <c r="N417" s="3"/>
      <c r="P417" s="4"/>
    </row>
    <row r="418" spans="12:16" s="1" customFormat="1">
      <c r="L418" s="3"/>
      <c r="M418" s="3"/>
      <c r="N418" s="3"/>
      <c r="P418" s="4"/>
    </row>
    <row r="419" spans="12:16" s="1" customFormat="1">
      <c r="L419" s="3"/>
      <c r="M419" s="3"/>
      <c r="N419" s="3"/>
      <c r="P419" s="4"/>
    </row>
    <row r="420" spans="12:16" s="1" customFormat="1">
      <c r="L420" s="3"/>
      <c r="M420" s="3"/>
      <c r="N420" s="3"/>
      <c r="P420" s="4"/>
    </row>
    <row r="421" spans="12:16" s="1" customFormat="1">
      <c r="L421" s="3"/>
      <c r="M421" s="3"/>
      <c r="N421" s="3"/>
      <c r="P421" s="4"/>
    </row>
    <row r="422" spans="12:16" s="1" customFormat="1">
      <c r="L422" s="3"/>
      <c r="M422" s="3"/>
      <c r="N422" s="3"/>
      <c r="P422" s="4"/>
    </row>
    <row r="423" spans="12:16" s="1" customFormat="1">
      <c r="L423" s="3"/>
      <c r="M423" s="3"/>
      <c r="N423" s="3"/>
      <c r="P423" s="4"/>
    </row>
    <row r="424" spans="12:16" s="1" customFormat="1">
      <c r="L424" s="3"/>
      <c r="M424" s="3"/>
      <c r="N424" s="3"/>
      <c r="P424" s="4"/>
    </row>
    <row r="425" spans="12:16" s="1" customFormat="1">
      <c r="L425" s="3"/>
      <c r="M425" s="3"/>
      <c r="N425" s="3"/>
      <c r="P425" s="4"/>
    </row>
    <row r="426" spans="12:16" s="1" customFormat="1">
      <c r="L426" s="3"/>
      <c r="M426" s="3"/>
      <c r="N426" s="3"/>
      <c r="P426" s="4"/>
    </row>
    <row r="427" spans="12:16" s="1" customFormat="1">
      <c r="L427" s="3"/>
      <c r="M427" s="3"/>
      <c r="N427" s="3"/>
      <c r="P427" s="4"/>
    </row>
    <row r="428" spans="12:16" s="1" customFormat="1">
      <c r="L428" s="3"/>
      <c r="M428" s="3"/>
      <c r="N428" s="3"/>
      <c r="P428" s="4"/>
    </row>
    <row r="429" spans="12:16" s="1" customFormat="1">
      <c r="L429" s="3"/>
      <c r="M429" s="3"/>
      <c r="N429" s="3"/>
      <c r="P429" s="4"/>
    </row>
    <row r="430" spans="12:16" s="1" customFormat="1">
      <c r="L430" s="3"/>
      <c r="M430" s="3"/>
      <c r="N430" s="3"/>
      <c r="P430" s="4"/>
    </row>
    <row r="431" spans="12:16" s="1" customFormat="1">
      <c r="L431" s="3"/>
      <c r="M431" s="3"/>
      <c r="N431" s="3"/>
      <c r="P431" s="4"/>
    </row>
    <row r="432" spans="12:16" s="1" customFormat="1">
      <c r="L432" s="3"/>
      <c r="M432" s="3"/>
      <c r="N432" s="3"/>
      <c r="P432" s="4"/>
    </row>
    <row r="433" spans="12:16" s="1" customFormat="1">
      <c r="L433" s="3"/>
      <c r="M433" s="3"/>
      <c r="N433" s="3"/>
      <c r="P433" s="4"/>
    </row>
    <row r="434" spans="12:16" s="1" customFormat="1">
      <c r="L434" s="3"/>
      <c r="M434" s="3"/>
      <c r="N434" s="3"/>
      <c r="P434" s="4"/>
    </row>
    <row r="435" spans="12:16" s="1" customFormat="1">
      <c r="L435" s="3"/>
      <c r="M435" s="3"/>
      <c r="N435" s="3"/>
      <c r="P435" s="4"/>
    </row>
    <row r="436" spans="12:16" s="1" customFormat="1">
      <c r="L436" s="3"/>
      <c r="M436" s="3"/>
      <c r="N436" s="3"/>
      <c r="P436" s="4"/>
    </row>
    <row r="437" spans="12:16" s="1" customFormat="1">
      <c r="L437" s="3"/>
      <c r="M437" s="3"/>
      <c r="N437" s="3"/>
      <c r="P437" s="4"/>
    </row>
    <row r="438" spans="12:16" s="1" customFormat="1">
      <c r="L438" s="3"/>
      <c r="M438" s="3"/>
      <c r="N438" s="3"/>
      <c r="P438" s="4"/>
    </row>
    <row r="439" spans="12:16" s="1" customFormat="1">
      <c r="L439" s="3"/>
      <c r="M439" s="3"/>
      <c r="N439" s="3"/>
      <c r="P439" s="4"/>
    </row>
    <row r="440" spans="12:16" s="1" customFormat="1">
      <c r="L440" s="3"/>
      <c r="M440" s="3"/>
      <c r="N440" s="3"/>
      <c r="P440" s="4"/>
    </row>
    <row r="441" spans="12:16" s="1" customFormat="1">
      <c r="L441" s="3"/>
      <c r="M441" s="3"/>
      <c r="N441" s="3"/>
      <c r="P441" s="4"/>
    </row>
    <row r="442" spans="12:16" s="1" customFormat="1">
      <c r="L442" s="3"/>
      <c r="M442" s="3"/>
      <c r="N442" s="3"/>
      <c r="P442" s="4"/>
    </row>
    <row r="443" spans="12:16" s="1" customFormat="1">
      <c r="L443" s="3"/>
      <c r="M443" s="3"/>
      <c r="N443" s="3"/>
      <c r="P443" s="4"/>
    </row>
    <row r="444" spans="12:16" s="1" customFormat="1">
      <c r="L444" s="3"/>
      <c r="M444" s="3"/>
      <c r="N444" s="3"/>
      <c r="P444" s="4"/>
    </row>
    <row r="445" spans="12:16" s="1" customFormat="1">
      <c r="L445" s="3"/>
      <c r="M445" s="3"/>
      <c r="N445" s="3"/>
      <c r="P445" s="4"/>
    </row>
    <row r="446" spans="12:16" s="1" customFormat="1">
      <c r="L446" s="3"/>
      <c r="M446" s="3"/>
      <c r="N446" s="3"/>
      <c r="P446" s="4"/>
    </row>
    <row r="447" spans="12:16" s="1" customFormat="1">
      <c r="L447" s="3"/>
      <c r="M447" s="3"/>
      <c r="N447" s="3"/>
      <c r="P447" s="4"/>
    </row>
    <row r="448" spans="12:16" s="1" customFormat="1">
      <c r="L448" s="3"/>
      <c r="M448" s="3"/>
      <c r="N448" s="3"/>
      <c r="P448" s="4"/>
    </row>
    <row r="449" spans="2:16" s="1" customFormat="1">
      <c r="L449" s="3"/>
      <c r="M449" s="3"/>
      <c r="N449" s="3"/>
      <c r="P449" s="4"/>
    </row>
    <row r="450" spans="2:16" s="1" customFormat="1">
      <c r="L450" s="3"/>
      <c r="M450" s="3"/>
      <c r="N450" s="3"/>
      <c r="P450" s="4"/>
    </row>
    <row r="451" spans="2:16" s="1" customFormat="1">
      <c r="L451" s="3"/>
      <c r="M451" s="3"/>
      <c r="N451" s="3"/>
      <c r="P451" s="4"/>
    </row>
    <row r="452" spans="2:16" s="1" customFormat="1">
      <c r="L452" s="3"/>
      <c r="M452" s="3"/>
      <c r="N452" s="3"/>
      <c r="P452" s="4"/>
    </row>
    <row r="453" spans="2:16" s="1" customFormat="1">
      <c r="L453" s="3"/>
      <c r="M453" s="3"/>
      <c r="N453" s="3"/>
      <c r="P453" s="4"/>
    </row>
    <row r="454" spans="2:16" s="1" customFormat="1">
      <c r="L454" s="3"/>
      <c r="M454" s="3"/>
      <c r="N454" s="3"/>
      <c r="P454" s="4"/>
    </row>
    <row r="455" spans="2:16" s="1" customFormat="1">
      <c r="L455" s="3"/>
      <c r="M455" s="3"/>
      <c r="N455" s="3"/>
      <c r="P455" s="4"/>
    </row>
    <row r="456" spans="2:16" s="1" customFormat="1">
      <c r="L456" s="3"/>
      <c r="M456" s="3"/>
      <c r="N456" s="3"/>
      <c r="P456" s="4"/>
    </row>
    <row r="457" spans="2:16" s="1" customFormat="1">
      <c r="L457" s="3"/>
      <c r="M457" s="3"/>
      <c r="N457" s="3"/>
      <c r="P457" s="4"/>
    </row>
    <row r="458" spans="2:16" s="1" customFormat="1">
      <c r="L458" s="3"/>
      <c r="M458" s="3"/>
      <c r="N458" s="3"/>
      <c r="P458" s="4"/>
    </row>
    <row r="459" spans="2:16">
      <c r="B459" s="1"/>
      <c r="C459" s="1"/>
      <c r="D459" s="1"/>
      <c r="E459" s="1"/>
      <c r="F459" s="1"/>
      <c r="G459" s="1"/>
      <c r="H459" s="1"/>
      <c r="I459" s="1"/>
      <c r="J459" s="1"/>
      <c r="K459" s="1"/>
      <c r="L459" s="3"/>
      <c r="M459" s="3"/>
      <c r="N459" s="3"/>
    </row>
    <row r="460" spans="2:16">
      <c r="B460" s="1"/>
      <c r="C460" s="1"/>
      <c r="D460" s="1"/>
      <c r="E460" s="1"/>
      <c r="F460" s="1"/>
      <c r="G460" s="1"/>
      <c r="H460" s="1"/>
      <c r="I460" s="1"/>
      <c r="J460" s="1"/>
      <c r="K460" s="1"/>
      <c r="L460" s="3"/>
      <c r="M460" s="3"/>
      <c r="N460" s="3"/>
    </row>
    <row r="461" spans="2:16">
      <c r="B461" s="1"/>
      <c r="C461" s="1"/>
      <c r="D461" s="1"/>
      <c r="E461" s="1"/>
      <c r="F461" s="1"/>
      <c r="G461" s="1"/>
      <c r="H461" s="1"/>
      <c r="I461" s="1"/>
      <c r="J461" s="1"/>
      <c r="K461" s="1"/>
      <c r="L461" s="3"/>
      <c r="M461" s="3"/>
      <c r="N461" s="3"/>
    </row>
    <row r="462" spans="2:16">
      <c r="B462" s="1"/>
      <c r="C462" s="1"/>
      <c r="D462" s="1"/>
      <c r="E462" s="1"/>
      <c r="F462" s="1"/>
      <c r="G462" s="1"/>
      <c r="H462" s="1"/>
      <c r="I462" s="1"/>
      <c r="J462" s="1"/>
      <c r="K462" s="1"/>
      <c r="L462" s="3"/>
      <c r="M462" s="3"/>
    </row>
    <row r="463" spans="2:16">
      <c r="B463" s="1"/>
      <c r="C463" s="1"/>
      <c r="D463" s="1"/>
      <c r="E463" s="1"/>
      <c r="F463" s="1"/>
      <c r="G463" s="1"/>
      <c r="H463" s="1"/>
      <c r="I463" s="1"/>
      <c r="J463" s="1"/>
      <c r="K463" s="1"/>
      <c r="L463" s="3"/>
      <c r="M463" s="3"/>
    </row>
    <row r="464" spans="2:16">
      <c r="B464" s="1"/>
      <c r="C464" s="1"/>
      <c r="D464" s="1"/>
      <c r="E464" s="1"/>
      <c r="F464" s="1"/>
      <c r="G464" s="1"/>
      <c r="H464" s="1"/>
      <c r="I464" s="1"/>
      <c r="J464" s="1"/>
      <c r="K464" s="1"/>
      <c r="L464" s="3"/>
      <c r="M464" s="3"/>
    </row>
    <row r="465" spans="2:13">
      <c r="B465" s="1"/>
      <c r="C465" s="1"/>
      <c r="D465" s="1"/>
      <c r="E465" s="1"/>
      <c r="F465" s="1"/>
      <c r="G465" s="1"/>
      <c r="H465" s="1"/>
      <c r="I465" s="1"/>
      <c r="J465" s="1"/>
      <c r="K465" s="1"/>
      <c r="L465" s="3"/>
      <c r="M465" s="3"/>
    </row>
    <row r="466" spans="2:13">
      <c r="B466" s="1"/>
      <c r="C466" s="1"/>
      <c r="D466" s="1"/>
      <c r="E466" s="1"/>
      <c r="F466" s="1"/>
      <c r="G466" s="1"/>
      <c r="H466" s="1"/>
      <c r="I466" s="1"/>
      <c r="J466" s="1"/>
      <c r="K466" s="1"/>
    </row>
  </sheetData>
  <sheetProtection algorithmName="SHA-512" hashValue="isUSiHcUaYFbL15ongYCvhsM8UW5pUn5JoZpy02ZEcmdMQSUsPAtQhv5/dJjxyqa3+Bl9hn44QT6GGBr5lSJ2g==" saltValue="FmkHZBy8NuOd4yedARCVIg==" spinCount="100000" sheet="1" objects="1" scenarios="1" selectLockedCells="1" selectUnlockedCells="1"/>
  <mergeCells count="11">
    <mergeCell ref="B24:N24"/>
    <mergeCell ref="B12:J12"/>
    <mergeCell ref="B15:K15"/>
    <mergeCell ref="B22:N22"/>
    <mergeCell ref="B23:N23"/>
    <mergeCell ref="B16:K16"/>
    <mergeCell ref="B17:N17"/>
    <mergeCell ref="B18:N18"/>
    <mergeCell ref="B19:N19"/>
    <mergeCell ref="B20:N20"/>
    <mergeCell ref="B21:N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1883-7261-4B86-B77E-163E9142A3AF}">
  <dimension ref="B1:R62"/>
  <sheetViews>
    <sheetView zoomScale="85" zoomScaleNormal="85" workbookViewId="0">
      <selection activeCell="F19" sqref="F19"/>
    </sheetView>
  </sheetViews>
  <sheetFormatPr defaultColWidth="8.75" defaultRowHeight="14"/>
  <cols>
    <col min="1" max="2" width="2.4140625" style="79" customWidth="1"/>
    <col min="3" max="3" width="38.25" style="79" customWidth="1"/>
    <col min="4" max="4" width="27.4140625" style="79" customWidth="1"/>
    <col min="5" max="5" width="22.75" style="92" bestFit="1" customWidth="1"/>
    <col min="6" max="6" width="19" style="93" customWidth="1"/>
    <col min="7" max="7" width="19" style="79" customWidth="1"/>
    <col min="8" max="8" width="24.25" style="79" customWidth="1"/>
    <col min="9" max="9" width="2.4140625" style="79" customWidth="1"/>
    <col min="10" max="14" width="8.75" style="79"/>
    <col min="15" max="15" width="16.33203125" style="79" customWidth="1"/>
    <col min="16" max="16384" width="8.75" style="79"/>
  </cols>
  <sheetData>
    <row r="1" spans="2:18" ht="13.5" customHeight="1" thickBot="1">
      <c r="C1" s="213"/>
      <c r="D1" s="213"/>
      <c r="E1" s="213"/>
      <c r="F1" s="213"/>
      <c r="G1" s="213"/>
      <c r="H1" s="114"/>
    </row>
    <row r="2" spans="2:18" s="84" customFormat="1" ht="18.5" customHeight="1">
      <c r="B2" s="80"/>
      <c r="C2" s="157" t="s">
        <v>51</v>
      </c>
      <c r="D2" s="81"/>
      <c r="E2" s="82"/>
      <c r="F2" s="115"/>
      <c r="G2" s="82"/>
      <c r="H2" s="82"/>
      <c r="I2" s="83"/>
    </row>
    <row r="3" spans="2:18" ht="14.65" customHeight="1">
      <c r="B3" s="85"/>
      <c r="C3" s="218" t="s">
        <v>131</v>
      </c>
      <c r="D3" s="218"/>
      <c r="E3" s="218"/>
      <c r="F3" s="218"/>
      <c r="G3" s="218"/>
      <c r="H3" s="218"/>
      <c r="I3" s="219"/>
      <c r="K3" s="210"/>
      <c r="L3" s="211"/>
      <c r="M3" s="211"/>
      <c r="N3" s="211"/>
      <c r="O3" s="211"/>
      <c r="P3" s="211"/>
    </row>
    <row r="4" spans="2:18" ht="14.65" customHeight="1">
      <c r="B4" s="85"/>
      <c r="C4" s="218"/>
      <c r="D4" s="218"/>
      <c r="E4" s="218"/>
      <c r="F4" s="218"/>
      <c r="G4" s="218"/>
      <c r="H4" s="218"/>
      <c r="I4" s="219"/>
      <c r="K4" s="211"/>
      <c r="L4" s="211"/>
      <c r="M4" s="211"/>
      <c r="N4" s="211"/>
      <c r="O4" s="211"/>
      <c r="P4" s="211"/>
    </row>
    <row r="5" spans="2:18" ht="14.65" customHeight="1">
      <c r="B5" s="85"/>
      <c r="C5" s="218"/>
      <c r="D5" s="218"/>
      <c r="E5" s="218"/>
      <c r="F5" s="218"/>
      <c r="G5" s="218"/>
      <c r="H5" s="218"/>
      <c r="I5" s="219"/>
      <c r="K5" s="211"/>
      <c r="L5" s="211"/>
      <c r="M5" s="211"/>
      <c r="N5" s="211"/>
      <c r="O5" s="211"/>
      <c r="P5" s="211"/>
    </row>
    <row r="6" spans="2:18" ht="14.65" customHeight="1">
      <c r="B6" s="85"/>
      <c r="C6" s="218"/>
      <c r="D6" s="218"/>
      <c r="E6" s="218"/>
      <c r="F6" s="218"/>
      <c r="G6" s="218"/>
      <c r="H6" s="218"/>
      <c r="I6" s="219"/>
      <c r="K6" s="211"/>
      <c r="L6" s="211"/>
      <c r="M6" s="211"/>
      <c r="N6" s="211"/>
      <c r="O6" s="211"/>
      <c r="P6" s="211"/>
    </row>
    <row r="7" spans="2:18" ht="14.65" customHeight="1">
      <c r="B7" s="85"/>
      <c r="C7" s="218"/>
      <c r="D7" s="218"/>
      <c r="E7" s="218"/>
      <c r="F7" s="218"/>
      <c r="G7" s="218"/>
      <c r="H7" s="218"/>
      <c r="I7" s="219"/>
      <c r="K7" s="211"/>
      <c r="L7" s="211"/>
      <c r="M7" s="211"/>
      <c r="N7" s="211"/>
      <c r="O7" s="211"/>
      <c r="P7" s="211"/>
    </row>
    <row r="8" spans="2:18" ht="14.65" customHeight="1">
      <c r="B8" s="85"/>
      <c r="C8" s="218"/>
      <c r="D8" s="218"/>
      <c r="E8" s="218"/>
      <c r="F8" s="218"/>
      <c r="G8" s="218"/>
      <c r="H8" s="218"/>
      <c r="I8" s="219"/>
      <c r="K8" s="211"/>
      <c r="L8" s="211"/>
      <c r="M8" s="211"/>
      <c r="N8" s="211"/>
      <c r="O8" s="211"/>
      <c r="P8" s="211"/>
    </row>
    <row r="9" spans="2:18" ht="14.65" customHeight="1">
      <c r="B9" s="85"/>
      <c r="C9" s="218"/>
      <c r="D9" s="218"/>
      <c r="E9" s="218"/>
      <c r="F9" s="218"/>
      <c r="G9" s="218"/>
      <c r="H9" s="218"/>
      <c r="I9" s="219"/>
      <c r="K9" s="211"/>
      <c r="L9" s="211"/>
      <c r="M9" s="211"/>
      <c r="N9" s="211"/>
      <c r="O9" s="211"/>
      <c r="P9" s="211"/>
    </row>
    <row r="10" spans="2:18" ht="14.65" customHeight="1">
      <c r="B10" s="85"/>
      <c r="C10" s="218"/>
      <c r="D10" s="218"/>
      <c r="E10" s="218"/>
      <c r="F10" s="218"/>
      <c r="G10" s="218"/>
      <c r="H10" s="218"/>
      <c r="I10" s="219"/>
      <c r="K10" s="211"/>
      <c r="L10" s="211"/>
      <c r="M10" s="211"/>
      <c r="N10" s="211"/>
      <c r="O10" s="211"/>
      <c r="P10" s="211"/>
    </row>
    <row r="11" spans="2:18" ht="14.65" customHeight="1">
      <c r="B11" s="85"/>
      <c r="C11" s="218"/>
      <c r="D11" s="218"/>
      <c r="E11" s="218"/>
      <c r="F11" s="218"/>
      <c r="G11" s="218"/>
      <c r="H11" s="218"/>
      <c r="I11" s="219"/>
      <c r="K11" s="211"/>
      <c r="L11" s="211"/>
      <c r="M11" s="211"/>
      <c r="N11" s="211"/>
      <c r="O11" s="211"/>
      <c r="P11" s="211"/>
    </row>
    <row r="12" spans="2:18" ht="377" customHeight="1">
      <c r="B12" s="85"/>
      <c r="C12" s="218"/>
      <c r="D12" s="218"/>
      <c r="E12" s="218"/>
      <c r="F12" s="218"/>
      <c r="G12" s="218"/>
      <c r="H12" s="218"/>
      <c r="I12" s="219"/>
      <c r="K12" s="211"/>
      <c r="L12" s="211"/>
      <c r="M12" s="211"/>
      <c r="N12" s="211"/>
      <c r="O12" s="211"/>
      <c r="P12" s="211"/>
    </row>
    <row r="13" spans="2:18" ht="39.5" customHeight="1" thickBot="1">
      <c r="B13" s="85"/>
      <c r="C13" s="220"/>
      <c r="D13" s="220"/>
      <c r="E13" s="220"/>
      <c r="F13" s="220"/>
      <c r="G13" s="220"/>
      <c r="H13" s="220"/>
      <c r="I13" s="221"/>
      <c r="K13" s="178"/>
      <c r="L13" s="178"/>
      <c r="M13" s="178"/>
      <c r="N13" s="178"/>
      <c r="O13" s="178"/>
      <c r="P13" s="178"/>
    </row>
    <row r="14" spans="2:18" s="84" customFormat="1" ht="18.5" thickBot="1">
      <c r="B14" s="80"/>
      <c r="C14" s="158"/>
      <c r="D14" s="158"/>
      <c r="E14" s="159"/>
      <c r="F14" s="160"/>
      <c r="G14" s="159"/>
      <c r="H14" s="82"/>
      <c r="I14" s="83"/>
    </row>
    <row r="15" spans="2:18">
      <c r="B15" s="116"/>
      <c r="C15" s="117"/>
      <c r="D15" s="117"/>
      <c r="E15" s="118"/>
      <c r="F15" s="119"/>
      <c r="G15" s="117"/>
      <c r="H15" s="117"/>
      <c r="I15" s="120"/>
      <c r="K15" s="121"/>
    </row>
    <row r="16" spans="2:18" ht="18">
      <c r="B16" s="85"/>
      <c r="C16" s="161" t="s">
        <v>0</v>
      </c>
      <c r="D16" s="143"/>
      <c r="E16" s="144"/>
      <c r="F16" s="162"/>
      <c r="G16" s="143"/>
      <c r="H16" s="143"/>
      <c r="I16" s="86"/>
      <c r="K16" s="163"/>
      <c r="L16" s="164"/>
      <c r="N16" s="165"/>
      <c r="O16" s="165"/>
      <c r="P16" s="165"/>
      <c r="Q16" s="165"/>
      <c r="R16" s="165"/>
    </row>
    <row r="17" spans="2:18">
      <c r="B17" s="85"/>
      <c r="C17" s="214" t="s">
        <v>1</v>
      </c>
      <c r="D17" s="215"/>
      <c r="E17" s="215"/>
      <c r="F17" s="215"/>
      <c r="G17" s="216"/>
      <c r="H17" s="125" t="s">
        <v>2</v>
      </c>
      <c r="I17" s="86"/>
      <c r="K17" s="163"/>
      <c r="L17" s="166"/>
      <c r="M17" s="165"/>
      <c r="N17" s="165"/>
      <c r="O17" s="165"/>
      <c r="P17" s="165"/>
      <c r="Q17" s="165"/>
      <c r="R17" s="165"/>
    </row>
    <row r="18" spans="2:18">
      <c r="B18" s="85"/>
      <c r="C18" s="126" t="s">
        <v>3</v>
      </c>
      <c r="D18" s="127" t="s">
        <v>4</v>
      </c>
      <c r="E18" s="128" t="s">
        <v>5</v>
      </c>
      <c r="F18" s="129" t="s">
        <v>6</v>
      </c>
      <c r="G18" s="130" t="s">
        <v>52</v>
      </c>
      <c r="H18" s="131"/>
      <c r="I18" s="86"/>
      <c r="K18" s="163"/>
      <c r="L18" s="166"/>
      <c r="M18" s="165"/>
      <c r="N18" s="165"/>
      <c r="O18" s="167"/>
      <c r="P18" s="167"/>
      <c r="Q18" s="167"/>
      <c r="R18" s="165"/>
    </row>
    <row r="19" spans="2:18">
      <c r="B19" s="85"/>
      <c r="C19" s="98" t="s">
        <v>74</v>
      </c>
      <c r="D19" s="98" t="s">
        <v>77</v>
      </c>
      <c r="E19" s="99">
        <v>500</v>
      </c>
      <c r="F19" s="100"/>
      <c r="G19" s="101">
        <f>E19*F19</f>
        <v>0</v>
      </c>
      <c r="H19" s="101">
        <f>G19*12</f>
        <v>0</v>
      </c>
      <c r="I19" s="86"/>
      <c r="K19" s="163"/>
      <c r="L19" s="166"/>
      <c r="M19" s="165"/>
      <c r="N19" s="165"/>
      <c r="O19" s="165"/>
      <c r="P19" s="165"/>
      <c r="Q19" s="168"/>
      <c r="R19" s="165"/>
    </row>
    <row r="20" spans="2:18" ht="15" customHeight="1">
      <c r="B20" s="85"/>
      <c r="C20" s="98" t="s">
        <v>73</v>
      </c>
      <c r="D20" s="98" t="s">
        <v>78</v>
      </c>
      <c r="E20" s="99">
        <v>3700</v>
      </c>
      <c r="F20" s="100"/>
      <c r="G20" s="101">
        <f t="shared" ref="G20:G25" si="0">E20*F20</f>
        <v>0</v>
      </c>
      <c r="H20" s="101">
        <f t="shared" ref="H20:H24" si="1">G20*12</f>
        <v>0</v>
      </c>
      <c r="I20" s="86"/>
      <c r="K20" s="163"/>
      <c r="L20" s="166"/>
      <c r="M20" s="165"/>
      <c r="N20" s="165"/>
      <c r="O20" s="165"/>
      <c r="P20" s="165"/>
      <c r="Q20" s="168"/>
      <c r="R20" s="165"/>
    </row>
    <row r="21" spans="2:18" ht="15" customHeight="1">
      <c r="B21" s="85"/>
      <c r="C21" s="98" t="s">
        <v>75</v>
      </c>
      <c r="D21" s="98" t="s">
        <v>79</v>
      </c>
      <c r="E21" s="99">
        <v>200</v>
      </c>
      <c r="F21" s="100"/>
      <c r="G21" s="101">
        <f t="shared" si="0"/>
        <v>0</v>
      </c>
      <c r="H21" s="101">
        <f t="shared" si="1"/>
        <v>0</v>
      </c>
      <c r="I21" s="86"/>
      <c r="K21" s="163"/>
      <c r="L21" s="166"/>
      <c r="M21" s="165"/>
      <c r="N21" s="165"/>
      <c r="O21" s="165"/>
      <c r="P21" s="165"/>
      <c r="Q21" s="168"/>
      <c r="R21" s="165"/>
    </row>
    <row r="22" spans="2:18" ht="15" customHeight="1">
      <c r="B22" s="85"/>
      <c r="C22" s="98" t="s">
        <v>76</v>
      </c>
      <c r="D22" s="98" t="s">
        <v>80</v>
      </c>
      <c r="E22" s="99">
        <v>850</v>
      </c>
      <c r="F22" s="100"/>
      <c r="G22" s="101">
        <f t="shared" si="0"/>
        <v>0</v>
      </c>
      <c r="H22" s="101">
        <f t="shared" si="1"/>
        <v>0</v>
      </c>
      <c r="I22" s="86"/>
      <c r="K22" s="163"/>
      <c r="L22" s="166"/>
      <c r="M22" s="165"/>
      <c r="N22" s="165"/>
      <c r="O22" s="165"/>
      <c r="P22" s="165"/>
      <c r="Q22" s="168"/>
      <c r="R22" s="165"/>
    </row>
    <row r="23" spans="2:18">
      <c r="B23" s="85"/>
      <c r="C23" s="98" t="s">
        <v>89</v>
      </c>
      <c r="D23" s="98" t="s">
        <v>81</v>
      </c>
      <c r="E23" s="99">
        <v>5</v>
      </c>
      <c r="F23" s="100"/>
      <c r="G23" s="101">
        <f t="shared" si="0"/>
        <v>0</v>
      </c>
      <c r="H23" s="101">
        <f t="shared" si="1"/>
        <v>0</v>
      </c>
      <c r="I23" s="86"/>
      <c r="K23" s="163"/>
      <c r="L23" s="166"/>
      <c r="M23" s="165"/>
      <c r="N23" s="165"/>
      <c r="O23" s="165"/>
      <c r="P23" s="165"/>
      <c r="Q23" s="168"/>
      <c r="R23" s="165"/>
    </row>
    <row r="24" spans="2:18" ht="14.65" customHeight="1">
      <c r="B24" s="85"/>
      <c r="C24" s="207" t="s">
        <v>67</v>
      </c>
      <c r="D24" s="208"/>
      <c r="E24" s="99">
        <v>10</v>
      </c>
      <c r="F24" s="100"/>
      <c r="G24" s="101">
        <f t="shared" si="0"/>
        <v>0</v>
      </c>
      <c r="H24" s="101">
        <f t="shared" si="1"/>
        <v>0</v>
      </c>
      <c r="I24" s="86"/>
      <c r="K24" s="163"/>
      <c r="L24" s="166"/>
      <c r="M24" s="165"/>
      <c r="N24" s="165"/>
      <c r="O24" s="165"/>
      <c r="P24" s="165"/>
      <c r="Q24" s="165"/>
      <c r="R24" s="165"/>
    </row>
    <row r="25" spans="2:18" ht="14.65" customHeight="1">
      <c r="B25" s="85"/>
      <c r="C25" s="207" t="s">
        <v>66</v>
      </c>
      <c r="D25" s="209"/>
      <c r="E25" s="99">
        <v>5</v>
      </c>
      <c r="F25" s="100"/>
      <c r="G25" s="101">
        <f t="shared" si="0"/>
        <v>0</v>
      </c>
      <c r="H25" s="101">
        <f>G25*12</f>
        <v>0</v>
      </c>
      <c r="I25" s="86"/>
      <c r="K25" s="163"/>
      <c r="L25" s="166"/>
      <c r="M25" s="165"/>
      <c r="N25" s="165"/>
      <c r="O25" s="165"/>
      <c r="P25" s="165"/>
      <c r="Q25" s="165"/>
      <c r="R25" s="165"/>
    </row>
    <row r="26" spans="2:18">
      <c r="B26" s="170"/>
      <c r="C26" s="217"/>
      <c r="D26" s="217"/>
      <c r="E26" s="217"/>
      <c r="F26" s="217"/>
      <c r="G26" s="217"/>
      <c r="H26" s="217"/>
      <c r="I26" s="86"/>
      <c r="K26" s="121"/>
      <c r="L26" s="165"/>
      <c r="M26" s="165"/>
      <c r="N26" s="165"/>
      <c r="O26" s="167"/>
      <c r="P26" s="167"/>
      <c r="Q26" s="167"/>
      <c r="R26" s="165"/>
    </row>
    <row r="27" spans="2:18" ht="18">
      <c r="B27" s="85"/>
      <c r="C27" s="161" t="s">
        <v>9</v>
      </c>
      <c r="D27" s="143"/>
      <c r="E27" s="144"/>
      <c r="F27" s="162"/>
      <c r="G27" s="143"/>
      <c r="H27" s="143"/>
      <c r="I27" s="86"/>
      <c r="K27" s="163"/>
      <c r="L27" s="166"/>
      <c r="M27" s="165"/>
      <c r="O27" s="165"/>
      <c r="P27" s="165"/>
      <c r="Q27" s="171"/>
      <c r="R27" s="165"/>
    </row>
    <row r="28" spans="2:18">
      <c r="B28" s="85"/>
      <c r="C28" s="214" t="s">
        <v>1</v>
      </c>
      <c r="D28" s="215"/>
      <c r="E28" s="215"/>
      <c r="F28" s="215"/>
      <c r="G28" s="216"/>
      <c r="H28" s="125" t="s">
        <v>2</v>
      </c>
      <c r="I28" s="86"/>
      <c r="K28" s="163"/>
      <c r="L28" s="166"/>
      <c r="M28" s="165"/>
      <c r="O28" s="165"/>
      <c r="P28" s="165"/>
      <c r="Q28" s="171"/>
      <c r="R28" s="165"/>
    </row>
    <row r="29" spans="2:18">
      <c r="B29" s="85"/>
      <c r="C29" s="126" t="s">
        <v>3</v>
      </c>
      <c r="D29" s="127" t="s">
        <v>4</v>
      </c>
      <c r="E29" s="128" t="s">
        <v>5</v>
      </c>
      <c r="F29" s="129" t="s">
        <v>6</v>
      </c>
      <c r="G29" s="130" t="s">
        <v>52</v>
      </c>
      <c r="H29" s="131"/>
      <c r="I29" s="86"/>
      <c r="K29" s="163"/>
      <c r="L29" s="166"/>
      <c r="M29" s="165"/>
      <c r="O29" s="165"/>
      <c r="P29" s="165"/>
      <c r="Q29" s="171"/>
      <c r="R29" s="165"/>
    </row>
    <row r="30" spans="2:18">
      <c r="B30" s="85"/>
      <c r="C30" s="98" t="s">
        <v>86</v>
      </c>
      <c r="D30" s="98" t="s">
        <v>87</v>
      </c>
      <c r="E30" s="99">
        <v>50</v>
      </c>
      <c r="F30" s="100"/>
      <c r="G30" s="101">
        <f>E30*F30</f>
        <v>0</v>
      </c>
      <c r="H30" s="101">
        <f>G30*12</f>
        <v>0</v>
      </c>
      <c r="I30" s="86"/>
      <c r="K30" s="163"/>
      <c r="L30" s="166"/>
      <c r="M30" s="165"/>
      <c r="O30" s="165"/>
      <c r="P30" s="165"/>
      <c r="Q30" s="171"/>
      <c r="R30" s="165"/>
    </row>
    <row r="31" spans="2:18">
      <c r="B31" s="85"/>
      <c r="C31" s="98" t="s">
        <v>74</v>
      </c>
      <c r="D31" s="98" t="s">
        <v>82</v>
      </c>
      <c r="E31" s="99">
        <v>650</v>
      </c>
      <c r="F31" s="100"/>
      <c r="G31" s="101">
        <f>E31*F31</f>
        <v>0</v>
      </c>
      <c r="H31" s="101">
        <f>G31*12</f>
        <v>0</v>
      </c>
      <c r="I31" s="86"/>
      <c r="K31" s="163"/>
      <c r="L31" s="166"/>
      <c r="M31" s="165"/>
      <c r="O31" s="165"/>
      <c r="P31" s="165"/>
      <c r="Q31" s="171"/>
      <c r="R31" s="165"/>
    </row>
    <row r="32" spans="2:18">
      <c r="B32" s="85"/>
      <c r="C32" s="98" t="s">
        <v>73</v>
      </c>
      <c r="D32" s="98" t="s">
        <v>83</v>
      </c>
      <c r="E32" s="99">
        <v>1500</v>
      </c>
      <c r="F32" s="100"/>
      <c r="G32" s="101">
        <f t="shared" ref="G32:G35" si="2">E32*F32</f>
        <v>0</v>
      </c>
      <c r="H32" s="101">
        <f t="shared" ref="H32:H34" si="3">G32*12</f>
        <v>0</v>
      </c>
      <c r="I32" s="86"/>
      <c r="K32" s="163"/>
      <c r="L32" s="166"/>
      <c r="M32" s="165"/>
      <c r="O32" s="165"/>
      <c r="P32" s="165"/>
      <c r="Q32" s="171"/>
      <c r="R32" s="165"/>
    </row>
    <row r="33" spans="2:18">
      <c r="B33" s="85"/>
      <c r="C33" s="98" t="s">
        <v>75</v>
      </c>
      <c r="D33" s="98" t="s">
        <v>88</v>
      </c>
      <c r="E33" s="99">
        <v>1400</v>
      </c>
      <c r="F33" s="100"/>
      <c r="G33" s="101">
        <f t="shared" si="2"/>
        <v>0</v>
      </c>
      <c r="H33" s="101">
        <f t="shared" si="3"/>
        <v>0</v>
      </c>
      <c r="I33" s="86"/>
      <c r="K33" s="163"/>
      <c r="L33" s="166"/>
      <c r="M33" s="165"/>
      <c r="R33" s="165"/>
    </row>
    <row r="34" spans="2:18">
      <c r="B34" s="85"/>
      <c r="C34" s="98" t="s">
        <v>76</v>
      </c>
      <c r="D34" s="98" t="s">
        <v>90</v>
      </c>
      <c r="E34" s="99">
        <v>25</v>
      </c>
      <c r="F34" s="100"/>
      <c r="G34" s="101">
        <f t="shared" si="2"/>
        <v>0</v>
      </c>
      <c r="H34" s="101">
        <f t="shared" si="3"/>
        <v>0</v>
      </c>
      <c r="I34" s="86"/>
      <c r="K34" s="163"/>
      <c r="L34" s="166"/>
      <c r="M34" s="165"/>
      <c r="R34" s="165"/>
    </row>
    <row r="35" spans="2:18" ht="15" customHeight="1">
      <c r="B35" s="85"/>
      <c r="C35" s="98" t="s">
        <v>89</v>
      </c>
      <c r="D35" s="98" t="s">
        <v>85</v>
      </c>
      <c r="E35" s="99">
        <v>250</v>
      </c>
      <c r="F35" s="100"/>
      <c r="G35" s="101">
        <f t="shared" si="2"/>
        <v>0</v>
      </c>
      <c r="H35" s="101">
        <f t="shared" ref="H35:H37" si="4">G35*12</f>
        <v>0</v>
      </c>
      <c r="I35" s="86"/>
      <c r="K35" s="163"/>
      <c r="L35" s="166"/>
      <c r="M35" s="165"/>
      <c r="R35" s="165"/>
    </row>
    <row r="36" spans="2:18">
      <c r="B36" s="85"/>
      <c r="C36" s="98" t="s">
        <v>93</v>
      </c>
      <c r="D36" s="98" t="s">
        <v>84</v>
      </c>
      <c r="E36" s="99">
        <v>200</v>
      </c>
      <c r="F36" s="100"/>
      <c r="G36" s="101">
        <f t="shared" ref="G36:G38" si="5">E36*F36</f>
        <v>0</v>
      </c>
      <c r="H36" s="101">
        <f t="shared" si="4"/>
        <v>0</v>
      </c>
      <c r="I36" s="86"/>
      <c r="K36" s="163"/>
      <c r="L36" s="166"/>
      <c r="M36" s="165"/>
      <c r="R36" s="165"/>
    </row>
    <row r="37" spans="2:18" ht="15" customHeight="1">
      <c r="B37" s="85"/>
      <c r="C37" s="207" t="s">
        <v>67</v>
      </c>
      <c r="D37" s="208"/>
      <c r="E37" s="99">
        <v>40</v>
      </c>
      <c r="F37" s="100"/>
      <c r="G37" s="101">
        <f t="shared" si="5"/>
        <v>0</v>
      </c>
      <c r="H37" s="101">
        <f t="shared" si="4"/>
        <v>0</v>
      </c>
      <c r="I37" s="86"/>
      <c r="K37" s="163"/>
      <c r="L37" s="166"/>
      <c r="M37" s="165"/>
      <c r="R37" s="165"/>
    </row>
    <row r="38" spans="2:18" ht="14.65" customHeight="1">
      <c r="B38" s="85"/>
      <c r="C38" s="207" t="s">
        <v>92</v>
      </c>
      <c r="D38" s="209"/>
      <c r="E38" s="99">
        <v>5</v>
      </c>
      <c r="F38" s="100"/>
      <c r="G38" s="101">
        <f t="shared" si="5"/>
        <v>0</v>
      </c>
      <c r="H38" s="101">
        <f>G38*12</f>
        <v>0</v>
      </c>
      <c r="I38" s="86"/>
      <c r="K38" s="163"/>
      <c r="L38" s="166"/>
      <c r="M38" s="165"/>
      <c r="N38" s="165"/>
      <c r="O38" s="165"/>
      <c r="P38" s="165"/>
      <c r="Q38" s="165"/>
      <c r="R38" s="165"/>
    </row>
    <row r="39" spans="2:18" ht="14.65" customHeight="1">
      <c r="B39" s="85"/>
      <c r="C39" s="207" t="s">
        <v>66</v>
      </c>
      <c r="D39" s="209"/>
      <c r="E39" s="99">
        <v>20</v>
      </c>
      <c r="F39" s="100"/>
      <c r="G39" s="101">
        <f>E39*F39</f>
        <v>0</v>
      </c>
      <c r="H39" s="101">
        <f>G39*12</f>
        <v>0</v>
      </c>
      <c r="I39" s="86"/>
      <c r="K39" s="163"/>
      <c r="L39" s="166"/>
      <c r="M39" s="165"/>
    </row>
    <row r="40" spans="2:18">
      <c r="B40" s="170"/>
      <c r="C40" s="217"/>
      <c r="D40" s="217"/>
      <c r="E40" s="217"/>
      <c r="F40" s="217"/>
      <c r="G40" s="217"/>
      <c r="H40" s="217"/>
      <c r="I40" s="86"/>
      <c r="K40" s="121"/>
      <c r="L40" s="165"/>
      <c r="M40" s="165"/>
    </row>
    <row r="41" spans="2:18" ht="18">
      <c r="B41" s="85"/>
      <c r="C41" s="161" t="s">
        <v>128</v>
      </c>
      <c r="D41" s="143"/>
      <c r="E41" s="144"/>
      <c r="F41" s="162"/>
      <c r="G41" s="143"/>
      <c r="H41" s="143"/>
      <c r="I41" s="86"/>
      <c r="K41" s="163"/>
      <c r="L41" s="166"/>
      <c r="M41" s="165"/>
      <c r="O41" s="165"/>
      <c r="P41" s="165"/>
      <c r="Q41" s="171"/>
      <c r="R41" s="165"/>
    </row>
    <row r="42" spans="2:18">
      <c r="B42" s="85"/>
      <c r="C42" s="214" t="s">
        <v>1</v>
      </c>
      <c r="D42" s="215"/>
      <c r="E42" s="215"/>
      <c r="F42" s="215"/>
      <c r="G42" s="216"/>
      <c r="H42" s="125" t="s">
        <v>2</v>
      </c>
      <c r="I42" s="86"/>
      <c r="K42" s="163"/>
      <c r="L42" s="166"/>
      <c r="M42" s="165"/>
      <c r="O42" s="165"/>
      <c r="P42" s="165"/>
      <c r="Q42" s="171"/>
      <c r="R42" s="165"/>
    </row>
    <row r="43" spans="2:18">
      <c r="B43" s="85"/>
      <c r="C43" s="126" t="s">
        <v>3</v>
      </c>
      <c r="D43" s="127" t="s">
        <v>4</v>
      </c>
      <c r="E43" s="128" t="s">
        <v>5</v>
      </c>
      <c r="F43" s="129" t="s">
        <v>6</v>
      </c>
      <c r="G43" s="130" t="s">
        <v>52</v>
      </c>
      <c r="H43" s="131"/>
      <c r="I43" s="86"/>
      <c r="K43" s="163"/>
      <c r="L43" s="166"/>
      <c r="M43" s="165"/>
      <c r="O43" s="165"/>
      <c r="P43" s="165"/>
      <c r="Q43" s="171"/>
      <c r="R43" s="165"/>
    </row>
    <row r="44" spans="2:18">
      <c r="B44" s="85"/>
      <c r="C44" s="173" t="s">
        <v>118</v>
      </c>
      <c r="D44" s="174"/>
      <c r="E44" s="99">
        <v>30</v>
      </c>
      <c r="F44" s="100"/>
      <c r="G44" s="101">
        <f t="shared" ref="G44:G47" si="6">E44*F44</f>
        <v>0</v>
      </c>
      <c r="H44" s="101">
        <f t="shared" ref="H44:H47" si="7">G44*12</f>
        <v>0</v>
      </c>
      <c r="I44" s="86"/>
    </row>
    <row r="45" spans="2:18">
      <c r="B45" s="85"/>
      <c r="C45" s="173" t="s">
        <v>119</v>
      </c>
      <c r="D45" s="174"/>
      <c r="E45" s="99">
        <v>20</v>
      </c>
      <c r="F45" s="100"/>
      <c r="G45" s="101">
        <f t="shared" si="6"/>
        <v>0</v>
      </c>
      <c r="H45" s="101">
        <f t="shared" si="7"/>
        <v>0</v>
      </c>
      <c r="I45" s="86"/>
    </row>
    <row r="46" spans="2:18">
      <c r="B46" s="85"/>
      <c r="C46" s="173" t="s">
        <v>120</v>
      </c>
      <c r="D46" s="174"/>
      <c r="E46" s="99">
        <v>45</v>
      </c>
      <c r="F46" s="100"/>
      <c r="G46" s="101">
        <f t="shared" si="6"/>
        <v>0</v>
      </c>
      <c r="H46" s="101">
        <f t="shared" si="7"/>
        <v>0</v>
      </c>
      <c r="I46" s="86"/>
    </row>
    <row r="47" spans="2:18">
      <c r="B47" s="85"/>
      <c r="C47" s="173" t="s">
        <v>121</v>
      </c>
      <c r="D47" s="174"/>
      <c r="E47" s="99">
        <v>5</v>
      </c>
      <c r="F47" s="100"/>
      <c r="G47" s="101">
        <f t="shared" si="6"/>
        <v>0</v>
      </c>
      <c r="H47" s="101">
        <f t="shared" si="7"/>
        <v>0</v>
      </c>
      <c r="I47" s="86"/>
    </row>
    <row r="48" spans="2:18">
      <c r="B48" s="170"/>
      <c r="C48" s="217"/>
      <c r="D48" s="217"/>
      <c r="E48" s="217"/>
      <c r="F48" s="217"/>
      <c r="G48" s="217"/>
      <c r="H48" s="217"/>
      <c r="I48" s="86"/>
      <c r="K48" s="121"/>
      <c r="L48" s="165"/>
      <c r="M48" s="165"/>
    </row>
    <row r="49" spans="2:18" ht="18">
      <c r="B49" s="85"/>
      <c r="C49" s="161" t="s">
        <v>127</v>
      </c>
      <c r="D49" s="143"/>
      <c r="E49" s="144"/>
      <c r="F49" s="162"/>
      <c r="G49" s="143"/>
      <c r="H49" s="143"/>
      <c r="I49" s="86"/>
      <c r="K49" s="163"/>
      <c r="L49" s="166"/>
      <c r="M49" s="165"/>
    </row>
    <row r="50" spans="2:18">
      <c r="B50" s="85"/>
      <c r="C50" s="212" t="s">
        <v>124</v>
      </c>
      <c r="D50" s="212"/>
      <c r="E50" s="212"/>
      <c r="F50" s="212"/>
      <c r="G50" s="212"/>
      <c r="H50" s="125" t="s">
        <v>127</v>
      </c>
      <c r="I50" s="86"/>
    </row>
    <row r="51" spans="2:18">
      <c r="B51" s="85"/>
      <c r="C51" s="126" t="s">
        <v>3</v>
      </c>
      <c r="D51" s="127"/>
      <c r="E51" s="128" t="s">
        <v>5</v>
      </c>
      <c r="F51" s="148" t="s">
        <v>125</v>
      </c>
      <c r="G51" s="222"/>
      <c r="H51" s="148" t="s">
        <v>7</v>
      </c>
      <c r="I51" s="86"/>
      <c r="K51" s="163"/>
      <c r="L51" s="166"/>
      <c r="M51" s="165"/>
      <c r="O51" s="165"/>
      <c r="P51" s="165"/>
      <c r="Q51" s="171"/>
      <c r="R51" s="165"/>
    </row>
    <row r="52" spans="2:18">
      <c r="B52" s="85"/>
      <c r="C52" s="207" t="s">
        <v>20</v>
      </c>
      <c r="D52" s="208"/>
      <c r="E52" s="99">
        <f>E24+E37</f>
        <v>50</v>
      </c>
      <c r="F52" s="100"/>
      <c r="G52" s="223"/>
      <c r="H52" s="101">
        <f>E52*F52</f>
        <v>0</v>
      </c>
      <c r="I52" s="86"/>
    </row>
    <row r="53" spans="2:18">
      <c r="B53" s="85"/>
      <c r="C53" s="207" t="s">
        <v>21</v>
      </c>
      <c r="D53" s="209"/>
      <c r="E53" s="99">
        <f>E25+E39</f>
        <v>25</v>
      </c>
      <c r="F53" s="100"/>
      <c r="G53" s="223"/>
      <c r="H53" s="101">
        <f t="shared" ref="H53:H55" si="8">E53*F53</f>
        <v>0</v>
      </c>
      <c r="I53" s="86"/>
    </row>
    <row r="54" spans="2:18">
      <c r="B54" s="85"/>
      <c r="C54" s="207" t="s">
        <v>22</v>
      </c>
      <c r="D54" s="209"/>
      <c r="E54" s="99">
        <f>SUM(E30:E36,E19:E23)</f>
        <v>9330</v>
      </c>
      <c r="F54" s="100"/>
      <c r="G54" s="223"/>
      <c r="H54" s="101">
        <f t="shared" si="8"/>
        <v>0</v>
      </c>
      <c r="I54" s="86"/>
    </row>
    <row r="55" spans="2:18">
      <c r="B55" s="85"/>
      <c r="C55" s="207" t="s">
        <v>55</v>
      </c>
      <c r="D55" s="209"/>
      <c r="E55" s="99">
        <v>50</v>
      </c>
      <c r="F55" s="100"/>
      <c r="G55" s="224"/>
      <c r="H55" s="101">
        <f t="shared" si="8"/>
        <v>0</v>
      </c>
      <c r="I55" s="86"/>
    </row>
    <row r="56" spans="2:18" ht="14.5" thickBot="1">
      <c r="B56" s="105"/>
      <c r="C56" s="152"/>
      <c r="D56" s="152"/>
      <c r="E56" s="153"/>
      <c r="F56" s="154"/>
      <c r="G56" s="152"/>
      <c r="H56" s="152"/>
      <c r="I56" s="109"/>
    </row>
    <row r="57" spans="2:18" ht="14.5">
      <c r="G57" s="172"/>
    </row>
    <row r="58" spans="2:18" ht="18">
      <c r="F58" s="225" t="s">
        <v>134</v>
      </c>
      <c r="G58" s="226"/>
      <c r="H58" s="156">
        <f>SUM(H19:H23,H24:H25,H30:H36,H37:H39,H44:H47)</f>
        <v>0</v>
      </c>
    </row>
    <row r="59" spans="2:18">
      <c r="C59" s="112"/>
      <c r="D59" s="112"/>
      <c r="F59" s="92"/>
    </row>
    <row r="60" spans="2:18" ht="18">
      <c r="F60" s="225" t="s">
        <v>135</v>
      </c>
      <c r="G60" s="226"/>
      <c r="H60" s="156">
        <f>SUM(H52:H55)</f>
        <v>0</v>
      </c>
    </row>
    <row r="61" spans="2:18">
      <c r="C61" s="112"/>
      <c r="D61" s="112"/>
    </row>
    <row r="62" spans="2:18" ht="14.65" customHeight="1"/>
  </sheetData>
  <sheetProtection algorithmName="SHA-512" hashValue="X31nANEZQeiwIc2UTPJrHxiorhvpo4H/Optn42XXcMTIeeU2wabZpTRHgWwjMrMFfmqsQhRtasuozcqpkjBAew==" saltValue="XHOjukwiuPzKfD1WQ20/0w==" spinCount="100000" sheet="1" formatRows="0" selectLockedCells="1"/>
  <mergeCells count="22">
    <mergeCell ref="G51:G55"/>
    <mergeCell ref="F58:G58"/>
    <mergeCell ref="F60:G60"/>
    <mergeCell ref="C52:D52"/>
    <mergeCell ref="C53:D53"/>
    <mergeCell ref="C54:D54"/>
    <mergeCell ref="C55:D55"/>
    <mergeCell ref="C37:D37"/>
    <mergeCell ref="C39:D39"/>
    <mergeCell ref="K3:P12"/>
    <mergeCell ref="C50:G50"/>
    <mergeCell ref="C1:G1"/>
    <mergeCell ref="C17:G17"/>
    <mergeCell ref="C26:H26"/>
    <mergeCell ref="C28:G28"/>
    <mergeCell ref="C24:D24"/>
    <mergeCell ref="C25:D25"/>
    <mergeCell ref="C38:D38"/>
    <mergeCell ref="C40:H40"/>
    <mergeCell ref="C48:H48"/>
    <mergeCell ref="C42:G42"/>
    <mergeCell ref="C3:I13"/>
  </mergeCells>
  <dataValidations count="2">
    <dataValidation type="decimal" allowBlank="1" showInputMessage="1" showErrorMessage="1" errorTitle="Tarief boven toegestane waarde!" error="Let op, het door u opgevoerde tarief is hoger dan het maximum voor deze kostenpost." sqref="F38:F39 F25" xr:uid="{63CB8FF1-D17B-41DE-818E-869A8BBF954F}">
      <formula1>0</formula1>
      <formula2>700</formula2>
    </dataValidation>
    <dataValidation type="decimal" allowBlank="1" showInputMessage="1" showErrorMessage="1" errorTitle="Tarief boven toegestane waarde!" error="Let op, het door u opgevoerde tarief is hoger dan het maximum voor deze kostenpost." sqref="F37 F24" xr:uid="{412C3534-000D-43B2-87A2-A31A98995EB2}">
      <formula1>0</formula1>
      <formula2>300</formula2>
    </dataValidation>
  </dataValidations>
  <pageMargins left="0.7" right="0.7" top="0.75" bottom="0.75" header="0.3" footer="0.3"/>
  <pageSetup paperSize="9" orientation="portrait" r:id="rId1"/>
  <ignoredErrors>
    <ignoredError sqref="E5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5E35D-0E03-4325-BF6C-2E81B51AFD25}">
  <dimension ref="B1:M81"/>
  <sheetViews>
    <sheetView zoomScale="70" zoomScaleNormal="70" workbookViewId="0">
      <selection activeCell="F20" sqref="F20"/>
    </sheetView>
  </sheetViews>
  <sheetFormatPr defaultColWidth="8.75" defaultRowHeight="14"/>
  <cols>
    <col min="1" max="2" width="2.4140625" style="79" customWidth="1"/>
    <col min="3" max="3" width="35.75" style="79" customWidth="1"/>
    <col min="4" max="4" width="22.58203125" style="79" customWidth="1"/>
    <col min="5" max="5" width="22.75" style="92" bestFit="1" customWidth="1"/>
    <col min="6" max="6" width="19" style="93" customWidth="1"/>
    <col min="7" max="7" width="19" style="79" customWidth="1"/>
    <col min="8" max="8" width="18.4140625" style="79" bestFit="1" customWidth="1"/>
    <col min="9" max="9" width="2.4140625" style="79" customWidth="1"/>
    <col min="10" max="10" width="10.4140625" style="79" bestFit="1" customWidth="1"/>
    <col min="11" max="11" width="10.5" style="79" bestFit="1" customWidth="1"/>
    <col min="12" max="16384" width="8.75" style="79"/>
  </cols>
  <sheetData>
    <row r="1" spans="2:13" ht="30.5" thickBot="1">
      <c r="C1" s="213"/>
      <c r="D1" s="213"/>
      <c r="E1" s="213"/>
      <c r="F1" s="213"/>
      <c r="G1" s="213"/>
      <c r="H1" s="114"/>
    </row>
    <row r="2" spans="2:13" s="84" customFormat="1" ht="18.5" customHeight="1">
      <c r="B2" s="80"/>
      <c r="C2" s="81" t="s">
        <v>51</v>
      </c>
      <c r="D2" s="81"/>
      <c r="E2" s="82"/>
      <c r="F2" s="115"/>
      <c r="G2" s="82"/>
      <c r="H2" s="82"/>
      <c r="I2" s="83"/>
    </row>
    <row r="3" spans="2:13" ht="14.65" customHeight="1">
      <c r="B3" s="85"/>
      <c r="C3" s="210" t="s">
        <v>136</v>
      </c>
      <c r="D3" s="211"/>
      <c r="E3" s="211"/>
      <c r="F3" s="211"/>
      <c r="G3" s="211"/>
      <c r="H3" s="211"/>
      <c r="I3" s="86"/>
      <c r="K3" s="210"/>
      <c r="L3" s="211"/>
      <c r="M3" s="211"/>
    </row>
    <row r="4" spans="2:13" ht="14.65" customHeight="1">
      <c r="B4" s="85"/>
      <c r="C4" s="211"/>
      <c r="D4" s="211"/>
      <c r="E4" s="211"/>
      <c r="F4" s="211"/>
      <c r="G4" s="211"/>
      <c r="H4" s="211"/>
      <c r="I4" s="86"/>
      <c r="K4" s="211"/>
      <c r="L4" s="211"/>
      <c r="M4" s="211"/>
    </row>
    <row r="5" spans="2:13" ht="14.65" customHeight="1">
      <c r="B5" s="85"/>
      <c r="C5" s="211"/>
      <c r="D5" s="211"/>
      <c r="E5" s="211"/>
      <c r="F5" s="211"/>
      <c r="G5" s="211"/>
      <c r="H5" s="211"/>
      <c r="I5" s="86"/>
      <c r="K5" s="211"/>
      <c r="L5" s="211"/>
      <c r="M5" s="211"/>
    </row>
    <row r="6" spans="2:13" ht="14.65" customHeight="1">
      <c r="B6" s="85"/>
      <c r="C6" s="211"/>
      <c r="D6" s="211"/>
      <c r="E6" s="211"/>
      <c r="F6" s="211"/>
      <c r="G6" s="211"/>
      <c r="H6" s="211"/>
      <c r="I6" s="86"/>
      <c r="K6" s="211"/>
      <c r="L6" s="211"/>
      <c r="M6" s="211"/>
    </row>
    <row r="7" spans="2:13" ht="14.65" customHeight="1">
      <c r="B7" s="85"/>
      <c r="C7" s="211"/>
      <c r="D7" s="211"/>
      <c r="E7" s="211"/>
      <c r="F7" s="211"/>
      <c r="G7" s="211"/>
      <c r="H7" s="211"/>
      <c r="I7" s="86"/>
      <c r="K7" s="211"/>
      <c r="L7" s="211"/>
      <c r="M7" s="211"/>
    </row>
    <row r="8" spans="2:13" ht="14.65" customHeight="1">
      <c r="B8" s="85"/>
      <c r="C8" s="211"/>
      <c r="D8" s="211"/>
      <c r="E8" s="211"/>
      <c r="F8" s="211"/>
      <c r="G8" s="211"/>
      <c r="H8" s="211"/>
      <c r="I8" s="86"/>
      <c r="K8" s="211"/>
      <c r="L8" s="211"/>
      <c r="M8" s="211"/>
    </row>
    <row r="9" spans="2:13" ht="14.65" customHeight="1">
      <c r="B9" s="85"/>
      <c r="C9" s="211"/>
      <c r="D9" s="211"/>
      <c r="E9" s="211"/>
      <c r="F9" s="211"/>
      <c r="G9" s="211"/>
      <c r="H9" s="211"/>
      <c r="I9" s="86"/>
      <c r="K9" s="211"/>
      <c r="L9" s="211"/>
      <c r="M9" s="211"/>
    </row>
    <row r="10" spans="2:13" ht="14.65" customHeight="1">
      <c r="B10" s="85"/>
      <c r="C10" s="211"/>
      <c r="D10" s="211"/>
      <c r="E10" s="211"/>
      <c r="F10" s="211"/>
      <c r="G10" s="211"/>
      <c r="H10" s="211"/>
      <c r="I10" s="86"/>
      <c r="K10" s="211"/>
      <c r="L10" s="211"/>
      <c r="M10" s="211"/>
    </row>
    <row r="11" spans="2:13" ht="14.65" customHeight="1">
      <c r="B11" s="85"/>
      <c r="C11" s="211"/>
      <c r="D11" s="211"/>
      <c r="E11" s="211"/>
      <c r="F11" s="211"/>
      <c r="G11" s="211"/>
      <c r="H11" s="211"/>
      <c r="I11" s="86"/>
      <c r="K11" s="211"/>
      <c r="L11" s="211"/>
      <c r="M11" s="211"/>
    </row>
    <row r="12" spans="2:13" ht="152" customHeight="1" thickBot="1">
      <c r="B12" s="85"/>
      <c r="C12" s="211"/>
      <c r="D12" s="211"/>
      <c r="E12" s="211"/>
      <c r="F12" s="211"/>
      <c r="G12" s="211"/>
      <c r="H12" s="211"/>
      <c r="I12" s="86"/>
      <c r="K12" s="211"/>
      <c r="L12" s="211"/>
      <c r="M12" s="211"/>
    </row>
    <row r="13" spans="2:13" ht="14.65" customHeight="1" thickBot="1">
      <c r="B13" s="87"/>
      <c r="C13" s="88" t="s">
        <v>137</v>
      </c>
      <c r="D13" s="88"/>
      <c r="E13" s="89"/>
      <c r="F13" s="90"/>
      <c r="G13" s="89"/>
      <c r="H13" s="89"/>
      <c r="I13" s="91"/>
    </row>
    <row r="14" spans="2:13">
      <c r="B14" s="116"/>
      <c r="C14" s="117"/>
      <c r="D14" s="117"/>
      <c r="E14" s="118"/>
      <c r="F14" s="119"/>
      <c r="G14" s="117"/>
      <c r="H14" s="117"/>
      <c r="I14" s="120"/>
      <c r="K14" s="121"/>
    </row>
    <row r="15" spans="2:13" ht="23">
      <c r="B15" s="85"/>
      <c r="C15" s="122" t="s">
        <v>123</v>
      </c>
      <c r="D15" s="123"/>
      <c r="E15" s="124"/>
      <c r="F15" s="124"/>
      <c r="G15" s="124"/>
      <c r="H15" s="124"/>
      <c r="I15" s="86"/>
    </row>
    <row r="16" spans="2:13">
      <c r="B16" s="85"/>
      <c r="C16" s="214" t="s">
        <v>138</v>
      </c>
      <c r="D16" s="215"/>
      <c r="E16" s="215"/>
      <c r="F16" s="215"/>
      <c r="G16" s="216"/>
      <c r="H16" s="125" t="s">
        <v>2</v>
      </c>
      <c r="I16" s="86"/>
    </row>
    <row r="17" spans="2:12" s="186" customFormat="1" ht="29.5" customHeight="1">
      <c r="B17" s="179"/>
      <c r="C17" s="180" t="s">
        <v>3</v>
      </c>
      <c r="D17" s="182" t="s">
        <v>126</v>
      </c>
      <c r="E17" s="181" t="s">
        <v>5</v>
      </c>
      <c r="F17" s="182" t="s">
        <v>130</v>
      </c>
      <c r="G17" s="183" t="s">
        <v>7</v>
      </c>
      <c r="H17" s="184"/>
      <c r="I17" s="185"/>
    </row>
    <row r="18" spans="2:12">
      <c r="B18" s="85"/>
      <c r="C18" s="132" t="s">
        <v>10</v>
      </c>
      <c r="D18" s="133"/>
      <c r="E18" s="133"/>
      <c r="F18" s="133"/>
      <c r="G18" s="133"/>
      <c r="H18" s="103"/>
      <c r="I18" s="86"/>
      <c r="K18" s="192"/>
      <c r="L18" s="192"/>
    </row>
    <row r="19" spans="2:12" ht="14.5">
      <c r="B19" s="85"/>
      <c r="C19" s="230" t="s">
        <v>54</v>
      </c>
      <c r="D19" s="104" t="s">
        <v>95</v>
      </c>
      <c r="E19" s="134">
        <v>5</v>
      </c>
      <c r="F19" s="100"/>
      <c r="G19" s="101">
        <f t="shared" ref="G19" si="0">E19*F19</f>
        <v>0</v>
      </c>
      <c r="H19" s="101">
        <f>G19*52</f>
        <v>0</v>
      </c>
      <c r="I19" s="86"/>
      <c r="K19" s="192"/>
      <c r="L19" s="192"/>
    </row>
    <row r="20" spans="2:12" ht="14.5">
      <c r="B20" s="85"/>
      <c r="C20" s="231"/>
      <c r="D20" s="104" t="s">
        <v>11</v>
      </c>
      <c r="E20" s="134">
        <v>250</v>
      </c>
      <c r="F20" s="100"/>
      <c r="G20" s="101">
        <f t="shared" ref="G20:G26" si="1">E20*F20</f>
        <v>0</v>
      </c>
      <c r="H20" s="101">
        <f>G20*52</f>
        <v>0</v>
      </c>
      <c r="I20" s="86"/>
    </row>
    <row r="21" spans="2:12" ht="14.5">
      <c r="B21" s="85"/>
      <c r="C21" s="231"/>
      <c r="D21" s="104" t="s">
        <v>12</v>
      </c>
      <c r="E21" s="134">
        <v>85</v>
      </c>
      <c r="F21" s="100"/>
      <c r="G21" s="101">
        <f t="shared" si="1"/>
        <v>0</v>
      </c>
      <c r="H21" s="101">
        <f>G21*26</f>
        <v>0</v>
      </c>
      <c r="I21" s="86"/>
    </row>
    <row r="22" spans="2:12" ht="14.5">
      <c r="B22" s="85"/>
      <c r="C22" s="231"/>
      <c r="D22" s="104" t="s">
        <v>13</v>
      </c>
      <c r="E22" s="134">
        <v>5</v>
      </c>
      <c r="F22" s="100"/>
      <c r="G22" s="101">
        <f t="shared" si="1"/>
        <v>0</v>
      </c>
      <c r="H22" s="101">
        <f>G22*17</f>
        <v>0</v>
      </c>
      <c r="I22" s="86"/>
    </row>
    <row r="23" spans="2:12" ht="14.5">
      <c r="B23" s="85"/>
      <c r="C23" s="231"/>
      <c r="D23" s="104" t="s">
        <v>14</v>
      </c>
      <c r="E23" s="134">
        <v>175</v>
      </c>
      <c r="F23" s="100"/>
      <c r="G23" s="101">
        <f t="shared" si="1"/>
        <v>0</v>
      </c>
      <c r="H23" s="101">
        <f>G23*13</f>
        <v>0</v>
      </c>
      <c r="I23" s="86"/>
    </row>
    <row r="24" spans="2:12" ht="14.5">
      <c r="B24" s="85"/>
      <c r="C24" s="231"/>
      <c r="D24" s="104" t="s">
        <v>96</v>
      </c>
      <c r="E24" s="134">
        <v>5</v>
      </c>
      <c r="F24" s="100"/>
      <c r="G24" s="101">
        <f t="shared" ref="G24" si="2">E24*F24</f>
        <v>0</v>
      </c>
      <c r="H24" s="101">
        <f>G24*13</f>
        <v>0</v>
      </c>
      <c r="I24" s="86"/>
    </row>
    <row r="25" spans="2:12" ht="14.5">
      <c r="B25" s="85"/>
      <c r="C25" s="232"/>
      <c r="D25" s="104" t="s">
        <v>97</v>
      </c>
      <c r="E25" s="134">
        <v>5</v>
      </c>
      <c r="F25" s="100"/>
      <c r="G25" s="101">
        <f t="shared" si="1"/>
        <v>0</v>
      </c>
      <c r="H25" s="101">
        <f>G25*6.5</f>
        <v>0</v>
      </c>
      <c r="I25" s="86"/>
    </row>
    <row r="26" spans="2:12" ht="14.5">
      <c r="B26" s="85"/>
      <c r="C26" s="135" t="s">
        <v>15</v>
      </c>
      <c r="D26" s="104" t="s">
        <v>16</v>
      </c>
      <c r="E26" s="134">
        <v>10</v>
      </c>
      <c r="F26" s="100"/>
      <c r="G26" s="101">
        <f t="shared" si="1"/>
        <v>0</v>
      </c>
      <c r="H26" s="101">
        <f>G26*11</f>
        <v>0</v>
      </c>
      <c r="I26" s="86"/>
    </row>
    <row r="27" spans="2:12">
      <c r="B27" s="85"/>
      <c r="C27" s="136" t="s">
        <v>17</v>
      </c>
      <c r="D27" s="137"/>
      <c r="E27" s="137"/>
      <c r="F27" s="137"/>
      <c r="G27" s="137"/>
      <c r="H27" s="138"/>
      <c r="I27" s="86"/>
    </row>
    <row r="28" spans="2:12" ht="14.5">
      <c r="B28" s="85"/>
      <c r="C28" s="139"/>
      <c r="D28" s="104" t="s">
        <v>18</v>
      </c>
      <c r="E28" s="99">
        <v>5</v>
      </c>
      <c r="F28" s="100"/>
      <c r="G28" s="101">
        <f t="shared" ref="G28:G29" si="3">E28*F28</f>
        <v>0</v>
      </c>
      <c r="H28" s="101">
        <f>G28*9</f>
        <v>0</v>
      </c>
      <c r="I28" s="86"/>
    </row>
    <row r="29" spans="2:12" ht="14.5">
      <c r="B29" s="85"/>
      <c r="C29" s="140"/>
      <c r="D29" s="104" t="s">
        <v>16</v>
      </c>
      <c r="E29" s="99">
        <v>5</v>
      </c>
      <c r="F29" s="100"/>
      <c r="G29" s="101">
        <f t="shared" si="3"/>
        <v>0</v>
      </c>
      <c r="H29" s="101">
        <f>G29*9</f>
        <v>0</v>
      </c>
      <c r="I29" s="86"/>
    </row>
    <row r="30" spans="2:12">
      <c r="B30" s="85"/>
      <c r="C30" s="136" t="s">
        <v>91</v>
      </c>
      <c r="D30" s="137"/>
      <c r="E30" s="137"/>
      <c r="F30" s="137"/>
      <c r="G30" s="137"/>
      <c r="H30" s="138"/>
      <c r="I30" s="86"/>
    </row>
    <row r="31" spans="2:12" ht="14.5">
      <c r="B31" s="85"/>
      <c r="C31" s="139"/>
      <c r="D31" s="104" t="s">
        <v>18</v>
      </c>
      <c r="E31" s="99">
        <v>5</v>
      </c>
      <c r="F31" s="100"/>
      <c r="G31" s="101">
        <f t="shared" ref="G31:G32" si="4">E31*F31</f>
        <v>0</v>
      </c>
      <c r="H31" s="101">
        <f>G31*9</f>
        <v>0</v>
      </c>
      <c r="I31" s="86"/>
    </row>
    <row r="32" spans="2:12" ht="14.5">
      <c r="B32" s="85"/>
      <c r="C32" s="140"/>
      <c r="D32" s="104" t="s">
        <v>16</v>
      </c>
      <c r="E32" s="99">
        <v>5</v>
      </c>
      <c r="F32" s="100"/>
      <c r="G32" s="101">
        <f t="shared" si="4"/>
        <v>0</v>
      </c>
      <c r="H32" s="101">
        <f>G32*9</f>
        <v>0</v>
      </c>
      <c r="I32" s="86"/>
    </row>
    <row r="33" spans="2:11" ht="14.65" customHeight="1">
      <c r="B33" s="85"/>
      <c r="C33" s="136" t="s">
        <v>8</v>
      </c>
      <c r="D33" s="137"/>
      <c r="E33" s="137"/>
      <c r="F33" s="137"/>
      <c r="G33" s="137"/>
      <c r="H33" s="137"/>
      <c r="I33" s="86"/>
    </row>
    <row r="34" spans="2:11" ht="14.5">
      <c r="B34" s="85"/>
      <c r="C34" s="139"/>
      <c r="D34" s="104" t="s">
        <v>18</v>
      </c>
      <c r="E34" s="99">
        <v>5</v>
      </c>
      <c r="F34" s="100"/>
      <c r="G34" s="101">
        <f t="shared" ref="G34:G35" si="5">E34*F34</f>
        <v>0</v>
      </c>
      <c r="H34" s="101">
        <f>G34*11</f>
        <v>0</v>
      </c>
      <c r="I34" s="86"/>
    </row>
    <row r="35" spans="2:11" ht="14.5">
      <c r="B35" s="85"/>
      <c r="C35" s="140"/>
      <c r="D35" s="104" t="s">
        <v>16</v>
      </c>
      <c r="E35" s="99">
        <v>5</v>
      </c>
      <c r="F35" s="100"/>
      <c r="G35" s="101">
        <f t="shared" si="5"/>
        <v>0</v>
      </c>
      <c r="H35" s="101">
        <f>G35*11</f>
        <v>0</v>
      </c>
      <c r="I35" s="86"/>
    </row>
    <row r="36" spans="2:11" ht="14.65" customHeight="1">
      <c r="B36" s="85"/>
      <c r="C36" s="140"/>
      <c r="D36" s="137"/>
      <c r="E36" s="137"/>
      <c r="F36" s="137"/>
      <c r="G36" s="141"/>
      <c r="H36" s="142"/>
      <c r="I36" s="86"/>
    </row>
    <row r="37" spans="2:11">
      <c r="B37" s="85"/>
      <c r="C37" s="212" t="s">
        <v>65</v>
      </c>
      <c r="D37" s="212"/>
      <c r="E37" s="212"/>
      <c r="F37" s="212"/>
      <c r="G37" s="212"/>
      <c r="H37" s="125" t="s">
        <v>2</v>
      </c>
      <c r="I37" s="86"/>
    </row>
    <row r="38" spans="2:11" ht="16.5" customHeight="1">
      <c r="B38" s="85"/>
      <c r="C38" s="227" t="s">
        <v>19</v>
      </c>
      <c r="D38" s="227"/>
      <c r="E38" s="99">
        <v>75</v>
      </c>
      <c r="F38" s="100"/>
      <c r="G38" s="101">
        <f>E38*F38</f>
        <v>0</v>
      </c>
      <c r="H38" s="101">
        <f>G38</f>
        <v>0</v>
      </c>
      <c r="I38" s="86"/>
    </row>
    <row r="39" spans="2:11">
      <c r="B39" s="85"/>
      <c r="C39" s="143"/>
      <c r="D39" s="143"/>
      <c r="E39" s="144"/>
      <c r="F39" s="162"/>
      <c r="G39" s="143"/>
      <c r="H39" s="143"/>
      <c r="I39" s="86"/>
      <c r="K39" s="121"/>
    </row>
    <row r="40" spans="2:11" ht="23">
      <c r="B40" s="85"/>
      <c r="C40" s="122" t="s">
        <v>122</v>
      </c>
      <c r="D40" s="123"/>
      <c r="E40" s="124"/>
      <c r="F40" s="124"/>
      <c r="G40" s="124"/>
      <c r="H40" s="124"/>
      <c r="I40" s="86"/>
    </row>
    <row r="41" spans="2:11">
      <c r="B41" s="85"/>
      <c r="C41" s="214" t="s">
        <v>138</v>
      </c>
      <c r="D41" s="215"/>
      <c r="E41" s="215"/>
      <c r="F41" s="215"/>
      <c r="G41" s="216"/>
      <c r="H41" s="125" t="s">
        <v>2</v>
      </c>
      <c r="I41" s="86"/>
    </row>
    <row r="42" spans="2:11" s="186" customFormat="1" ht="30.5" customHeight="1">
      <c r="B42" s="179"/>
      <c r="C42" s="180" t="s">
        <v>3</v>
      </c>
      <c r="D42" s="182" t="s">
        <v>126</v>
      </c>
      <c r="E42" s="181" t="s">
        <v>5</v>
      </c>
      <c r="F42" s="182" t="s">
        <v>130</v>
      </c>
      <c r="G42" s="183" t="s">
        <v>7</v>
      </c>
      <c r="H42" s="184"/>
      <c r="I42" s="185"/>
    </row>
    <row r="43" spans="2:11">
      <c r="B43" s="85"/>
      <c r="C43" s="132" t="s">
        <v>10</v>
      </c>
      <c r="D43" s="133"/>
      <c r="E43" s="133"/>
      <c r="F43" s="133"/>
      <c r="G43" s="133"/>
      <c r="H43" s="103"/>
      <c r="I43" s="86"/>
    </row>
    <row r="44" spans="2:11" ht="14.5">
      <c r="B44" s="85"/>
      <c r="C44" s="230" t="s">
        <v>54</v>
      </c>
      <c r="D44" s="104" t="s">
        <v>95</v>
      </c>
      <c r="E44" s="134">
        <v>5</v>
      </c>
      <c r="F44" s="100"/>
      <c r="G44" s="101">
        <f t="shared" ref="G44:G51" si="6">E44*F44</f>
        <v>0</v>
      </c>
      <c r="H44" s="101">
        <f>G44*52</f>
        <v>0</v>
      </c>
      <c r="I44" s="86"/>
    </row>
    <row r="45" spans="2:11" ht="14.5">
      <c r="B45" s="85"/>
      <c r="C45" s="231"/>
      <c r="D45" s="104" t="s">
        <v>11</v>
      </c>
      <c r="E45" s="134">
        <v>450</v>
      </c>
      <c r="F45" s="100"/>
      <c r="G45" s="101">
        <f t="shared" si="6"/>
        <v>0</v>
      </c>
      <c r="H45" s="101">
        <f>G45*52</f>
        <v>0</v>
      </c>
      <c r="I45" s="86"/>
    </row>
    <row r="46" spans="2:11" ht="14.5">
      <c r="B46" s="85"/>
      <c r="C46" s="231"/>
      <c r="D46" s="104" t="s">
        <v>12</v>
      </c>
      <c r="E46" s="134">
        <v>140</v>
      </c>
      <c r="F46" s="100"/>
      <c r="G46" s="101">
        <f t="shared" si="6"/>
        <v>0</v>
      </c>
      <c r="H46" s="101">
        <f>G46*26</f>
        <v>0</v>
      </c>
      <c r="I46" s="86"/>
    </row>
    <row r="47" spans="2:11" ht="14.5">
      <c r="B47" s="85"/>
      <c r="C47" s="231"/>
      <c r="D47" s="104" t="s">
        <v>13</v>
      </c>
      <c r="E47" s="134">
        <v>10</v>
      </c>
      <c r="F47" s="100"/>
      <c r="G47" s="101">
        <f t="shared" si="6"/>
        <v>0</v>
      </c>
      <c r="H47" s="101">
        <f>G47*17</f>
        <v>0</v>
      </c>
      <c r="I47" s="86"/>
    </row>
    <row r="48" spans="2:11" ht="14.5">
      <c r="B48" s="85"/>
      <c r="C48" s="231"/>
      <c r="D48" s="104" t="s">
        <v>14</v>
      </c>
      <c r="E48" s="134">
        <v>300</v>
      </c>
      <c r="F48" s="100"/>
      <c r="G48" s="101">
        <f t="shared" si="6"/>
        <v>0</v>
      </c>
      <c r="H48" s="101">
        <f>G48*13</f>
        <v>0</v>
      </c>
      <c r="I48" s="86"/>
    </row>
    <row r="49" spans="2:9" ht="14.5">
      <c r="B49" s="85"/>
      <c r="C49" s="231"/>
      <c r="D49" s="104" t="s">
        <v>96</v>
      </c>
      <c r="E49" s="134">
        <v>10</v>
      </c>
      <c r="F49" s="100"/>
      <c r="G49" s="101">
        <f t="shared" si="6"/>
        <v>0</v>
      </c>
      <c r="H49" s="101">
        <f>G49*13</f>
        <v>0</v>
      </c>
      <c r="I49" s="86"/>
    </row>
    <row r="50" spans="2:9" ht="14.5">
      <c r="B50" s="85"/>
      <c r="C50" s="232"/>
      <c r="D50" s="104" t="s">
        <v>97</v>
      </c>
      <c r="E50" s="134">
        <v>5</v>
      </c>
      <c r="F50" s="100"/>
      <c r="G50" s="101">
        <f t="shared" si="6"/>
        <v>0</v>
      </c>
      <c r="H50" s="101">
        <f>G50*13</f>
        <v>0</v>
      </c>
      <c r="I50" s="86"/>
    </row>
    <row r="51" spans="2:9" ht="14.5">
      <c r="B51" s="85"/>
      <c r="C51" s="135" t="s">
        <v>15</v>
      </c>
      <c r="D51" s="104" t="s">
        <v>16</v>
      </c>
      <c r="E51" s="134">
        <v>15</v>
      </c>
      <c r="F51" s="100"/>
      <c r="G51" s="101">
        <f t="shared" si="6"/>
        <v>0</v>
      </c>
      <c r="H51" s="101">
        <f>G51*11</f>
        <v>0</v>
      </c>
      <c r="I51" s="86"/>
    </row>
    <row r="52" spans="2:9">
      <c r="B52" s="85"/>
      <c r="C52" s="136" t="s">
        <v>17</v>
      </c>
      <c r="D52" s="137"/>
      <c r="E52" s="137"/>
      <c r="F52" s="137"/>
      <c r="G52" s="137"/>
      <c r="H52" s="138"/>
      <c r="I52" s="86"/>
    </row>
    <row r="53" spans="2:9" ht="14.5">
      <c r="B53" s="85"/>
      <c r="C53" s="139"/>
      <c r="D53" s="104" t="s">
        <v>18</v>
      </c>
      <c r="E53" s="99">
        <v>5</v>
      </c>
      <c r="F53" s="100"/>
      <c r="G53" s="101">
        <f t="shared" ref="G53:G54" si="7">E53*F53</f>
        <v>0</v>
      </c>
      <c r="H53" s="101">
        <f>G53*9</f>
        <v>0</v>
      </c>
      <c r="I53" s="86"/>
    </row>
    <row r="54" spans="2:9" ht="14.5">
      <c r="B54" s="85"/>
      <c r="C54" s="140"/>
      <c r="D54" s="104" t="s">
        <v>16</v>
      </c>
      <c r="E54" s="99">
        <v>5</v>
      </c>
      <c r="F54" s="100"/>
      <c r="G54" s="101">
        <f t="shared" si="7"/>
        <v>0</v>
      </c>
      <c r="H54" s="101">
        <f>G54*9</f>
        <v>0</v>
      </c>
      <c r="I54" s="86"/>
    </row>
    <row r="55" spans="2:9">
      <c r="B55" s="85"/>
      <c r="C55" s="136" t="s">
        <v>91</v>
      </c>
      <c r="D55" s="137"/>
      <c r="E55" s="137"/>
      <c r="F55" s="137"/>
      <c r="G55" s="137"/>
      <c r="H55" s="138"/>
      <c r="I55" s="86"/>
    </row>
    <row r="56" spans="2:9" ht="14.5">
      <c r="B56" s="85"/>
      <c r="C56" s="139"/>
      <c r="D56" s="104" t="s">
        <v>18</v>
      </c>
      <c r="E56" s="99">
        <v>5</v>
      </c>
      <c r="F56" s="100"/>
      <c r="G56" s="101">
        <f t="shared" ref="G56:G57" si="8">E56*F56</f>
        <v>0</v>
      </c>
      <c r="H56" s="101">
        <f>G56*9</f>
        <v>0</v>
      </c>
      <c r="I56" s="86"/>
    </row>
    <row r="57" spans="2:9" ht="14.5">
      <c r="B57" s="85"/>
      <c r="C57" s="140"/>
      <c r="D57" s="104" t="s">
        <v>16</v>
      </c>
      <c r="E57" s="99">
        <v>5</v>
      </c>
      <c r="F57" s="100"/>
      <c r="G57" s="101">
        <f t="shared" si="8"/>
        <v>0</v>
      </c>
      <c r="H57" s="101">
        <f>G57*9</f>
        <v>0</v>
      </c>
      <c r="I57" s="86"/>
    </row>
    <row r="58" spans="2:9" ht="14.65" customHeight="1">
      <c r="B58" s="85"/>
      <c r="C58" s="136" t="s">
        <v>8</v>
      </c>
      <c r="D58" s="137"/>
      <c r="E58" s="137"/>
      <c r="F58" s="137"/>
      <c r="G58" s="137"/>
      <c r="H58" s="137"/>
      <c r="I58" s="86"/>
    </row>
    <row r="59" spans="2:9" ht="14.5">
      <c r="B59" s="85"/>
      <c r="C59" s="139"/>
      <c r="D59" s="104" t="s">
        <v>18</v>
      </c>
      <c r="E59" s="99">
        <v>5</v>
      </c>
      <c r="F59" s="100"/>
      <c r="G59" s="101">
        <f t="shared" ref="G59:G60" si="9">E59*F59</f>
        <v>0</v>
      </c>
      <c r="H59" s="101">
        <f>G59*11</f>
        <v>0</v>
      </c>
      <c r="I59" s="86"/>
    </row>
    <row r="60" spans="2:9" ht="14.5">
      <c r="B60" s="85"/>
      <c r="C60" s="140"/>
      <c r="D60" s="104" t="s">
        <v>16</v>
      </c>
      <c r="E60" s="99">
        <v>5</v>
      </c>
      <c r="F60" s="100"/>
      <c r="G60" s="101">
        <f t="shared" si="9"/>
        <v>0</v>
      </c>
      <c r="H60" s="101">
        <f>G60*11</f>
        <v>0</v>
      </c>
      <c r="I60" s="86"/>
    </row>
    <row r="61" spans="2:9" ht="14.65" customHeight="1">
      <c r="B61" s="85"/>
      <c r="C61" s="140"/>
      <c r="D61" s="137"/>
      <c r="E61" s="137"/>
      <c r="F61" s="137"/>
      <c r="G61" s="141"/>
      <c r="H61" s="142"/>
      <c r="I61" s="86"/>
    </row>
    <row r="62" spans="2:9">
      <c r="B62" s="85"/>
      <c r="C62" s="212" t="s">
        <v>65</v>
      </c>
      <c r="D62" s="212"/>
      <c r="E62" s="212"/>
      <c r="F62" s="212"/>
      <c r="G62" s="212"/>
      <c r="H62" s="125" t="s">
        <v>2</v>
      </c>
      <c r="I62" s="86"/>
    </row>
    <row r="63" spans="2:9" ht="16.5" customHeight="1">
      <c r="B63" s="85"/>
      <c r="C63" s="233" t="s">
        <v>19</v>
      </c>
      <c r="D63" s="234"/>
      <c r="E63" s="99">
        <v>75</v>
      </c>
      <c r="F63" s="100"/>
      <c r="G63" s="101">
        <f>E63*F63</f>
        <v>0</v>
      </c>
      <c r="H63" s="101">
        <f>G63</f>
        <v>0</v>
      </c>
      <c r="I63" s="86"/>
    </row>
    <row r="64" spans="2:9">
      <c r="B64" s="85"/>
      <c r="C64" s="143"/>
      <c r="D64" s="143"/>
      <c r="E64" s="144"/>
      <c r="F64" s="145"/>
      <c r="G64" s="146"/>
      <c r="H64" s="146"/>
      <c r="I64" s="86"/>
    </row>
    <row r="65" spans="2:11" ht="23">
      <c r="B65" s="85"/>
      <c r="C65" s="122" t="s">
        <v>57</v>
      </c>
      <c r="D65" s="123"/>
      <c r="E65" s="124"/>
      <c r="F65" s="124"/>
      <c r="G65" s="124"/>
      <c r="H65" s="124"/>
      <c r="I65" s="86"/>
    </row>
    <row r="66" spans="2:11">
      <c r="B66" s="85"/>
      <c r="C66" s="214" t="s">
        <v>23</v>
      </c>
      <c r="D66" s="215"/>
      <c r="E66" s="215"/>
      <c r="F66" s="215"/>
      <c r="G66" s="216"/>
      <c r="H66" s="125" t="s">
        <v>2</v>
      </c>
      <c r="I66" s="86"/>
    </row>
    <row r="67" spans="2:11">
      <c r="B67" s="85"/>
      <c r="C67" s="126" t="s">
        <v>3</v>
      </c>
      <c r="D67" s="127"/>
      <c r="E67" s="128" t="s">
        <v>25</v>
      </c>
      <c r="F67" s="148" t="s">
        <v>24</v>
      </c>
      <c r="G67" s="222"/>
      <c r="H67" s="130" t="s">
        <v>7</v>
      </c>
      <c r="I67" s="86"/>
    </row>
    <row r="68" spans="2:11" ht="14.65" customHeight="1">
      <c r="B68" s="85"/>
      <c r="C68" s="147" t="s">
        <v>72</v>
      </c>
      <c r="D68" s="133"/>
      <c r="E68" s="191">
        <v>3125</v>
      </c>
      <c r="F68" s="100"/>
      <c r="G68" s="223"/>
      <c r="H68" s="101">
        <f>E68*F68</f>
        <v>0</v>
      </c>
      <c r="I68" s="86"/>
    </row>
    <row r="69" spans="2:11" ht="14.65" customHeight="1">
      <c r="B69" s="85"/>
      <c r="C69" s="147" t="s">
        <v>102</v>
      </c>
      <c r="D69" s="133"/>
      <c r="E69" s="191">
        <v>1875</v>
      </c>
      <c r="F69" s="100"/>
      <c r="G69" s="224"/>
      <c r="H69" s="101">
        <f>E69*F69</f>
        <v>0</v>
      </c>
      <c r="I69" s="86"/>
    </row>
    <row r="70" spans="2:11">
      <c r="B70" s="85"/>
      <c r="C70" s="143"/>
      <c r="D70" s="143"/>
      <c r="E70" s="143"/>
      <c r="F70" s="143"/>
      <c r="G70" s="143"/>
      <c r="H70" s="143"/>
      <c r="I70" s="86"/>
    </row>
    <row r="71" spans="2:11">
      <c r="B71" s="85"/>
      <c r="C71" s="214" t="s">
        <v>70</v>
      </c>
      <c r="D71" s="215"/>
      <c r="E71" s="215"/>
      <c r="F71" s="215"/>
      <c r="G71" s="216"/>
      <c r="H71" s="125" t="s">
        <v>2</v>
      </c>
      <c r="I71" s="86"/>
    </row>
    <row r="72" spans="2:11">
      <c r="B72" s="85"/>
      <c r="C72" s="126" t="s">
        <v>3</v>
      </c>
      <c r="D72" s="127"/>
      <c r="E72" s="128" t="s">
        <v>25</v>
      </c>
      <c r="F72" s="129" t="s">
        <v>26</v>
      </c>
      <c r="G72" s="130" t="s">
        <v>7</v>
      </c>
      <c r="H72" s="148"/>
      <c r="I72" s="86"/>
    </row>
    <row r="73" spans="2:11">
      <c r="B73" s="85"/>
      <c r="C73" s="169"/>
      <c r="D73" s="149" t="s">
        <v>69</v>
      </c>
      <c r="E73" s="99">
        <v>3125</v>
      </c>
      <c r="F73" s="101">
        <v>115</v>
      </c>
      <c r="G73" s="101">
        <f>E73*F73</f>
        <v>359375</v>
      </c>
      <c r="H73" s="228"/>
      <c r="I73" s="86"/>
    </row>
    <row r="74" spans="2:11">
      <c r="B74" s="85"/>
      <c r="C74" s="169"/>
      <c r="D74" s="149" t="s">
        <v>68</v>
      </c>
      <c r="E74" s="99">
        <v>1875</v>
      </c>
      <c r="F74" s="101">
        <v>85</v>
      </c>
      <c r="G74" s="101">
        <f>E74*F74</f>
        <v>159375</v>
      </c>
      <c r="H74" s="229"/>
      <c r="I74" s="86"/>
    </row>
    <row r="75" spans="2:11">
      <c r="B75" s="85"/>
      <c r="C75" s="98" t="s">
        <v>27</v>
      </c>
      <c r="D75" s="98" t="s">
        <v>28</v>
      </c>
      <c r="E75" s="150">
        <v>1</v>
      </c>
      <c r="F75" s="151"/>
      <c r="G75" s="101">
        <f>SUM(G73:G74)*F75</f>
        <v>0</v>
      </c>
      <c r="H75" s="101">
        <f>G75</f>
        <v>0</v>
      </c>
      <c r="I75" s="86"/>
    </row>
    <row r="76" spans="2:11" ht="14.5" thickBot="1">
      <c r="B76" s="105"/>
      <c r="C76" s="152"/>
      <c r="D76" s="152"/>
      <c r="E76" s="153"/>
      <c r="F76" s="154"/>
      <c r="G76" s="152"/>
      <c r="H76" s="152"/>
      <c r="I76" s="109"/>
      <c r="K76" s="163"/>
    </row>
    <row r="77" spans="2:11">
      <c r="C77" s="121"/>
      <c r="E77" s="79"/>
      <c r="F77" s="79"/>
      <c r="H77" s="155"/>
    </row>
    <row r="79" spans="2:11" ht="18">
      <c r="C79" s="112"/>
      <c r="D79" s="112"/>
      <c r="G79" s="110" t="s">
        <v>56</v>
      </c>
      <c r="H79" s="156">
        <f>SUM(H19:H26,H28:H29,H31:H32,H34:H35,H38,H44:H51,H53:H54,H56:H57,H59:H60,H63,H68:H69,H75)</f>
        <v>0</v>
      </c>
    </row>
    <row r="80" spans="2:11">
      <c r="C80" s="112"/>
      <c r="D80" s="112"/>
    </row>
    <row r="81" spans="3:4">
      <c r="C81" s="112"/>
      <c r="D81" s="112"/>
    </row>
  </sheetData>
  <sheetProtection algorithmName="SHA-512" hashValue="2O2U8A+TAzuj0MRPq2c8GBPqjVNI4fisd41n2KCuzBy9Tv74IqYrTBKb0rDce/zkrBak9sFuZJ60GD7h0ssl5Q==" saltValue="u+NfjS8HWwTCKaX4CDsTRQ==" spinCount="100000" sheet="1" formatRows="0" selectLockedCells="1"/>
  <mergeCells count="15">
    <mergeCell ref="K3:M12"/>
    <mergeCell ref="C38:D38"/>
    <mergeCell ref="H73:H74"/>
    <mergeCell ref="C71:G71"/>
    <mergeCell ref="C1:G1"/>
    <mergeCell ref="C16:G16"/>
    <mergeCell ref="C37:G37"/>
    <mergeCell ref="C66:G66"/>
    <mergeCell ref="C3:H12"/>
    <mergeCell ref="C19:C25"/>
    <mergeCell ref="C41:G41"/>
    <mergeCell ref="C44:C50"/>
    <mergeCell ref="C62:G62"/>
    <mergeCell ref="C63:D63"/>
    <mergeCell ref="G67:G6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29496-2AF8-4829-B498-A73CF9C04B7C}">
  <dimension ref="B1:N55"/>
  <sheetViews>
    <sheetView tabSelected="1" zoomScale="85" zoomScaleNormal="85" workbookViewId="0">
      <selection activeCell="E20" sqref="E20"/>
    </sheetView>
  </sheetViews>
  <sheetFormatPr defaultColWidth="8.75" defaultRowHeight="14"/>
  <cols>
    <col min="1" max="2" width="2.4140625" style="79" customWidth="1"/>
    <col min="3" max="3" width="54.75" style="79" customWidth="1"/>
    <col min="4" max="4" width="21.6640625" style="92" bestFit="1" customWidth="1"/>
    <col min="5" max="5" width="19" style="93" customWidth="1"/>
    <col min="6" max="6" width="19.83203125" style="79" bestFit="1" customWidth="1"/>
    <col min="7" max="7" width="2.4140625" style="79" customWidth="1"/>
    <col min="8" max="16384" width="8.75" style="79"/>
  </cols>
  <sheetData>
    <row r="1" spans="2:14" ht="30.5" thickBot="1">
      <c r="C1" s="213"/>
      <c r="D1" s="213"/>
      <c r="E1" s="213"/>
      <c r="F1" s="213"/>
      <c r="G1" s="213"/>
    </row>
    <row r="2" spans="2:14" s="84" customFormat="1" ht="18.5" customHeight="1">
      <c r="B2" s="80"/>
      <c r="C2" s="81" t="s">
        <v>51</v>
      </c>
      <c r="D2" s="81"/>
      <c r="E2" s="82"/>
      <c r="F2" s="82"/>
      <c r="G2" s="83"/>
    </row>
    <row r="3" spans="2:14" ht="14.65" customHeight="1">
      <c r="B3" s="85"/>
      <c r="C3" s="210" t="s">
        <v>117</v>
      </c>
      <c r="D3" s="210"/>
      <c r="E3" s="210"/>
      <c r="F3" s="210"/>
      <c r="G3" s="86"/>
      <c r="I3" s="235"/>
      <c r="J3" s="236"/>
      <c r="K3" s="236"/>
      <c r="L3" s="236"/>
      <c r="M3" s="236"/>
      <c r="N3" s="236"/>
    </row>
    <row r="4" spans="2:14" ht="14.65" customHeight="1">
      <c r="B4" s="85"/>
      <c r="C4" s="210"/>
      <c r="D4" s="210"/>
      <c r="E4" s="210"/>
      <c r="F4" s="210"/>
      <c r="G4" s="86"/>
      <c r="I4" s="236"/>
      <c r="J4" s="236"/>
      <c r="K4" s="236"/>
      <c r="L4" s="236"/>
      <c r="M4" s="236"/>
      <c r="N4" s="236"/>
    </row>
    <row r="5" spans="2:14" ht="14.65" customHeight="1">
      <c r="B5" s="85"/>
      <c r="C5" s="210"/>
      <c r="D5" s="210"/>
      <c r="E5" s="210"/>
      <c r="F5" s="210"/>
      <c r="G5" s="86"/>
      <c r="I5" s="236"/>
      <c r="J5" s="236"/>
      <c r="K5" s="236"/>
      <c r="L5" s="236"/>
      <c r="M5" s="236"/>
      <c r="N5" s="236"/>
    </row>
    <row r="6" spans="2:14" ht="14.65" customHeight="1">
      <c r="B6" s="85"/>
      <c r="C6" s="210"/>
      <c r="D6" s="210"/>
      <c r="E6" s="210"/>
      <c r="F6" s="210"/>
      <c r="G6" s="86"/>
      <c r="I6" s="236"/>
      <c r="J6" s="236"/>
      <c r="K6" s="236"/>
      <c r="L6" s="236"/>
      <c r="M6" s="236"/>
      <c r="N6" s="236"/>
    </row>
    <row r="7" spans="2:14" ht="14.65" customHeight="1">
      <c r="B7" s="85"/>
      <c r="C7" s="210"/>
      <c r="D7" s="210"/>
      <c r="E7" s="210"/>
      <c r="F7" s="210"/>
      <c r="G7" s="86"/>
      <c r="I7" s="236"/>
      <c r="J7" s="236"/>
      <c r="K7" s="236"/>
      <c r="L7" s="236"/>
      <c r="M7" s="236"/>
      <c r="N7" s="236"/>
    </row>
    <row r="8" spans="2:14" ht="14.65" customHeight="1">
      <c r="B8" s="85"/>
      <c r="C8" s="210"/>
      <c r="D8" s="210"/>
      <c r="E8" s="210"/>
      <c r="F8" s="210"/>
      <c r="G8" s="86"/>
      <c r="I8" s="236"/>
      <c r="J8" s="236"/>
      <c r="K8" s="236"/>
      <c r="L8" s="236"/>
      <c r="M8" s="236"/>
      <c r="N8" s="236"/>
    </row>
    <row r="9" spans="2:14" ht="14.65" customHeight="1">
      <c r="B9" s="85"/>
      <c r="C9" s="210"/>
      <c r="D9" s="210"/>
      <c r="E9" s="210"/>
      <c r="F9" s="210"/>
      <c r="G9" s="86"/>
      <c r="I9" s="236"/>
      <c r="J9" s="236"/>
      <c r="K9" s="236"/>
      <c r="L9" s="236"/>
      <c r="M9" s="236"/>
      <c r="N9" s="236"/>
    </row>
    <row r="10" spans="2:14" ht="14.65" customHeight="1">
      <c r="B10" s="85"/>
      <c r="C10" s="210"/>
      <c r="D10" s="210"/>
      <c r="E10" s="210"/>
      <c r="F10" s="210"/>
      <c r="G10" s="86"/>
      <c r="I10" s="236"/>
      <c r="J10" s="236"/>
      <c r="K10" s="236"/>
      <c r="L10" s="236"/>
      <c r="M10" s="236"/>
      <c r="N10" s="236"/>
    </row>
    <row r="11" spans="2:14" ht="14.65" customHeight="1">
      <c r="B11" s="85"/>
      <c r="C11" s="210"/>
      <c r="D11" s="210"/>
      <c r="E11" s="210"/>
      <c r="F11" s="210"/>
      <c r="G11" s="86"/>
      <c r="I11" s="236"/>
      <c r="J11" s="236"/>
      <c r="K11" s="236"/>
      <c r="L11" s="236"/>
      <c r="M11" s="236"/>
      <c r="N11" s="236"/>
    </row>
    <row r="12" spans="2:14" ht="14.65" customHeight="1">
      <c r="B12" s="85"/>
      <c r="C12" s="210"/>
      <c r="D12" s="210"/>
      <c r="E12" s="210"/>
      <c r="F12" s="210"/>
      <c r="G12" s="86"/>
      <c r="I12" s="236"/>
      <c r="J12" s="236"/>
      <c r="K12" s="236"/>
      <c r="L12" s="236"/>
      <c r="M12" s="236"/>
      <c r="N12" s="236"/>
    </row>
    <row r="13" spans="2:14" ht="14.65" customHeight="1">
      <c r="B13" s="85"/>
      <c r="C13" s="210"/>
      <c r="D13" s="210"/>
      <c r="E13" s="210"/>
      <c r="F13" s="210"/>
      <c r="G13" s="86"/>
      <c r="I13" s="236"/>
      <c r="J13" s="236"/>
      <c r="K13" s="236"/>
      <c r="L13" s="236"/>
      <c r="M13" s="236"/>
      <c r="N13" s="236"/>
    </row>
    <row r="14" spans="2:14" ht="155.5" customHeight="1" thickBot="1">
      <c r="B14" s="85"/>
      <c r="C14" s="210"/>
      <c r="D14" s="210"/>
      <c r="E14" s="210"/>
      <c r="F14" s="210"/>
      <c r="G14" s="86"/>
      <c r="I14" s="236"/>
      <c r="J14" s="236"/>
      <c r="K14" s="236"/>
      <c r="L14" s="236"/>
      <c r="M14" s="236"/>
      <c r="N14" s="236"/>
    </row>
    <row r="15" spans="2:14" ht="14.65" customHeight="1">
      <c r="B15" s="87"/>
      <c r="C15" s="88"/>
      <c r="D15" s="89"/>
      <c r="E15" s="90"/>
      <c r="F15" s="89"/>
      <c r="G15" s="91"/>
    </row>
    <row r="16" spans="2:14">
      <c r="B16" s="85"/>
      <c r="G16" s="86"/>
    </row>
    <row r="17" spans="2:7">
      <c r="B17" s="85"/>
      <c r="C17" s="94" t="s">
        <v>64</v>
      </c>
      <c r="D17" s="95" t="s">
        <v>5</v>
      </c>
      <c r="E17" s="96" t="s">
        <v>63</v>
      </c>
      <c r="F17" s="97" t="s">
        <v>7</v>
      </c>
      <c r="G17" s="86"/>
    </row>
    <row r="18" spans="2:7">
      <c r="B18" s="85"/>
      <c r="C18" s="98" t="s">
        <v>98</v>
      </c>
      <c r="D18" s="99">
        <v>75</v>
      </c>
      <c r="E18" s="100"/>
      <c r="F18" s="101">
        <f t="shared" ref="F18:F22" si="0">D18*E18</f>
        <v>0</v>
      </c>
      <c r="G18" s="86"/>
    </row>
    <row r="19" spans="2:7">
      <c r="B19" s="85"/>
      <c r="C19" s="98" t="s">
        <v>99</v>
      </c>
      <c r="D19" s="99">
        <v>50</v>
      </c>
      <c r="E19" s="100"/>
      <c r="F19" s="101">
        <f t="shared" si="0"/>
        <v>0</v>
      </c>
      <c r="G19" s="86"/>
    </row>
    <row r="20" spans="2:7">
      <c r="B20" s="85"/>
      <c r="C20" s="98" t="s">
        <v>100</v>
      </c>
      <c r="D20" s="99">
        <v>50</v>
      </c>
      <c r="E20" s="100"/>
      <c r="F20" s="101">
        <f t="shared" si="0"/>
        <v>0</v>
      </c>
      <c r="G20" s="86"/>
    </row>
    <row r="21" spans="2:7">
      <c r="B21" s="85"/>
      <c r="C21" s="98" t="s">
        <v>101</v>
      </c>
      <c r="D21" s="99">
        <v>50</v>
      </c>
      <c r="E21" s="100"/>
      <c r="F21" s="101">
        <f t="shared" si="0"/>
        <v>0</v>
      </c>
      <c r="G21" s="86"/>
    </row>
    <row r="22" spans="2:7">
      <c r="B22" s="85"/>
      <c r="C22" s="98" t="s">
        <v>71</v>
      </c>
      <c r="D22" s="99">
        <v>25</v>
      </c>
      <c r="E22" s="100"/>
      <c r="F22" s="101">
        <f t="shared" si="0"/>
        <v>0</v>
      </c>
      <c r="G22" s="86"/>
    </row>
    <row r="23" spans="2:7">
      <c r="B23" s="85"/>
      <c r="C23" s="98" t="s">
        <v>104</v>
      </c>
      <c r="D23" s="99" t="s">
        <v>103</v>
      </c>
      <c r="E23" s="102">
        <f>E22/((2500+5000)/2)</f>
        <v>0</v>
      </c>
      <c r="F23" s="103"/>
      <c r="G23" s="86"/>
    </row>
    <row r="24" spans="2:7" ht="14.5">
      <c r="B24" s="85"/>
      <c r="C24" s="104" t="s">
        <v>29</v>
      </c>
      <c r="D24" s="99">
        <f>SUM(D18:D22)</f>
        <v>250</v>
      </c>
      <c r="E24" s="237"/>
      <c r="F24" s="238"/>
      <c r="G24" s="86"/>
    </row>
    <row r="25" spans="2:7" ht="14.5" thickBot="1">
      <c r="B25" s="105"/>
      <c r="C25" s="106"/>
      <c r="D25" s="107"/>
      <c r="E25" s="108"/>
      <c r="F25" s="106"/>
      <c r="G25" s="109"/>
    </row>
    <row r="27" spans="2:7" ht="18">
      <c r="E27" s="110" t="s">
        <v>56</v>
      </c>
      <c r="F27" s="111">
        <f>SUM(F18:F22)</f>
        <v>0</v>
      </c>
    </row>
    <row r="28" spans="2:7" ht="14.5">
      <c r="C28" s="112"/>
      <c r="E28" s="113"/>
    </row>
    <row r="29" spans="2:7">
      <c r="C29" s="112"/>
    </row>
    <row r="30" spans="2:7">
      <c r="C30" s="112"/>
    </row>
    <row r="34" ht="14.65" customHeight="1"/>
    <row r="35" ht="14.65" customHeight="1"/>
    <row r="37" ht="14.65" customHeight="1"/>
    <row r="53" ht="14.65" customHeight="1"/>
    <row r="55" ht="14.65" customHeight="1"/>
  </sheetData>
  <sheetProtection algorithmName="SHA-512" hashValue="4391NedfDQrlRihQx+gQKlnz2pEe/jCm4DzS1xxjQ35LQCcymt6kFZ10ZBvwhLfDEsZb/vTAADNY1OjuN7oaBA==" saltValue="/LnJDOS/pPOHBjGIHLdhHQ==" spinCount="100000" sheet="1" formatRows="0" selectLockedCells="1"/>
  <mergeCells count="4">
    <mergeCell ref="I3:N14"/>
    <mergeCell ref="C1:G1"/>
    <mergeCell ref="C3:F14"/>
    <mergeCell ref="E24:F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7282-D12E-4F1F-8F4D-266B8C046CBA}">
  <dimension ref="B1:P65"/>
  <sheetViews>
    <sheetView topLeftCell="A13" zoomScale="70" zoomScaleNormal="70" workbookViewId="0">
      <selection activeCell="J20" sqref="J20"/>
    </sheetView>
  </sheetViews>
  <sheetFormatPr defaultColWidth="8" defaultRowHeight="14"/>
  <cols>
    <col min="1" max="1" width="2.83203125" style="44" customWidth="1"/>
    <col min="2" max="2" width="22.83203125" style="44" bestFit="1" customWidth="1"/>
    <col min="3" max="3" width="15.4140625" style="44" customWidth="1"/>
    <col min="4" max="4" width="3.6640625" style="44" customWidth="1"/>
    <col min="5" max="5" width="37.33203125" style="44" customWidth="1"/>
    <col min="6" max="6" width="15.75" style="44" customWidth="1"/>
    <col min="7" max="7" width="16" style="44" customWidth="1"/>
    <col min="8" max="8" width="3.6640625" style="44" customWidth="1"/>
    <col min="9" max="10" width="15.4140625" style="44" customWidth="1"/>
    <col min="11" max="11" width="8" style="44"/>
    <col min="12" max="12" width="20" style="44" customWidth="1"/>
    <col min="13" max="13" width="15.25" style="44" bestFit="1" customWidth="1"/>
    <col min="14" max="15" width="8" style="44"/>
    <col min="16" max="17" width="15.6640625" style="44" customWidth="1"/>
    <col min="18" max="18" width="8" style="44"/>
    <col min="19" max="19" width="12.25" style="44" bestFit="1" customWidth="1"/>
    <col min="20" max="16384" width="8" style="44"/>
  </cols>
  <sheetData>
    <row r="1" spans="2:16" ht="14.5" thickBot="1"/>
    <row r="2" spans="2:16" s="45" customFormat="1" ht="18.5" customHeight="1">
      <c r="B2" s="248" t="s">
        <v>51</v>
      </c>
      <c r="C2" s="249"/>
      <c r="D2" s="249"/>
      <c r="E2" s="249"/>
      <c r="F2" s="249"/>
      <c r="G2" s="249"/>
      <c r="H2" s="249"/>
      <c r="I2" s="249"/>
      <c r="J2" s="249"/>
      <c r="K2" s="249"/>
      <c r="L2" s="249"/>
      <c r="M2" s="249"/>
      <c r="N2" s="250"/>
    </row>
    <row r="3" spans="2:16" ht="14.65" customHeight="1">
      <c r="B3" s="251" t="s">
        <v>129</v>
      </c>
      <c r="C3" s="252"/>
      <c r="D3" s="252"/>
      <c r="E3" s="252"/>
      <c r="F3" s="252"/>
      <c r="G3" s="252"/>
      <c r="H3" s="252"/>
      <c r="I3" s="252"/>
      <c r="J3" s="252"/>
      <c r="K3" s="252"/>
      <c r="L3" s="252"/>
      <c r="M3" s="252"/>
      <c r="N3" s="253"/>
      <c r="O3" s="56"/>
      <c r="P3" s="56"/>
    </row>
    <row r="4" spans="2:16" ht="14.65" customHeight="1">
      <c r="B4" s="251"/>
      <c r="C4" s="252"/>
      <c r="D4" s="252"/>
      <c r="E4" s="252"/>
      <c r="F4" s="252"/>
      <c r="G4" s="252"/>
      <c r="H4" s="252"/>
      <c r="I4" s="252"/>
      <c r="J4" s="252"/>
      <c r="K4" s="252"/>
      <c r="L4" s="252"/>
      <c r="M4" s="252"/>
      <c r="N4" s="253"/>
      <c r="O4" s="56"/>
      <c r="P4" s="56"/>
    </row>
    <row r="5" spans="2:16" ht="14.65" customHeight="1">
      <c r="B5" s="251"/>
      <c r="C5" s="252"/>
      <c r="D5" s="252"/>
      <c r="E5" s="252"/>
      <c r="F5" s="252"/>
      <c r="G5" s="252"/>
      <c r="H5" s="252"/>
      <c r="I5" s="252"/>
      <c r="J5" s="252"/>
      <c r="K5" s="252"/>
      <c r="L5" s="252"/>
      <c r="M5" s="252"/>
      <c r="N5" s="253"/>
      <c r="O5" s="56"/>
      <c r="P5" s="56"/>
    </row>
    <row r="6" spans="2:16" ht="14.65" customHeight="1">
      <c r="B6" s="251"/>
      <c r="C6" s="252"/>
      <c r="D6" s="252"/>
      <c r="E6" s="252"/>
      <c r="F6" s="252"/>
      <c r="G6" s="252"/>
      <c r="H6" s="252"/>
      <c r="I6" s="252"/>
      <c r="J6" s="252"/>
      <c r="K6" s="252"/>
      <c r="L6" s="252"/>
      <c r="M6" s="252"/>
      <c r="N6" s="253"/>
      <c r="O6" s="56"/>
      <c r="P6" s="56"/>
    </row>
    <row r="7" spans="2:16" ht="14.65" customHeight="1">
      <c r="B7" s="251"/>
      <c r="C7" s="252"/>
      <c r="D7" s="252"/>
      <c r="E7" s="252"/>
      <c r="F7" s="252"/>
      <c r="G7" s="252"/>
      <c r="H7" s="252"/>
      <c r="I7" s="252"/>
      <c r="J7" s="252"/>
      <c r="K7" s="252"/>
      <c r="L7" s="252"/>
      <c r="M7" s="252"/>
      <c r="N7" s="253"/>
      <c r="O7" s="56"/>
      <c r="P7" s="56"/>
    </row>
    <row r="8" spans="2:16" ht="14.65" customHeight="1">
      <c r="B8" s="251"/>
      <c r="C8" s="252"/>
      <c r="D8" s="252"/>
      <c r="E8" s="252"/>
      <c r="F8" s="252"/>
      <c r="G8" s="252"/>
      <c r="H8" s="252"/>
      <c r="I8" s="252"/>
      <c r="J8" s="252"/>
      <c r="K8" s="252"/>
      <c r="L8" s="252"/>
      <c r="M8" s="252"/>
      <c r="N8" s="253"/>
      <c r="O8" s="56"/>
      <c r="P8" s="56"/>
    </row>
    <row r="9" spans="2:16" ht="128.5" customHeight="1" thickBot="1">
      <c r="B9" s="251"/>
      <c r="C9" s="252"/>
      <c r="D9" s="252"/>
      <c r="E9" s="252"/>
      <c r="F9" s="252"/>
      <c r="G9" s="252"/>
      <c r="H9" s="252"/>
      <c r="I9" s="252"/>
      <c r="J9" s="252"/>
      <c r="K9" s="252"/>
      <c r="L9" s="252"/>
      <c r="M9" s="252"/>
      <c r="N9" s="253"/>
      <c r="O9" s="56"/>
      <c r="P9" s="56"/>
    </row>
    <row r="10" spans="2:16" ht="14.65" customHeight="1" thickBot="1">
      <c r="B10" s="254"/>
      <c r="C10" s="255"/>
      <c r="D10" s="255"/>
      <c r="E10" s="255"/>
      <c r="F10" s="255"/>
      <c r="G10" s="255"/>
      <c r="H10" s="255"/>
      <c r="I10" s="255"/>
      <c r="J10" s="255"/>
      <c r="K10" s="255"/>
      <c r="L10" s="255"/>
      <c r="M10" s="255"/>
      <c r="N10" s="256"/>
    </row>
    <row r="11" spans="2:16" ht="14.5" thickBot="1">
      <c r="B11" s="48"/>
      <c r="C11" s="49"/>
      <c r="D11" s="49"/>
      <c r="E11" s="49"/>
      <c r="F11" s="49"/>
      <c r="G11" s="49"/>
      <c r="H11" s="49"/>
      <c r="I11" s="49"/>
      <c r="J11" s="49"/>
      <c r="K11" s="49"/>
      <c r="L11" s="49"/>
      <c r="M11" s="49"/>
      <c r="N11" s="50"/>
    </row>
    <row r="12" spans="2:16" ht="15" customHeight="1" thickBot="1">
      <c r="B12" s="57" t="s">
        <v>31</v>
      </c>
      <c r="C12" s="58" t="s">
        <v>32</v>
      </c>
      <c r="D12" s="51"/>
      <c r="E12" s="58" t="s">
        <v>33</v>
      </c>
      <c r="F12" s="58" t="s">
        <v>31</v>
      </c>
      <c r="G12" s="58" t="s">
        <v>32</v>
      </c>
      <c r="H12" s="51"/>
      <c r="I12" s="239" t="s">
        <v>30</v>
      </c>
      <c r="J12" s="240"/>
      <c r="K12" s="240"/>
      <c r="L12" s="240"/>
      <c r="M12" s="241"/>
      <c r="N12" s="47"/>
    </row>
    <row r="13" spans="2:16">
      <c r="B13" s="59">
        <f>M13</f>
        <v>18750000</v>
      </c>
      <c r="C13" s="60">
        <f t="shared" ref="C13:C34" si="0">IF(B13&lt;$M$14,$M$17,IF(($M$17-$M$17*((B13-$M$14)/($M$13-$M$14))^$M$15)&lt;0,"Uitsluiting",IF(($M$17-$M$17*((B13-$M$14)/($M$13-$M$14))^$M$15)&gt;$M$17,$M$17,$M$17-$M$17*((B13-$M$14)/($M$13-$M$14))^$M$15)))</f>
        <v>0</v>
      </c>
      <c r="D13" s="51"/>
      <c r="E13" s="52" t="s">
        <v>35</v>
      </c>
      <c r="F13" s="61">
        <f>12500000/4*5</f>
        <v>15625000</v>
      </c>
      <c r="G13" s="60">
        <f>IF(F13&lt;$M$14,$M$17,IF(($M$17-$M$17*((F13-$M$14)/($M$13-$M$14))^$M$15)&lt;0,"Uitsluiting",IF(($M$17-$M$17*((F13-$M$14)/($M$13-$M$14))^$M$15)&gt;$M$17,$M$17,$M$17-$M$17*((F13-$M$14)/($M$13-$M$14))^$M$15)))</f>
        <v>263.88888888888886</v>
      </c>
      <c r="H13" s="51"/>
      <c r="I13" s="242" t="s">
        <v>94</v>
      </c>
      <c r="J13" s="260" t="s">
        <v>34</v>
      </c>
      <c r="K13" s="261"/>
      <c r="L13" s="262"/>
      <c r="M13" s="62">
        <v>18750000</v>
      </c>
      <c r="N13" s="47"/>
    </row>
    <row r="14" spans="2:16">
      <c r="B14" s="59">
        <f>B13-($M$13-$M$14)/25</f>
        <v>18450000</v>
      </c>
      <c r="C14" s="60">
        <f t="shared" si="0"/>
        <v>31.360000000000014</v>
      </c>
      <c r="D14" s="51"/>
      <c r="E14" s="63" t="s">
        <v>31</v>
      </c>
      <c r="F14" s="64">
        <f>F21</f>
        <v>0</v>
      </c>
      <c r="G14" s="60">
        <f>IF(F14&lt;$M$14,$M$17,IF(($M$17-$M$17*((F14-$M$14)/($M$13-$M$14))^$M$15)&lt;0,"Uitsluiting",IF(($M$17-$M$17*((F14-$M$14)/($M$13-$M$14))^$M$15)&gt;$M$17,$M$17,$M$17-$M$17*((F14-$M$14)/($M$13-$M$14))^$M$15)))</f>
        <v>400</v>
      </c>
      <c r="H14" s="51"/>
      <c r="I14" s="243"/>
      <c r="J14" s="257" t="s">
        <v>36</v>
      </c>
      <c r="K14" s="258"/>
      <c r="L14" s="259"/>
      <c r="M14" s="65">
        <v>11250000</v>
      </c>
      <c r="N14" s="47"/>
    </row>
    <row r="15" spans="2:16" ht="14.5" thickBot="1">
      <c r="B15" s="59">
        <f t="shared" ref="B15:B34" si="1">B14-($M$13-$M$14)/20</f>
        <v>18075000</v>
      </c>
      <c r="C15" s="60">
        <f t="shared" si="0"/>
        <v>68.759999999999991</v>
      </c>
      <c r="D15" s="51"/>
      <c r="E15" s="51"/>
      <c r="F15" s="51"/>
      <c r="G15" s="51"/>
      <c r="H15" s="51"/>
      <c r="I15" s="244"/>
      <c r="J15" s="263" t="s">
        <v>37</v>
      </c>
      <c r="K15" s="264"/>
      <c r="L15" s="265"/>
      <c r="M15" s="66">
        <v>2</v>
      </c>
      <c r="N15" s="47"/>
    </row>
    <row r="16" spans="2:16" ht="17.25" customHeight="1">
      <c r="B16" s="59">
        <f t="shared" si="1"/>
        <v>17700000</v>
      </c>
      <c r="C16" s="60">
        <f t="shared" si="0"/>
        <v>104.16000000000003</v>
      </c>
      <c r="D16" s="51"/>
      <c r="E16" s="67" t="s">
        <v>58</v>
      </c>
      <c r="F16" s="58" t="s">
        <v>62</v>
      </c>
      <c r="G16" s="51"/>
      <c r="H16" s="51"/>
      <c r="I16" s="245" t="s">
        <v>61</v>
      </c>
      <c r="J16" s="260" t="s">
        <v>38</v>
      </c>
      <c r="K16" s="261"/>
      <c r="L16" s="262"/>
      <c r="M16" s="68">
        <v>1000</v>
      </c>
      <c r="N16" s="47"/>
    </row>
    <row r="17" spans="2:14">
      <c r="B17" s="59">
        <f t="shared" si="1"/>
        <v>17325000</v>
      </c>
      <c r="C17" s="60">
        <f t="shared" si="0"/>
        <v>137.55999999999995</v>
      </c>
      <c r="D17" s="51"/>
      <c r="E17" s="69" t="s">
        <v>133</v>
      </c>
      <c r="F17" s="70">
        <f>'2. Huur en plaatsing'!H58</f>
        <v>0</v>
      </c>
      <c r="G17" s="51"/>
      <c r="H17" s="51"/>
      <c r="I17" s="246"/>
      <c r="J17" s="71" t="s">
        <v>39</v>
      </c>
      <c r="K17" s="72">
        <v>0.4</v>
      </c>
      <c r="L17" s="71" t="s">
        <v>40</v>
      </c>
      <c r="M17" s="73">
        <f>K17*M16</f>
        <v>400</v>
      </c>
      <c r="N17" s="47"/>
    </row>
    <row r="18" spans="2:14" ht="14.5" customHeight="1" thickBot="1">
      <c r="B18" s="59">
        <f t="shared" si="1"/>
        <v>16950000</v>
      </c>
      <c r="C18" s="60">
        <f t="shared" si="0"/>
        <v>168.96</v>
      </c>
      <c r="D18" s="51"/>
      <c r="E18" s="69" t="s">
        <v>132</v>
      </c>
      <c r="F18" s="70">
        <f>'2. Huur en plaatsing'!H60</f>
        <v>0</v>
      </c>
      <c r="G18" s="51"/>
      <c r="H18" s="51"/>
      <c r="I18" s="247"/>
      <c r="J18" s="74" t="s">
        <v>41</v>
      </c>
      <c r="K18" s="75">
        <f>1-K17</f>
        <v>0.6</v>
      </c>
      <c r="L18" s="74" t="s">
        <v>42</v>
      </c>
      <c r="M18" s="76">
        <f>K18*M16</f>
        <v>600</v>
      </c>
      <c r="N18" s="47"/>
    </row>
    <row r="19" spans="2:14">
      <c r="B19" s="59">
        <f t="shared" si="1"/>
        <v>16575000</v>
      </c>
      <c r="C19" s="60">
        <f t="shared" si="0"/>
        <v>198.36</v>
      </c>
      <c r="D19" s="51"/>
      <c r="E19" s="69" t="s">
        <v>139</v>
      </c>
      <c r="F19" s="70">
        <f>'3. Lediging en Verwerking'!H79</f>
        <v>0</v>
      </c>
      <c r="G19" s="51"/>
      <c r="H19" s="51"/>
      <c r="I19" s="51"/>
      <c r="J19" s="51"/>
      <c r="K19" s="51"/>
      <c r="L19" s="51"/>
      <c r="M19" s="51"/>
      <c r="N19" s="47"/>
    </row>
    <row r="20" spans="2:14" ht="15" customHeight="1" thickBot="1">
      <c r="B20" s="59">
        <f t="shared" si="1"/>
        <v>16200000</v>
      </c>
      <c r="C20" s="60">
        <f t="shared" si="0"/>
        <v>225.76</v>
      </c>
      <c r="D20" s="51"/>
      <c r="E20" s="187" t="s">
        <v>59</v>
      </c>
      <c r="F20" s="188">
        <f>'4. Opruimingen'!F27</f>
        <v>0</v>
      </c>
      <c r="G20" s="51"/>
      <c r="H20" s="51"/>
      <c r="I20" s="51"/>
      <c r="J20" s="51"/>
      <c r="K20" s="51"/>
      <c r="L20" s="51"/>
      <c r="M20" s="51"/>
      <c r="N20" s="47"/>
    </row>
    <row r="21" spans="2:14" ht="15" customHeight="1" thickBot="1">
      <c r="B21" s="59">
        <f t="shared" si="1"/>
        <v>15825000</v>
      </c>
      <c r="C21" s="60">
        <f t="shared" si="0"/>
        <v>251.16</v>
      </c>
      <c r="D21" s="51"/>
      <c r="E21" s="189" t="s">
        <v>60</v>
      </c>
      <c r="F21" s="190">
        <f>(1*F18)+(5*(F17+F19+F20))</f>
        <v>0</v>
      </c>
      <c r="G21" s="51"/>
      <c r="H21" s="51"/>
      <c r="I21" s="51"/>
      <c r="J21" s="51"/>
      <c r="K21" s="51"/>
      <c r="L21" s="51"/>
      <c r="M21" s="51"/>
      <c r="N21" s="47"/>
    </row>
    <row r="22" spans="2:14" ht="14.5" customHeight="1">
      <c r="B22" s="59">
        <f t="shared" si="1"/>
        <v>15450000</v>
      </c>
      <c r="C22" s="60">
        <f t="shared" si="0"/>
        <v>274.56</v>
      </c>
      <c r="D22" s="51"/>
      <c r="E22" s="51"/>
      <c r="F22" s="51"/>
      <c r="G22" s="51"/>
      <c r="H22" s="51"/>
      <c r="I22" s="51"/>
      <c r="J22" s="51"/>
      <c r="K22" s="51"/>
      <c r="L22" s="51"/>
      <c r="M22" s="51"/>
      <c r="N22" s="47"/>
    </row>
    <row r="23" spans="2:14">
      <c r="B23" s="59">
        <f t="shared" si="1"/>
        <v>15075000</v>
      </c>
      <c r="C23" s="60">
        <f t="shared" si="0"/>
        <v>295.96000000000004</v>
      </c>
      <c r="D23" s="51"/>
      <c r="E23" s="51"/>
      <c r="F23" s="77"/>
      <c r="G23" s="51"/>
      <c r="H23" s="51"/>
      <c r="I23" s="51"/>
      <c r="J23" s="51"/>
      <c r="K23" s="51"/>
      <c r="L23" s="51"/>
      <c r="M23" s="51"/>
      <c r="N23" s="47"/>
    </row>
    <row r="24" spans="2:14">
      <c r="B24" s="59">
        <f t="shared" si="1"/>
        <v>14700000</v>
      </c>
      <c r="C24" s="60">
        <f t="shared" si="0"/>
        <v>315.36</v>
      </c>
      <c r="D24" s="51"/>
      <c r="E24" s="51"/>
      <c r="F24" s="77"/>
      <c r="G24" s="51"/>
      <c r="H24" s="51"/>
      <c r="I24" s="51"/>
      <c r="J24" s="51"/>
      <c r="K24" s="51"/>
      <c r="L24" s="51"/>
      <c r="M24" s="51"/>
      <c r="N24" s="47"/>
    </row>
    <row r="25" spans="2:14">
      <c r="B25" s="59">
        <f t="shared" si="1"/>
        <v>14325000</v>
      </c>
      <c r="C25" s="60">
        <f t="shared" si="0"/>
        <v>332.76</v>
      </c>
      <c r="D25" s="51"/>
      <c r="E25" s="51"/>
      <c r="F25" s="51"/>
      <c r="G25" s="51"/>
      <c r="H25" s="51"/>
      <c r="I25" s="51"/>
      <c r="J25" s="51"/>
      <c r="K25" s="51"/>
      <c r="L25" s="51"/>
      <c r="M25" s="51"/>
      <c r="N25" s="47"/>
    </row>
    <row r="26" spans="2:14" ht="15" customHeight="1">
      <c r="B26" s="59">
        <f t="shared" si="1"/>
        <v>13950000</v>
      </c>
      <c r="C26" s="60">
        <f t="shared" si="0"/>
        <v>348.16</v>
      </c>
      <c r="D26" s="51"/>
      <c r="E26" s="51"/>
      <c r="F26" s="51"/>
      <c r="G26" s="51"/>
      <c r="H26" s="51"/>
      <c r="I26" s="51"/>
      <c r="J26" s="51"/>
      <c r="K26" s="51"/>
      <c r="L26" s="51"/>
      <c r="M26" s="51"/>
      <c r="N26" s="47"/>
    </row>
    <row r="27" spans="2:14" ht="15" customHeight="1">
      <c r="B27" s="59">
        <f t="shared" si="1"/>
        <v>13575000</v>
      </c>
      <c r="C27" s="60">
        <f t="shared" si="0"/>
        <v>361.56</v>
      </c>
      <c r="D27" s="51"/>
      <c r="E27" s="51"/>
      <c r="F27" s="51"/>
      <c r="G27" s="51"/>
      <c r="H27" s="51"/>
      <c r="I27" s="51"/>
      <c r="J27" s="51"/>
      <c r="K27" s="51"/>
      <c r="L27" s="51"/>
      <c r="M27" s="51"/>
      <c r="N27" s="47"/>
    </row>
    <row r="28" spans="2:14">
      <c r="B28" s="59">
        <f t="shared" si="1"/>
        <v>13200000</v>
      </c>
      <c r="C28" s="60">
        <f t="shared" si="0"/>
        <v>372.96</v>
      </c>
      <c r="D28" s="51"/>
      <c r="E28" s="51"/>
      <c r="F28" s="51"/>
      <c r="G28" s="51"/>
      <c r="H28" s="51"/>
      <c r="I28" s="51"/>
      <c r="J28" s="51"/>
      <c r="K28" s="51"/>
      <c r="L28" s="51"/>
      <c r="M28" s="51"/>
      <c r="N28" s="47"/>
    </row>
    <row r="29" spans="2:14" ht="14.5" customHeight="1">
      <c r="B29" s="59">
        <f t="shared" si="1"/>
        <v>12825000</v>
      </c>
      <c r="C29" s="60">
        <f t="shared" si="0"/>
        <v>382.36</v>
      </c>
      <c r="D29" s="51"/>
      <c r="E29" s="51"/>
      <c r="F29" s="51"/>
      <c r="G29" s="51"/>
      <c r="H29" s="51"/>
      <c r="I29" s="51"/>
      <c r="J29" s="51"/>
      <c r="K29" s="51"/>
      <c r="L29" s="51"/>
      <c r="M29" s="51"/>
      <c r="N29" s="47"/>
    </row>
    <row r="30" spans="2:14">
      <c r="B30" s="59">
        <f t="shared" si="1"/>
        <v>12450000</v>
      </c>
      <c r="C30" s="60">
        <f t="shared" si="0"/>
        <v>389.76</v>
      </c>
      <c r="D30" s="51"/>
      <c r="E30" s="51"/>
      <c r="F30" s="51"/>
      <c r="G30" s="51"/>
      <c r="H30" s="51"/>
      <c r="I30" s="51"/>
      <c r="J30" s="51"/>
      <c r="K30" s="51"/>
      <c r="L30" s="51"/>
      <c r="M30" s="51"/>
      <c r="N30" s="47"/>
    </row>
    <row r="31" spans="2:14">
      <c r="B31" s="59">
        <f t="shared" si="1"/>
        <v>12075000</v>
      </c>
      <c r="C31" s="60">
        <f t="shared" si="0"/>
        <v>395.16</v>
      </c>
      <c r="D31" s="51"/>
      <c r="E31" s="51"/>
      <c r="F31" s="51"/>
      <c r="G31" s="51"/>
      <c r="H31" s="51"/>
      <c r="I31" s="51"/>
      <c r="J31" s="51"/>
      <c r="K31" s="51"/>
      <c r="L31" s="51"/>
      <c r="M31" s="51"/>
      <c r="N31" s="47"/>
    </row>
    <row r="32" spans="2:14">
      <c r="B32" s="59">
        <f t="shared" si="1"/>
        <v>11700000</v>
      </c>
      <c r="C32" s="60">
        <f t="shared" si="0"/>
        <v>398.56</v>
      </c>
      <c r="D32" s="51"/>
      <c r="E32" s="51"/>
      <c r="F32" s="51"/>
      <c r="G32" s="51"/>
      <c r="H32" s="51"/>
      <c r="I32" s="51"/>
      <c r="J32" s="51"/>
      <c r="K32" s="51"/>
      <c r="L32" s="51"/>
      <c r="M32" s="51"/>
      <c r="N32" s="47"/>
    </row>
    <row r="33" spans="2:14">
      <c r="B33" s="59">
        <f t="shared" si="1"/>
        <v>11325000</v>
      </c>
      <c r="C33" s="60">
        <f t="shared" si="0"/>
        <v>399.96</v>
      </c>
      <c r="D33" s="51"/>
      <c r="E33" s="51"/>
      <c r="F33" s="51"/>
      <c r="G33" s="51"/>
      <c r="H33" s="51"/>
      <c r="I33" s="51"/>
      <c r="J33" s="51"/>
      <c r="K33" s="51"/>
      <c r="L33" s="51"/>
      <c r="M33" s="51"/>
      <c r="N33" s="47"/>
    </row>
    <row r="34" spans="2:14">
      <c r="B34" s="59">
        <f t="shared" si="1"/>
        <v>10950000</v>
      </c>
      <c r="C34" s="60">
        <f t="shared" si="0"/>
        <v>400</v>
      </c>
      <c r="D34" s="51"/>
      <c r="E34" s="51"/>
      <c r="F34" s="51"/>
      <c r="G34" s="51"/>
      <c r="H34" s="51"/>
      <c r="I34" s="51"/>
      <c r="J34" s="51"/>
      <c r="K34" s="51"/>
      <c r="L34" s="51"/>
      <c r="M34" s="51"/>
      <c r="N34" s="47"/>
    </row>
    <row r="35" spans="2:14" ht="18.649999999999999" customHeight="1">
      <c r="B35" s="46"/>
      <c r="C35" s="51"/>
      <c r="D35" s="51"/>
      <c r="E35" s="51"/>
      <c r="F35" s="51"/>
      <c r="G35" s="51"/>
      <c r="H35" s="51"/>
      <c r="I35" s="51"/>
      <c r="J35" s="51"/>
      <c r="K35" s="51"/>
      <c r="L35" s="51"/>
      <c r="M35" s="51"/>
      <c r="N35" s="47"/>
    </row>
    <row r="36" spans="2:14">
      <c r="B36" s="46"/>
      <c r="C36" s="51"/>
      <c r="D36" s="51"/>
      <c r="E36" s="51"/>
      <c r="F36" s="51"/>
      <c r="G36" s="51"/>
      <c r="H36" s="51"/>
      <c r="I36" s="51"/>
      <c r="J36" s="51"/>
      <c r="K36" s="51"/>
      <c r="L36" s="51"/>
      <c r="M36" s="51"/>
      <c r="N36" s="47"/>
    </row>
    <row r="37" spans="2:14">
      <c r="B37" s="46"/>
      <c r="C37" s="51"/>
      <c r="D37" s="51"/>
      <c r="E37" s="51"/>
      <c r="F37" s="51"/>
      <c r="G37" s="51"/>
      <c r="H37" s="51"/>
      <c r="I37" s="51"/>
      <c r="J37" s="51"/>
      <c r="K37" s="51"/>
      <c r="L37" s="51"/>
      <c r="M37" s="51"/>
      <c r="N37" s="47"/>
    </row>
    <row r="38" spans="2:14">
      <c r="B38" s="46"/>
      <c r="C38" s="51"/>
      <c r="D38" s="51"/>
      <c r="E38" s="51"/>
      <c r="F38" s="51"/>
      <c r="G38" s="51"/>
      <c r="H38" s="51"/>
      <c r="I38" s="51"/>
      <c r="J38" s="51"/>
      <c r="K38" s="51"/>
      <c r="L38" s="51"/>
      <c r="M38" s="51"/>
      <c r="N38" s="47"/>
    </row>
    <row r="39" spans="2:14" ht="15.75" customHeight="1">
      <c r="B39" s="46"/>
      <c r="C39" s="51"/>
      <c r="D39" s="51"/>
      <c r="E39" s="51"/>
      <c r="F39" s="51"/>
      <c r="G39" s="51"/>
      <c r="H39" s="51"/>
      <c r="I39" s="51"/>
      <c r="J39" s="51"/>
      <c r="K39" s="51"/>
      <c r="L39" s="51"/>
      <c r="M39" s="51"/>
      <c r="N39" s="47"/>
    </row>
    <row r="40" spans="2:14">
      <c r="B40" s="46"/>
      <c r="C40" s="51"/>
      <c r="D40" s="51"/>
      <c r="E40" s="51"/>
      <c r="F40" s="51"/>
      <c r="G40" s="51"/>
      <c r="H40" s="51"/>
      <c r="I40" s="51"/>
      <c r="J40" s="51"/>
      <c r="K40" s="51"/>
      <c r="L40" s="51"/>
      <c r="M40" s="51"/>
      <c r="N40" s="47"/>
    </row>
    <row r="41" spans="2:14">
      <c r="B41" s="46"/>
      <c r="C41" s="51"/>
      <c r="D41" s="51"/>
      <c r="E41" s="51"/>
      <c r="F41" s="51"/>
      <c r="G41" s="51"/>
      <c r="H41" s="51"/>
      <c r="I41" s="51"/>
      <c r="J41" s="51"/>
      <c r="K41" s="51"/>
      <c r="L41" s="51"/>
      <c r="M41" s="51"/>
      <c r="N41" s="47"/>
    </row>
    <row r="42" spans="2:14">
      <c r="B42" s="46"/>
      <c r="C42" s="51"/>
      <c r="D42" s="51"/>
      <c r="E42" s="51"/>
      <c r="F42" s="51"/>
      <c r="G42" s="51"/>
      <c r="H42" s="51"/>
      <c r="I42" s="51"/>
      <c r="J42" s="51"/>
      <c r="K42" s="51"/>
      <c r="L42" s="51"/>
      <c r="M42" s="51"/>
      <c r="N42" s="47"/>
    </row>
    <row r="43" spans="2:14">
      <c r="B43" s="46"/>
      <c r="C43" s="51"/>
      <c r="D43" s="51"/>
      <c r="E43" s="51"/>
      <c r="F43" s="51"/>
      <c r="G43" s="51"/>
      <c r="H43" s="51"/>
      <c r="I43" s="51"/>
      <c r="J43" s="51"/>
      <c r="K43" s="51"/>
      <c r="L43" s="51"/>
      <c r="M43" s="51"/>
      <c r="N43" s="47"/>
    </row>
    <row r="44" spans="2:14" ht="14.5" thickBot="1">
      <c r="B44" s="53"/>
      <c r="C44" s="55"/>
      <c r="D44" s="55"/>
      <c r="E44" s="55"/>
      <c r="F44" s="55"/>
      <c r="G44" s="55"/>
      <c r="H44" s="55"/>
      <c r="I44" s="55"/>
      <c r="J44" s="55"/>
      <c r="K44" s="55"/>
      <c r="L44" s="55"/>
      <c r="M44" s="55"/>
      <c r="N44" s="54"/>
    </row>
    <row r="47" spans="2:14" ht="18.649999999999999" customHeight="1"/>
    <row r="48" spans="2:14">
      <c r="C48" s="78"/>
      <c r="D48" s="78"/>
      <c r="H48" s="78"/>
    </row>
    <row r="49" spans="3:8">
      <c r="C49" s="78"/>
      <c r="D49" s="78"/>
      <c r="H49" s="78"/>
    </row>
    <row r="50" spans="3:8">
      <c r="D50" s="78"/>
      <c r="H50" s="78"/>
    </row>
    <row r="51" spans="3:8" ht="14.5" customHeight="1">
      <c r="D51" s="78"/>
      <c r="H51" s="78"/>
    </row>
    <row r="52" spans="3:8">
      <c r="D52" s="78"/>
      <c r="H52" s="78"/>
    </row>
    <row r="53" spans="3:8">
      <c r="D53" s="78"/>
      <c r="H53" s="78"/>
    </row>
    <row r="65" ht="15" customHeight="1"/>
  </sheetData>
  <sheetProtection algorithmName="SHA-512" hashValue="dJ63uMmYM0gnZO/DdZIp9idJDZ5kWENnyLeLzp5s84yU+vCYoX6fi23homSOZZwgih5zLpr6oNwAFVC9gwJRUg==" saltValue="afvjQHxDd+kqlIkgMfDZWw==" spinCount="100000" sheet="1" objects="1" scenarios="1" selectLockedCells="1" selectUnlockedCells="1"/>
  <mergeCells count="10">
    <mergeCell ref="I12:M12"/>
    <mergeCell ref="I13:I15"/>
    <mergeCell ref="I16:I18"/>
    <mergeCell ref="B2:N2"/>
    <mergeCell ref="B3:N9"/>
    <mergeCell ref="B10:N10"/>
    <mergeCell ref="J14:L14"/>
    <mergeCell ref="J16:L16"/>
    <mergeCell ref="J15:L15"/>
    <mergeCell ref="J13:L13"/>
  </mergeCells>
  <conditionalFormatting sqref="C13:C34">
    <cfRule type="containsText" dxfId="3" priority="4" operator="containsText" text="GETAL">
      <formula>NOT(ISERROR(SEARCH("GETAL",C13)))</formula>
    </cfRule>
  </conditionalFormatting>
  <conditionalFormatting sqref="F13:F14 B13:B34">
    <cfRule type="cellIs" dxfId="2" priority="11" operator="greaterThan">
      <formula>$M$13</formula>
    </cfRule>
    <cfRule type="cellIs" dxfId="1" priority="12" operator="lessThan">
      <formula>$M$14</formula>
    </cfRule>
  </conditionalFormatting>
  <conditionalFormatting sqref="G13:G14">
    <cfRule type="containsText" dxfId="0" priority="1" operator="containsText" text="GETAL">
      <formula>NOT(ISERROR(SEARCH("GETAL",G13)))</formula>
    </cfRule>
  </conditionalFormatting>
  <dataValidations count="1">
    <dataValidation type="decimal" allowBlank="1" showInputMessage="1" showErrorMessage="1" error="De weging van Prijs is minder dan 20% of meer dan 80%. Om negatieve effecten in de gunning te voorkomen kun je beter een evenwichtigere verdeling tussen Prijs en Kwaliteit overwegen." sqref="K17" xr:uid="{37CC723A-82EF-4DC1-8853-9CEDD8F89C0D}">
      <formula1>0.2</formula1>
      <formula2>0.8</formula2>
    </dataValidation>
  </dataValidations>
  <pageMargins left="0.7" right="0.7" top="0.75" bottom="0.75" header="0.3" footer="0.3"/>
  <drawing r:id="rId1"/>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Uitleg</vt:lpstr>
      <vt:lpstr>2. Huur en plaatsing</vt:lpstr>
      <vt:lpstr>3. Lediging en Verwerking</vt:lpstr>
      <vt:lpstr>4. Opruimingen</vt:lpstr>
      <vt:lpstr>5. Totaal en score simulatie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IUC Belastingdienst</dc:creator>
  <cp:lastModifiedBy>IUC Belastingdienst</cp:lastModifiedBy>
  <dcterms:created xsi:type="dcterms:W3CDTF">2025-11-17T12:37:21Z</dcterms:created>
  <dcterms:modified xsi:type="dcterms:W3CDTF">2026-02-25T12:58:15Z</dcterms:modified>
</cp:coreProperties>
</file>