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F-EU-24-04 Medische voeding\3a. Nota van Inlichtingen\"/>
    </mc:Choice>
  </mc:AlternateContent>
  <xr:revisionPtr revIDLastSave="0" documentId="13_ncr:1_{971C4696-3960-4ADC-B796-5F5B404EEBD0}" xr6:coauthVersionLast="47" xr6:coauthVersionMax="47" xr10:uidLastSave="{00000000-0000-0000-0000-000000000000}"/>
  <workbookProtection workbookAlgorithmName="SHA-512" workbookHashValue="G5k40jHeS95p83rlqbTJdtWCzyHzvl/8df1lC8sqRQeYHlYWOHixSO446uZ9btK5bRlsl+JNym2mOu1JdGN2KA==" workbookSaltValue="55j84N/ZPVSAXyF5p68Wrw==" workbookSpinCount="100000" lockStructure="1"/>
  <bookViews>
    <workbookView xWindow="25080" yWindow="-120" windowWidth="25440" windowHeight="15270" activeTab="1" xr2:uid="{814F6392-7266-47B3-A1C7-0B72720B3158}"/>
  </bookViews>
  <sheets>
    <sheet name="1. Voorblad" sheetId="3" r:id="rId1"/>
    <sheet name="2. Invulblad" sheetId="1" r:id="rId2"/>
    <sheet name="3. Rekenblad" sheetId="2" r:id="rId3"/>
    <sheet name="4. Artikelnummers" sheetId="4" r:id="rId4"/>
  </sheets>
  <definedNames>
    <definedName name="MaxPnt" localSheetId="2">'3. Rekenblad'!$B$12</definedName>
    <definedName name="MaxPnt">#REF!</definedName>
    <definedName name="PrIn" localSheetId="2">'3. Rekenblad'!$B$15</definedName>
    <definedName name="PrIn">#REF!</definedName>
    <definedName name="PrKn" localSheetId="2">'3. Rekenblad'!$B$9</definedName>
    <definedName name="PrKn">#REF!</definedName>
    <definedName name="PrMax" localSheetId="2">'3. Rekenblad'!$B$11</definedName>
    <definedName name="PrMax">#REF!</definedName>
    <definedName name="PuKn" localSheetId="2">'3. Rekenblad'!$B$10</definedName>
    <definedName name="PuK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I26" i="1" l="1"/>
  <c r="I27" i="1"/>
  <c r="I28" i="1"/>
  <c r="I29" i="1"/>
  <c r="I25" i="1"/>
  <c r="J25" i="1" s="1"/>
  <c r="I21" i="1"/>
  <c r="I22" i="1"/>
  <c r="I20" i="1"/>
  <c r="I16" i="1"/>
  <c r="I17" i="1"/>
  <c r="I15" i="1"/>
  <c r="I7" i="1"/>
  <c r="I8" i="1"/>
  <c r="I9" i="1"/>
  <c r="I10" i="1"/>
  <c r="I11" i="1"/>
  <c r="I12" i="1"/>
  <c r="I6" i="1"/>
  <c r="J9" i="2" l="1"/>
  <c r="K9" i="2"/>
  <c r="I10" i="2"/>
  <c r="J10" i="2"/>
  <c r="M12" i="2"/>
  <c r="N12" i="2"/>
  <c r="L13" i="2"/>
  <c r="M13" i="2"/>
  <c r="B21" i="2"/>
  <c r="C21" i="2"/>
  <c r="B22" i="2"/>
  <c r="C22" i="2"/>
  <c r="E6" i="1"/>
  <c r="J6" i="1" s="1"/>
  <c r="E7" i="1"/>
  <c r="J7" i="1" s="1"/>
  <c r="E8" i="1"/>
  <c r="J8" i="1" s="1"/>
  <c r="E9" i="1"/>
  <c r="J9" i="1" s="1"/>
  <c r="E10" i="1"/>
  <c r="J10" i="1" s="1"/>
  <c r="E11" i="1"/>
  <c r="J11" i="1" s="1"/>
  <c r="E12" i="1"/>
  <c r="J12" i="1" s="1"/>
  <c r="E15" i="1"/>
  <c r="J15" i="1" s="1"/>
  <c r="E16" i="1"/>
  <c r="J16" i="1" s="1"/>
  <c r="E17" i="1"/>
  <c r="J17" i="1" s="1"/>
  <c r="E20" i="1"/>
  <c r="J20" i="1" s="1"/>
  <c r="E21" i="1"/>
  <c r="J21" i="1" s="1"/>
  <c r="E22" i="1"/>
  <c r="J22" i="1" s="1"/>
  <c r="E26" i="1"/>
  <c r="J26" i="1" s="1"/>
  <c r="E27" i="1"/>
  <c r="J27" i="1" s="1"/>
  <c r="E28" i="1"/>
  <c r="J28" i="1" s="1"/>
  <c r="E29" i="1"/>
  <c r="J29" i="1" s="1"/>
  <c r="J31" i="1" l="1"/>
  <c r="B15" i="2" l="1"/>
  <c r="A25" i="2" s="1"/>
  <c r="M10" i="2" s="1"/>
  <c r="M9" i="2" l="1"/>
</calcChain>
</file>

<file path=xl/sharedStrings.xml><?xml version="1.0" encoding="utf-8"?>
<sst xmlns="http://schemas.openxmlformats.org/spreadsheetml/2006/main" count="102" uniqueCount="93">
  <si>
    <t>Vetemulsie vloeibaar
- minimaal 4,5 kcal/ml							
- minimaal 5 gram vet per 10 ml, obv MCT vetzuren</t>
  </si>
  <si>
    <t>Vetemulsie vloeibaar
- minimaal 4,5 kcal/ml							
- minimaal 5 gram vet per 10 ml, obv LCT vetzuren</t>
  </si>
  <si>
    <t xml:space="preserve">Eiwitmodule poeder
- minimaal 80 gram (wei)eiwit /100 gram						
- neutrale smaak	
</t>
  </si>
  <si>
    <t xml:space="preserve">Koolhydraatmodule poeder
- minimaal 90 gram koolhydraten / 100 gram	
</t>
  </si>
  <si>
    <t>Modulaire voeding</t>
  </si>
  <si>
    <t>K4.</t>
  </si>
  <si>
    <t>Kinderdrinkvoeding 1-12 jaar</t>
  </si>
  <si>
    <t>K3.</t>
  </si>
  <si>
    <t>Polymere zuigelingensondevoeding
- Energie: 90-110 kcal/100 ml
- Eiwit: 10 energieprocent waarvan minimaal 50% wei eiwit
- Vet: minimaal 50% MCT vet
- Vezels: &lt;0.7 gram/100 ml</t>
  </si>
  <si>
    <t xml:space="preserve">Polymere zuigelingensondevoeding
- Energie: 90-110 kcal/100 ml
- Eiwit: 10 energieprocent waarvan minimaal 50% wei eiwit
- Vezels: &lt;0.7 gram/100 ml
- Poedervormige variant </t>
  </si>
  <si>
    <t>Zuigelingensondevoeding</t>
  </si>
  <si>
    <t>K2.</t>
  </si>
  <si>
    <t>Sondevoeding vrij van koemelk, geschikt bij meervoudige voedselallergie en elementair dieet		
- Energie: 90-150 kcal/100 ml
- Eiwit: ≥ 10 en &lt; 20 en% eiwit
- Geschikt vanaf 1 jaar
- Geschiktheid voor zowel oraal als enteraal gebruik heeft de voorkeur</t>
  </si>
  <si>
    <t>Oligomere sondevoeding energieverrijkt		
- Energie: 140-160 kcal/100 ml
- Eiwit: ≥ 10 en &lt; 20 en% eiwit
- Vet: 35-40 en% vet waarvan &gt;45% MCT vet
- Vezels: &lt;0.1 gram/100 ml
- Lactosearm</t>
  </si>
  <si>
    <t>Oligomere sondevoeding 
- Energie: 90-120 kcal/100 ml
- Eiwit: ≥ 10 en &lt; 20 en% eiwit o.b.v. korte-keten peptiden
- Vet: 35-40 en% vet waarvan &gt;45% MCT vet
- Vezels: &lt;0.1 gram/100 ml
- Lactosearm</t>
  </si>
  <si>
    <t>Polymere sondevoeding energieverrijkt met voedingsvezels
- Energie: 140-160 kcal/100 ml
- Eiwit: ≥ 10 en &lt; 20 en% eiwit
- Vezels: ≥ 0.7 gram/100 ml (voorkeur vezelmix oplosbare en niet-oplosbare vezels)</t>
  </si>
  <si>
    <t>Polymere sondevoeding energieverrijkt residu-arm  
- Energie: 140-160 kcal/100 ml
- Eiwit: ≥ 10 en &lt; 20 en% eiwit
- Vezels: &lt;0.1 gram/100 ml</t>
  </si>
  <si>
    <t xml:space="preserve">Polymere sondevoeding met voedingsvezels
- Energie: 90-120 kcal/100 ml
- Eiwit: ≥ 10 en &lt; 20 en% eiwit
- Vezels: ≥ 0.7 gram/100 ml (voorkeur vezelmix oplosbare en niet-oplosbare vezels)
</t>
  </si>
  <si>
    <t xml:space="preserve">Polymere sondevoeding residu-arm 
- Energie: 90-120 kcal/100 ml
- Eiwit: ≥ 10 en &lt; 20 en% eiwit
- Vezels: &lt;0.1 gram/100 ml
</t>
  </si>
  <si>
    <t>Kindersondevoeding 1-12 jaar</t>
  </si>
  <si>
    <t>K1.</t>
  </si>
  <si>
    <t>Nettoprijs per ml/gram</t>
  </si>
  <si>
    <t>EAN-code</t>
  </si>
  <si>
    <t>Artikelnummer leverancier (indien via groothandel)</t>
  </si>
  <si>
    <t>Artikelnummer fabrikant</t>
  </si>
  <si>
    <t xml:space="preserve">Naam aangeboden product </t>
  </si>
  <si>
    <t>Totaal ml/gram afname 2024</t>
  </si>
  <si>
    <t>Artikelomschrijving</t>
  </si>
  <si>
    <t>LUMC</t>
  </si>
  <si>
    <t>Perceel 2 Klinische voeding kinderen</t>
  </si>
  <si>
    <t>PrMax*PuKn/(PrMax-PrKn)</t>
  </si>
  <si>
    <t>B</t>
  </si>
  <si>
    <t>(0-PuKn)/(PrMax-PrKn)</t>
  </si>
  <si>
    <t>A</t>
  </si>
  <si>
    <t xml:space="preserve">Formule voor A en B is: </t>
  </si>
  <si>
    <t>Punten = A x Inschrijfprijs + B</t>
  </si>
  <si>
    <t>Grafiekformule is:</t>
  </si>
  <si>
    <t>punten</t>
  </si>
  <si>
    <t>Score</t>
  </si>
  <si>
    <t>Deel 2</t>
  </si>
  <si>
    <t>Deel 1</t>
  </si>
  <si>
    <r>
      <t>Grafiekformule: Punten =</t>
    </r>
    <r>
      <rPr>
        <i/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color rgb="FFFF0000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x Inschrijvingsprijs + </t>
    </r>
    <r>
      <rPr>
        <b/>
        <i/>
        <sz val="11"/>
        <color rgb="FFFF0000"/>
        <rFont val="Aptos Narrow"/>
        <family val="2"/>
        <scheme val="minor"/>
      </rPr>
      <t>B</t>
    </r>
  </si>
  <si>
    <t>Berekende gegevens grafiek</t>
  </si>
  <si>
    <t>euro</t>
  </si>
  <si>
    <t>Inschrijfprijs (A+B)</t>
  </si>
  <si>
    <t>Gegevens inschrijver</t>
  </si>
  <si>
    <t>Maximum pnt</t>
  </si>
  <si>
    <t>PrMax</t>
  </si>
  <si>
    <t>Maximale prijs</t>
  </si>
  <si>
    <t>PuKn</t>
  </si>
  <si>
    <t>Puntenknippunt</t>
  </si>
  <si>
    <t>PrKn</t>
  </si>
  <si>
    <t>Prijsknippunt</t>
  </si>
  <si>
    <t>y</t>
  </si>
  <si>
    <t>x</t>
  </si>
  <si>
    <t>Gegevens perceel</t>
  </si>
  <si>
    <t>Uitgangspunten bij het invullen van het prijzenblad:</t>
  </si>
  <si>
    <t>* Inschrijver dient alleen de groene velden in te vullen en het prijzenblad te ondertekenen (indienen in zowel PDF als Excel).</t>
  </si>
  <si>
    <t>* Er mogen geen wijzigingen in het Prijzenblad worden aangebracht of kosten worden toegevoegd.</t>
  </si>
  <si>
    <t>* Aan de benoemde aantallen in deze aanbesteding kunnen geen rechten worden ontleend. De aantallen zijn gebaseerd op de afname van 2024.</t>
  </si>
  <si>
    <t>* Indien u een korting wilt aanbieden, dient u deze te verwerken in de geoffreerde prijzen.</t>
  </si>
  <si>
    <t>De Inschrijver verklaart dat:</t>
  </si>
  <si>
    <t>Deze aanbieding wordt gedaan overeenkomstig het gestelde in onderhavige aanbestedingsstukken met inachtneming van de de eventuele Nota van Inlichtingen.</t>
  </si>
  <si>
    <t>Ondertekening</t>
  </si>
  <si>
    <t>Naam:</t>
  </si>
  <si>
    <t>Functie:</t>
  </si>
  <si>
    <t>Datum:</t>
  </si>
  <si>
    <t>Handtekening:</t>
  </si>
  <si>
    <t>Bijlage Prijzenblad EA Klinische voeding Perceel 2 Kinderen</t>
  </si>
  <si>
    <t>* Alle kosten zijn gebaseerd op kostenpeil contractjaar 1. Vanaf contractjaar 2 is indexatie mogelijk.</t>
  </si>
  <si>
    <t>* Inschrijver dient deze bijlage te completeren door tabblad 2 in te vullen.</t>
  </si>
  <si>
    <t>* Tabblad 3. Formule Prijzenblad bevat de rekenformule waarmee Inschrijver zijn eigen punten kan berekenen.</t>
  </si>
  <si>
    <t>Huidige inhoud per  stuk (in ml/gram)</t>
  </si>
  <si>
    <t>Afname 2024 in stuks</t>
  </si>
  <si>
    <t>Nettoprijs per stuk</t>
  </si>
  <si>
    <t>Inhoud per stuk (in ml/gram)</t>
  </si>
  <si>
    <t>Totaalprijs per jaar</t>
  </si>
  <si>
    <t>Inschrijfprijs</t>
  </si>
  <si>
    <t>Polymere zuigelingensondevoeding
- Energie: 90-110 kcal/100 ml
- Eiwit: 10 energieprocent waarvan minimaal 50% wei eiwit
- Vezels: &lt;0.7 gram/100 ml
- Vloeibare variant</t>
  </si>
  <si>
    <t xml:space="preserve">* Alle prijzen zijn exclusief BTW en afronding is op twee decimalen. In de prijzen zijn alle, maar niet uitsluitend: transportkosten, voorrijkosten, reiskosten en alle overige kosten die aan de uitvoering van deze overeenkomst zijn verbonden, inbegrepen. </t>
  </si>
  <si>
    <t xml:space="preserve">Rekenblad Perceel 2 </t>
  </si>
  <si>
    <r>
      <t xml:space="preserve">Energieverrijkte drinkvoeding met voedingsvezels (= polymere energieverrijkte drinkvoeding op melkbasis, met vezels)
- Energie: minimaal 150 kcal/100 ml 
</t>
    </r>
    <r>
      <rPr>
        <sz val="11"/>
        <color rgb="FFFF0000"/>
        <rFont val="Arial"/>
        <family val="2"/>
      </rPr>
      <t>- Eiwit: 3-7 gram/100 ml</t>
    </r>
    <r>
      <rPr>
        <sz val="11"/>
        <rFont val="Arial"/>
        <family val="2"/>
      </rPr>
      <t xml:space="preserve">
- Vezels ≥ 1 gram/100 ml (voorkeur vezelmix oplosbare en niet-oplosbare vezels)
- Bij voorkeur minimaal 2 smaken beschikbaar</t>
    </r>
  </si>
  <si>
    <r>
      <t xml:space="preserve">Energieverrijkte drinkvoeding (= polymere energieverrijkte drinkvoeding op melkbasis, residuarm)
- Energie: minimaal 150 kcal/100 ml
- Eiwit: 3-4.5 gram/100 ml
- Vezels: &lt;0.1 gram/100 ml
</t>
    </r>
    <r>
      <rPr>
        <sz val="11"/>
        <color rgb="FFFF0000"/>
        <rFont val="Arial"/>
        <family val="2"/>
      </rPr>
      <t>- Minimaal 1 smaak beschikbaar</t>
    </r>
  </si>
  <si>
    <t>Nummer eis</t>
  </si>
  <si>
    <t>Prijs</t>
  </si>
  <si>
    <r>
      <t xml:space="preserve">Instant verdikkingsmiddel voor </t>
    </r>
    <r>
      <rPr>
        <sz val="11"/>
        <color rgb="FFFF0000"/>
        <rFont val="Arial"/>
        <family val="2"/>
      </rPr>
      <t>kinderen &gt; 3 jaar</t>
    </r>
    <r>
      <rPr>
        <sz val="11"/>
        <rFont val="Arial"/>
        <family val="2"/>
      </rPr>
      <t xml:space="preserve">
- na bereiken van juiste consistentie moet deze gelijk blijven			
- amylase resistent.
- bindt koud, glad, klontert niet</t>
    </r>
  </si>
  <si>
    <t xml:space="preserve">Spoedtarief </t>
  </si>
  <si>
    <t>PvE 58</t>
  </si>
  <si>
    <t>Omschrijving</t>
  </si>
  <si>
    <t>Nummer eis (uit tabblad 2)</t>
  </si>
  <si>
    <t>Benoem hieronder eventuele sondevoedingen beschikbaar in een extra volume dan aangeboden in tabblad 2 (in tabblad 2 het grootst mogelijke volume aanbieden). Zie PvE eis 23. Eventuele aanvullende benodigde producten om aan de eisen te kunnen voldoen, kunnen hieronder ook worden opgenomen (NvI 1 vraag 10)</t>
  </si>
  <si>
    <r>
      <t xml:space="preserve">* Voor de prijsbeoordeling zal de Inschrijfprijs in cel </t>
    </r>
    <r>
      <rPr>
        <sz val="10"/>
        <color rgb="FFFF0000"/>
        <rFont val="Aptos Narrow"/>
        <family val="2"/>
        <scheme val="minor"/>
      </rPr>
      <t xml:space="preserve">J31 </t>
    </r>
    <r>
      <rPr>
        <sz val="10"/>
        <rFont val="Aptos Narrow"/>
        <family val="2"/>
        <scheme val="minor"/>
      </rPr>
      <t>(tabblad 2) worden gebruikt.</t>
    </r>
  </si>
  <si>
    <t>Polymere energieverrijkte heldere vloeibare drinkvoeding 
- Geschikt vanaf een leeftijd van 3 jaar
- Energie: minimaal 150 kcal/100 ml (±10%)
- Eiwit: 3-4.5 gram/100 ml
- Vet vrij
- Bij voorkeur minimaal 2 smaken beschikbaar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</si>
</sst>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&quot;€&quot;\ #,##0.00"/>
    <numFmt numFmtId="167" formatCode="&quot;€&quot;\ #,##0.000"/>
  </numFmts>
  <fonts count="3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4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0" fillId="0" borderId="0" xfId="0" applyAlignment="1">
      <alignment wrapText="1"/>
    </xf>
    <xf numFmtId="0" fontId="4" fillId="4" borderId="1" xfId="1" applyFont="1" applyFill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7" fillId="5" borderId="1" xfId="0" applyFont="1" applyFill="1" applyBorder="1" applyAlignment="1">
      <alignment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left" vertical="top" shrinkToFit="1"/>
    </xf>
    <xf numFmtId="0" fontId="7" fillId="2" borderId="5" xfId="1" applyFont="1" applyFill="1" applyBorder="1" applyAlignment="1">
      <alignment vertical="top" wrapText="1"/>
    </xf>
    <xf numFmtId="0" fontId="7" fillId="2" borderId="6" xfId="1" applyFont="1" applyFill="1" applyBorder="1" applyAlignment="1">
      <alignment vertical="top"/>
    </xf>
    <xf numFmtId="0" fontId="4" fillId="0" borderId="0" xfId="1" applyFont="1" applyAlignment="1">
      <alignment vertical="top" wrapText="1"/>
    </xf>
    <xf numFmtId="0" fontId="5" fillId="0" borderId="4" xfId="1" applyFont="1" applyBorder="1" applyAlignment="1">
      <alignment horizontal="left" vertical="top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top" shrinkToFit="1"/>
    </xf>
    <xf numFmtId="0" fontId="11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165" fontId="1" fillId="7" borderId="0" xfId="0" applyNumberFormat="1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7" borderId="0" xfId="0" applyFill="1" applyProtection="1">
      <protection locked="0"/>
    </xf>
    <xf numFmtId="3" fontId="0" fillId="0" borderId="0" xfId="0" applyNumberFormat="1"/>
    <xf numFmtId="1" fontId="0" fillId="0" borderId="0" xfId="0" applyNumberFormat="1"/>
    <xf numFmtId="0" fontId="1" fillId="0" borderId="0" xfId="0" applyFont="1"/>
    <xf numFmtId="0" fontId="19" fillId="6" borderId="10" xfId="0" applyFont="1" applyFill="1" applyBorder="1" applyAlignment="1">
      <alignment vertical="center" wrapText="1"/>
    </xf>
    <xf numFmtId="0" fontId="19" fillId="6" borderId="0" xfId="0" applyFont="1" applyFill="1" applyAlignment="1">
      <alignment vertical="center" wrapText="1"/>
    </xf>
    <xf numFmtId="0" fontId="19" fillId="6" borderId="11" xfId="0" applyFont="1" applyFill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21" fillId="0" borderId="0" xfId="0" applyFont="1" applyBorder="1" applyAlignment="1">
      <alignment vertical="center" wrapText="1"/>
    </xf>
    <xf numFmtId="0" fontId="0" fillId="0" borderId="0" xfId="0" applyBorder="1"/>
    <xf numFmtId="0" fontId="23" fillId="6" borderId="1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vertical="top" wrapText="1"/>
    </xf>
    <xf numFmtId="0" fontId="13" fillId="6" borderId="17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0" fillId="0" borderId="0" xfId="0" applyFill="1" applyBorder="1"/>
    <xf numFmtId="0" fontId="7" fillId="0" borderId="3" xfId="1" applyFont="1" applyFill="1" applyBorder="1" applyAlignment="1">
      <alignment vertical="top" wrapText="1"/>
    </xf>
    <xf numFmtId="0" fontId="10" fillId="0" borderId="3" xfId="1" applyFont="1" applyFill="1" applyBorder="1" applyAlignment="1">
      <alignment vertical="top" wrapText="1"/>
    </xf>
    <xf numFmtId="0" fontId="0" fillId="0" borderId="3" xfId="0" applyFill="1" applyBorder="1"/>
    <xf numFmtId="0" fontId="0" fillId="0" borderId="0" xfId="0" applyBorder="1" applyAlignment="1">
      <alignment wrapText="1"/>
    </xf>
    <xf numFmtId="0" fontId="9" fillId="0" borderId="0" xfId="1" applyFont="1" applyFill="1" applyBorder="1" applyAlignment="1">
      <alignment vertical="top" wrapText="1"/>
    </xf>
    <xf numFmtId="0" fontId="9" fillId="0" borderId="19" xfId="1" applyFont="1" applyFill="1" applyBorder="1" applyAlignment="1">
      <alignment vertical="top" wrapText="1"/>
    </xf>
    <xf numFmtId="0" fontId="9" fillId="0" borderId="3" xfId="1" applyFont="1" applyFill="1" applyBorder="1" applyAlignment="1">
      <alignment vertical="top" wrapText="1"/>
    </xf>
    <xf numFmtId="0" fontId="7" fillId="0" borderId="3" xfId="0" applyFont="1" applyFill="1" applyBorder="1" applyAlignment="1">
      <alignment wrapText="1"/>
    </xf>
    <xf numFmtId="0" fontId="15" fillId="0" borderId="13" xfId="0" applyFont="1" applyBorder="1" applyAlignment="1">
      <alignment wrapText="1"/>
    </xf>
    <xf numFmtId="166" fontId="12" fillId="9" borderId="17" xfId="0" applyNumberFormat="1" applyFont="1" applyFill="1" applyBorder="1" applyAlignment="1">
      <alignment vertical="center"/>
    </xf>
    <xf numFmtId="0" fontId="1" fillId="0" borderId="0" xfId="0" applyFont="1" applyFill="1"/>
    <xf numFmtId="0" fontId="0" fillId="0" borderId="0" xfId="0" applyFill="1"/>
    <xf numFmtId="0" fontId="6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center" vertical="top" wrapText="1"/>
    </xf>
    <xf numFmtId="0" fontId="3" fillId="3" borderId="18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167" fontId="27" fillId="4" borderId="1" xfId="0" applyNumberFormat="1" applyFont="1" applyFill="1" applyBorder="1" applyAlignment="1" applyProtection="1">
      <alignment horizontal="center" vertical="top"/>
      <protection hidden="1"/>
    </xf>
    <xf numFmtId="166" fontId="27" fillId="4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 vertical="top"/>
      <protection locked="0"/>
    </xf>
    <xf numFmtId="166" fontId="27" fillId="4" borderId="18" xfId="0" applyNumberFormat="1" applyFont="1" applyFill="1" applyBorder="1" applyAlignment="1">
      <alignment horizontal="center" vertical="top"/>
    </xf>
    <xf numFmtId="167" fontId="27" fillId="4" borderId="18" xfId="0" applyNumberFormat="1" applyFont="1" applyFill="1" applyBorder="1" applyAlignment="1" applyProtection="1">
      <alignment horizontal="center" vertical="top"/>
      <protection hidden="1"/>
    </xf>
    <xf numFmtId="0" fontId="4" fillId="4" borderId="18" xfId="1" applyFont="1" applyFill="1" applyBorder="1" applyAlignment="1">
      <alignment horizontal="center" vertical="top" wrapText="1"/>
    </xf>
    <xf numFmtId="0" fontId="0" fillId="3" borderId="18" xfId="0" applyFill="1" applyBorder="1" applyAlignment="1" applyProtection="1">
      <alignment horizontal="center" vertical="top"/>
      <protection locked="0"/>
    </xf>
    <xf numFmtId="0" fontId="27" fillId="3" borderId="18" xfId="0" applyFont="1" applyFill="1" applyBorder="1" applyAlignment="1" applyProtection="1">
      <alignment horizontal="center" vertical="top"/>
      <protection locked="0"/>
    </xf>
    <xf numFmtId="0" fontId="27" fillId="3" borderId="1" xfId="0" applyFont="1" applyFill="1" applyBorder="1" applyAlignment="1" applyProtection="1">
      <alignment horizontal="center" vertical="top" wrapText="1"/>
      <protection locked="0"/>
    </xf>
    <xf numFmtId="0" fontId="27" fillId="3" borderId="1" xfId="0" applyFont="1" applyFill="1" applyBorder="1" applyAlignment="1" applyProtection="1">
      <alignment horizontal="center" vertical="top"/>
      <protection locked="0"/>
    </xf>
    <xf numFmtId="166" fontId="6" fillId="3" borderId="18" xfId="0" applyNumberFormat="1" applyFont="1" applyFill="1" applyBorder="1" applyAlignment="1" applyProtection="1">
      <alignment horizontal="center" vertical="top" wrapText="1"/>
      <protection locked="0"/>
    </xf>
    <xf numFmtId="166" fontId="27" fillId="3" borderId="1" xfId="0" applyNumberFormat="1" applyFont="1" applyFill="1" applyBorder="1" applyAlignment="1" applyProtection="1">
      <alignment horizontal="center" vertical="top" wrapText="1"/>
      <protection locked="0"/>
    </xf>
    <xf numFmtId="166" fontId="3" fillId="3" borderId="1" xfId="1" applyNumberFormat="1" applyFont="1" applyFill="1" applyBorder="1" applyAlignment="1" applyProtection="1">
      <alignment horizontal="center" vertical="top" wrapText="1"/>
      <protection locked="0"/>
    </xf>
    <xf numFmtId="166" fontId="3" fillId="3" borderId="21" xfId="1" applyNumberFormat="1" applyFont="1" applyFill="1" applyBorder="1" applyAlignment="1" applyProtection="1">
      <alignment horizontal="center" vertical="top" wrapText="1"/>
      <protection locked="0"/>
    </xf>
    <xf numFmtId="166" fontId="3" fillId="3" borderId="18" xfId="1" applyNumberFormat="1" applyFont="1" applyFill="1" applyBorder="1" applyAlignment="1" applyProtection="1">
      <alignment horizontal="center" vertical="top" wrapText="1"/>
      <protection locked="0"/>
    </xf>
    <xf numFmtId="166" fontId="0" fillId="0" borderId="0" xfId="0" applyNumberFormat="1"/>
    <xf numFmtId="0" fontId="8" fillId="4" borderId="1" xfId="1" applyFont="1" applyFill="1" applyBorder="1" applyAlignment="1">
      <alignment vertical="top" wrapText="1"/>
    </xf>
    <xf numFmtId="0" fontId="28" fillId="2" borderId="1" xfId="0" applyFont="1" applyFill="1" applyBorder="1" applyAlignment="1">
      <alignment wrapText="1"/>
    </xf>
    <xf numFmtId="0" fontId="28" fillId="2" borderId="1" xfId="0" applyFont="1" applyFill="1" applyBorder="1"/>
    <xf numFmtId="0" fontId="28" fillId="2" borderId="22" xfId="0" applyFont="1" applyFill="1" applyBorder="1"/>
    <xf numFmtId="0" fontId="29" fillId="0" borderId="1" xfId="0" applyFont="1" applyBorder="1" applyProtection="1">
      <protection locked="0"/>
    </xf>
    <xf numFmtId="0" fontId="7" fillId="2" borderId="2" xfId="1" applyFont="1" applyFill="1" applyBorder="1" applyAlignment="1">
      <alignment vertical="top" wrapText="1"/>
    </xf>
    <xf numFmtId="0" fontId="7" fillId="2" borderId="20" xfId="1" applyFont="1" applyFill="1" applyBorder="1" applyAlignment="1">
      <alignment vertical="top" wrapText="1"/>
    </xf>
    <xf numFmtId="0" fontId="29" fillId="0" borderId="18" xfId="0" applyFont="1" applyBorder="1" applyProtection="1">
      <protection locked="0"/>
    </xf>
    <xf numFmtId="0" fontId="29" fillId="0" borderId="23" xfId="0" applyFont="1" applyBorder="1" applyProtection="1">
      <protection locked="0"/>
    </xf>
    <xf numFmtId="0" fontId="29" fillId="0" borderId="22" xfId="0" applyFont="1" applyBorder="1" applyProtection="1">
      <protection locked="0"/>
    </xf>
    <xf numFmtId="0" fontId="29" fillId="0" borderId="5" xfId="0" applyFont="1" applyBorder="1" applyProtection="1">
      <protection locked="0"/>
    </xf>
    <xf numFmtId="0" fontId="29" fillId="0" borderId="16" xfId="0" applyFont="1" applyBorder="1" applyProtection="1"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29" fillId="0" borderId="25" xfId="0" applyFont="1" applyBorder="1" applyProtection="1">
      <protection locked="0"/>
    </xf>
    <xf numFmtId="0" fontId="29" fillId="0" borderId="24" xfId="0" applyFont="1" applyBorder="1" applyProtection="1">
      <protection locked="0"/>
    </xf>
    <xf numFmtId="0" fontId="29" fillId="0" borderId="0" xfId="0" applyFont="1" applyBorder="1" applyProtection="1">
      <protection locked="0"/>
    </xf>
    <xf numFmtId="0" fontId="28" fillId="2" borderId="18" xfId="0" applyFont="1" applyFill="1" applyBorder="1" applyAlignment="1" applyProtection="1">
      <alignment horizontal="left" wrapText="1"/>
      <protection locked="0"/>
    </xf>
    <xf numFmtId="0" fontId="28" fillId="2" borderId="1" xfId="0" applyFont="1" applyFill="1" applyBorder="1" applyAlignment="1" applyProtection="1">
      <alignment wrapText="1"/>
      <protection locked="0"/>
    </xf>
    <xf numFmtId="0" fontId="28" fillId="2" borderId="0" xfId="0" applyFont="1" applyFill="1" applyBorder="1" applyAlignment="1">
      <alignment horizontal="center" wrapText="1"/>
    </xf>
    <xf numFmtId="166" fontId="29" fillId="0" borderId="1" xfId="0" applyNumberFormat="1" applyFon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18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0" fontId="0" fillId="0" borderId="1" xfId="0" applyBorder="1" applyProtection="1">
      <protection locked="0"/>
    </xf>
    <xf numFmtId="166" fontId="30" fillId="0" borderId="0" xfId="0" applyNumberFormat="1" applyFont="1"/>
    <xf numFmtId="0" fontId="0" fillId="3" borderId="1" xfId="0" applyFill="1" applyBorder="1" applyAlignment="1" applyProtection="1">
      <alignment horizontal="center"/>
      <protection locked="0"/>
    </xf>
    <xf numFmtId="0" fontId="20" fillId="6" borderId="10" xfId="0" applyFont="1" applyFill="1" applyBorder="1" applyAlignment="1">
      <alignment horizontal="left" wrapText="1"/>
    </xf>
    <xf numFmtId="0" fontId="20" fillId="6" borderId="0" xfId="0" applyFont="1" applyFill="1" applyAlignment="1">
      <alignment horizontal="left" wrapText="1"/>
    </xf>
    <xf numFmtId="0" fontId="20" fillId="6" borderId="11" xfId="0" applyFont="1" applyFill="1" applyBorder="1" applyAlignment="1">
      <alignment horizontal="left" wrapText="1"/>
    </xf>
    <xf numFmtId="0" fontId="21" fillId="6" borderId="10" xfId="0" applyFont="1" applyFill="1" applyBorder="1" applyAlignment="1">
      <alignment horizontal="left" wrapText="1"/>
    </xf>
    <xf numFmtId="0" fontId="21" fillId="6" borderId="0" xfId="0" applyFont="1" applyFill="1" applyAlignment="1">
      <alignment horizontal="left" wrapText="1"/>
    </xf>
    <xf numFmtId="0" fontId="21" fillId="6" borderId="11" xfId="0" applyFont="1" applyFill="1" applyBorder="1" applyAlignment="1">
      <alignment horizontal="left" wrapText="1"/>
    </xf>
    <xf numFmtId="0" fontId="24" fillId="6" borderId="10" xfId="0" applyFont="1" applyFill="1" applyBorder="1" applyAlignment="1">
      <alignment horizontal="left" wrapText="1"/>
    </xf>
    <xf numFmtId="0" fontId="24" fillId="6" borderId="0" xfId="0" applyFont="1" applyFill="1" applyAlignment="1">
      <alignment horizontal="left" wrapText="1"/>
    </xf>
    <xf numFmtId="0" fontId="24" fillId="6" borderId="11" xfId="0" applyFont="1" applyFill="1" applyBorder="1" applyAlignment="1">
      <alignment horizontal="left" wrapText="1"/>
    </xf>
    <xf numFmtId="0" fontId="20" fillId="6" borderId="12" xfId="0" applyFont="1" applyFill="1" applyBorder="1" applyAlignment="1">
      <alignment horizontal="left" wrapText="1"/>
    </xf>
    <xf numFmtId="0" fontId="20" fillId="6" borderId="13" xfId="0" applyFont="1" applyFill="1" applyBorder="1" applyAlignment="1">
      <alignment horizontal="left" wrapText="1"/>
    </xf>
    <xf numFmtId="0" fontId="20" fillId="6" borderId="14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left" wrapText="1"/>
    </xf>
    <xf numFmtId="0" fontId="19" fillId="8" borderId="9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top" wrapText="1"/>
    </xf>
    <xf numFmtId="0" fontId="25" fillId="2" borderId="8" xfId="1" applyFont="1" applyFill="1" applyBorder="1" applyAlignment="1">
      <alignment horizontal="center" vertical="top" wrapText="1"/>
    </xf>
    <xf numFmtId="0" fontId="25" fillId="2" borderId="7" xfId="1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6" fillId="2" borderId="9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164" fontId="16" fillId="7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Fill="1" applyAlignment="1">
      <alignment horizontal="right"/>
    </xf>
    <xf numFmtId="0" fontId="0" fillId="6" borderId="0" xfId="0" applyFill="1" applyAlignment="1">
      <alignment horizontal="center"/>
    </xf>
    <xf numFmtId="0" fontId="29" fillId="0" borderId="1" xfId="0" applyFont="1" applyBorder="1" applyAlignment="1" applyProtection="1">
      <alignment horizontal="left" vertical="top" wrapText="1"/>
      <protection locked="0"/>
    </xf>
  </cellXfs>
  <cellStyles count="2">
    <cellStyle name="Standaard" xfId="0" builtinId="0"/>
    <cellStyle name="Standaard 3" xfId="1" xr:uid="{ED26A48C-74BB-482F-BDF2-3C3FC3922B4A}"/>
  </cellStyles>
  <dxfs count="1"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B7DEE8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Gunningscriterium</a:t>
            </a:r>
            <a:r>
              <a:rPr lang="nl-NL" baseline="0"/>
              <a:t> Prijs</a:t>
            </a:r>
            <a:endParaRPr lang="nl-NL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527948463662179E-2"/>
          <c:y val="9.9516014854989593E-2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68-4F7B-9D6E-D1E564AB687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Rekenblad'!$I$9:$J$9</c:f>
              <c:numCache>
                <c:formatCode>General</c:formatCode>
                <c:ptCount val="2"/>
                <c:pt idx="0">
                  <c:v>0</c:v>
                </c:pt>
                <c:pt idx="1">
                  <c:v>18000</c:v>
                </c:pt>
              </c:numCache>
            </c:numRef>
          </c:xVal>
          <c:yVal>
            <c:numRef>
              <c:f>'3. Rekenblad'!$I$10:$J$10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68-4F7B-9D6E-D1E564AB6870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68-4F7B-9D6E-D1E564AB687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Rekenblad'!$J$9:$K$9</c:f>
              <c:numCache>
                <c:formatCode>General</c:formatCode>
                <c:ptCount val="2"/>
                <c:pt idx="0">
                  <c:v>18000</c:v>
                </c:pt>
                <c:pt idx="1">
                  <c:v>26000</c:v>
                </c:pt>
              </c:numCache>
            </c:numRef>
          </c:xVal>
          <c:yVal>
            <c:numRef>
              <c:f>'3. Rekenblad'!$J$10:$K$10</c:f>
              <c:numCache>
                <c:formatCode>General</c:formatCode>
                <c:ptCount val="2"/>
                <c:pt idx="0">
                  <c:v>400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68-4F7B-9D6E-D1E564AB6870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468-4F7B-9D6E-D1E564AB6870}"/>
              </c:ext>
            </c:extLst>
          </c:dPt>
          <c:dLbls>
            <c:dLbl>
              <c:idx val="0"/>
              <c:layout>
                <c:manualLayout>
                  <c:x val="-6.3377048800797933E-2"/>
                  <c:y val="8.751197247476234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68-4F7B-9D6E-D1E564AB687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'3. Rekenblad'!$M$9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'3. Rekenblad'!$M$10</c:f>
              <c:numCache>
                <c:formatCode>0</c:formatCode>
                <c:ptCount val="1"/>
                <c:pt idx="0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68-4F7B-9D6E-D1E564AB6870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Rekenblad'!$L$12:$M$12</c:f>
              <c:numCache>
                <c:formatCode>General</c:formatCode>
                <c:ptCount val="2"/>
                <c:pt idx="0">
                  <c:v>0</c:v>
                </c:pt>
                <c:pt idx="1">
                  <c:v>18000</c:v>
                </c:pt>
              </c:numCache>
            </c:numRef>
          </c:xVal>
          <c:yVal>
            <c:numRef>
              <c:f>'3. Rekenblad'!$L$13:$M$13</c:f>
              <c:numCache>
                <c:formatCode>General</c:formatCode>
                <c:ptCount val="2"/>
                <c:pt idx="0">
                  <c:v>400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68-4F7B-9D6E-D1E564AB6870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'3. Rekenblad'!$M$12:$N$12</c:f>
              <c:numCache>
                <c:formatCode>General</c:formatCode>
                <c:ptCount val="2"/>
                <c:pt idx="0">
                  <c:v>18000</c:v>
                </c:pt>
                <c:pt idx="1">
                  <c:v>18000</c:v>
                </c:pt>
              </c:numCache>
            </c:numRef>
          </c:xVal>
          <c:yVal>
            <c:numRef>
              <c:f>'3. Rekenblad'!$M$13:$N$13</c:f>
              <c:numCache>
                <c:formatCode>General</c:formatCode>
                <c:ptCount val="2"/>
                <c:pt idx="0">
                  <c:v>400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468-4F7B-9D6E-D1E564AB687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31378560"/>
        <c:axId val="131397120"/>
      </c:scatterChart>
      <c:valAx>
        <c:axId val="13137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397120"/>
        <c:crossesAt val="0"/>
        <c:crossBetween val="midCat"/>
      </c:valAx>
      <c:valAx>
        <c:axId val="1313971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31378560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4</xdr:row>
      <xdr:rowOff>0</xdr:rowOff>
    </xdr:from>
    <xdr:to>
      <xdr:col>15</xdr:col>
      <xdr:colOff>609599</xdr:colOff>
      <xdr:row>28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6F97BDF-DEDE-4CBA-8DDC-7CF3D3BFD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0.03783</cdr:x>
      <cdr:y>0.08714</cdr:y>
    </cdr:from>
    <cdr:to>
      <cdr:x>0.12348</cdr:x>
      <cdr:y>0.12656</cdr:y>
    </cdr:to>
    <cdr:sp macro="" textlink="">
      <cdr:nvSpPr>
        <cdr:cNvPr id="6" name="Tekstvak 5"/>
        <cdr:cNvSpPr txBox="1"/>
      </cdr:nvSpPr>
      <cdr:spPr>
        <a:xfrm xmlns:a="http://schemas.openxmlformats.org/drawingml/2006/main">
          <a:off x="252414" y="400050"/>
          <a:ext cx="5715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Punten</a:t>
          </a:r>
        </a:p>
      </cdr:txBody>
    </cdr:sp>
  </cdr:relSizeAnchor>
  <cdr:relSizeAnchor xmlns:cdr="http://schemas.openxmlformats.org/drawingml/2006/chartDrawing">
    <cdr:from>
      <cdr:x>0.8858</cdr:x>
      <cdr:y>0.90664</cdr:y>
    </cdr:from>
    <cdr:to>
      <cdr:x>0.95432</cdr:x>
      <cdr:y>0.95851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5910265" y="4162425"/>
          <a:ext cx="457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02B3-08F6-4FAE-B03D-121F7E621F95}">
  <dimension ref="A1:F23"/>
  <sheetViews>
    <sheetView showGridLines="0" zoomScaleNormal="100" workbookViewId="0">
      <selection activeCell="B42" sqref="B42"/>
    </sheetView>
  </sheetViews>
  <sheetFormatPr defaultRowHeight="15" x14ac:dyDescent="0.25"/>
  <cols>
    <col min="2" max="2" width="35.42578125" customWidth="1"/>
    <col min="3" max="3" width="12.85546875" customWidth="1"/>
    <col min="4" max="4" width="13.42578125" customWidth="1"/>
    <col min="5" max="5" width="12.140625" customWidth="1"/>
    <col min="6" max="6" width="16.85546875" customWidth="1"/>
  </cols>
  <sheetData>
    <row r="1" spans="2:6" ht="34.5" customHeight="1" thickBot="1" x14ac:dyDescent="0.3">
      <c r="B1" s="114" t="s">
        <v>68</v>
      </c>
      <c r="C1" s="115"/>
      <c r="D1" s="115"/>
      <c r="E1" s="115"/>
      <c r="F1" s="116"/>
    </row>
    <row r="2" spans="2:6" ht="15" customHeight="1" x14ac:dyDescent="0.25">
      <c r="B2" s="25"/>
      <c r="C2" s="26"/>
      <c r="D2" s="26"/>
      <c r="E2" s="26"/>
      <c r="F2" s="27"/>
    </row>
    <row r="3" spans="2:6" x14ac:dyDescent="0.25">
      <c r="B3" s="107" t="s">
        <v>56</v>
      </c>
      <c r="C3" s="108"/>
      <c r="D3" s="108"/>
      <c r="E3" s="108"/>
      <c r="F3" s="109"/>
    </row>
    <row r="4" spans="2:6" ht="29.25" customHeight="1" x14ac:dyDescent="0.25">
      <c r="B4" s="101" t="s">
        <v>70</v>
      </c>
      <c r="C4" s="102"/>
      <c r="D4" s="102"/>
      <c r="E4" s="102"/>
      <c r="F4" s="103"/>
    </row>
    <row r="5" spans="2:6" ht="15.6" customHeight="1" x14ac:dyDescent="0.25">
      <c r="B5" s="101" t="s">
        <v>57</v>
      </c>
      <c r="C5" s="102"/>
      <c r="D5" s="102"/>
      <c r="E5" s="102"/>
      <c r="F5" s="103"/>
    </row>
    <row r="6" spans="2:6" ht="16.5" customHeight="1" x14ac:dyDescent="0.25">
      <c r="B6" s="101" t="s">
        <v>71</v>
      </c>
      <c r="C6" s="102"/>
      <c r="D6" s="102"/>
      <c r="E6" s="102"/>
      <c r="F6" s="103"/>
    </row>
    <row r="7" spans="2:6" ht="14.45" customHeight="1" x14ac:dyDescent="0.25">
      <c r="B7" s="101" t="s">
        <v>58</v>
      </c>
      <c r="C7" s="102"/>
      <c r="D7" s="102"/>
      <c r="E7" s="102"/>
      <c r="F7" s="103"/>
    </row>
    <row r="8" spans="2:6" ht="39.950000000000003" customHeight="1" x14ac:dyDescent="0.25">
      <c r="B8" s="101" t="s">
        <v>79</v>
      </c>
      <c r="C8" s="102"/>
      <c r="D8" s="102"/>
      <c r="E8" s="102"/>
      <c r="F8" s="103"/>
    </row>
    <row r="9" spans="2:6" ht="32.25" customHeight="1" x14ac:dyDescent="0.25">
      <c r="B9" s="101" t="s">
        <v>59</v>
      </c>
      <c r="C9" s="102"/>
      <c r="D9" s="102"/>
      <c r="E9" s="102"/>
      <c r="F9" s="103"/>
    </row>
    <row r="10" spans="2:6" x14ac:dyDescent="0.25">
      <c r="B10" s="101" t="s">
        <v>60</v>
      </c>
      <c r="C10" s="102"/>
      <c r="D10" s="102"/>
      <c r="E10" s="102"/>
      <c r="F10" s="103"/>
    </row>
    <row r="11" spans="2:6" ht="14.45" customHeight="1" x14ac:dyDescent="0.25">
      <c r="B11" s="101" t="s">
        <v>69</v>
      </c>
      <c r="C11" s="102"/>
      <c r="D11" s="102"/>
      <c r="E11" s="102"/>
      <c r="F11" s="103"/>
    </row>
    <row r="12" spans="2:6" ht="14.25" customHeight="1" x14ac:dyDescent="0.25">
      <c r="B12" s="104" t="s">
        <v>91</v>
      </c>
      <c r="C12" s="105"/>
      <c r="D12" s="105"/>
      <c r="E12" s="105"/>
      <c r="F12" s="106"/>
    </row>
    <row r="13" spans="2:6" ht="14.25" customHeight="1" x14ac:dyDescent="0.25">
      <c r="B13" s="101"/>
      <c r="C13" s="102"/>
      <c r="D13" s="102"/>
      <c r="E13" s="102"/>
      <c r="F13" s="103"/>
    </row>
    <row r="14" spans="2:6" ht="15" customHeight="1" x14ac:dyDescent="0.25">
      <c r="B14" s="107" t="s">
        <v>61</v>
      </c>
      <c r="C14" s="108"/>
      <c r="D14" s="108"/>
      <c r="E14" s="108"/>
      <c r="F14" s="109"/>
    </row>
    <row r="15" spans="2:6" ht="31.5" customHeight="1" thickBot="1" x14ac:dyDescent="0.3">
      <c r="B15" s="110" t="s">
        <v>62</v>
      </c>
      <c r="C15" s="111"/>
      <c r="D15" s="111"/>
      <c r="E15" s="111"/>
      <c r="F15" s="112"/>
    </row>
    <row r="16" spans="2:6" x14ac:dyDescent="0.25">
      <c r="B16" s="30"/>
      <c r="C16" s="31"/>
      <c r="D16" s="31"/>
      <c r="E16" s="31"/>
    </row>
    <row r="18" spans="1:6" x14ac:dyDescent="0.25">
      <c r="B18" s="113" t="s">
        <v>63</v>
      </c>
      <c r="C18" s="113"/>
      <c r="D18" s="113"/>
      <c r="E18" s="113"/>
      <c r="F18" s="113"/>
    </row>
    <row r="19" spans="1:6" x14ac:dyDescent="0.25">
      <c r="B19" s="32" t="s">
        <v>64</v>
      </c>
      <c r="C19" s="100"/>
      <c r="D19" s="100"/>
      <c r="E19" s="100"/>
      <c r="F19" s="100"/>
    </row>
    <row r="20" spans="1:6" x14ac:dyDescent="0.25">
      <c r="A20" s="28"/>
      <c r="B20" s="32" t="s">
        <v>65</v>
      </c>
      <c r="C20" s="100"/>
      <c r="D20" s="100"/>
      <c r="E20" s="100"/>
      <c r="F20" s="100"/>
    </row>
    <row r="21" spans="1:6" x14ac:dyDescent="0.25">
      <c r="B21" s="32" t="s">
        <v>66</v>
      </c>
      <c r="C21" s="100"/>
      <c r="D21" s="100"/>
      <c r="E21" s="100"/>
      <c r="F21" s="100"/>
    </row>
    <row r="22" spans="1:6" ht="34.5" customHeight="1" x14ac:dyDescent="0.25">
      <c r="B22" s="32" t="s">
        <v>67</v>
      </c>
      <c r="C22" s="100"/>
      <c r="D22" s="100"/>
      <c r="E22" s="100"/>
      <c r="F22" s="100"/>
    </row>
    <row r="23" spans="1:6" x14ac:dyDescent="0.25">
      <c r="B23" s="29"/>
    </row>
  </sheetData>
  <sheetProtection algorithmName="SHA-512" hashValue="tYQNBdFYwY6UFcHn7G8MO/y4w/PLZb+vBtSuW4T7nY6VruTL2Oyb0rMh+SKEtQSUhvVA0VK02TdJGREOp553aA==" saltValue="Lt8g6uyO/2d5fG8fkLemqQ==" spinCount="100000" sheet="1" objects="1" scenarios="1"/>
  <mergeCells count="19">
    <mergeCell ref="B7:F7"/>
    <mergeCell ref="B1:F1"/>
    <mergeCell ref="B3:F3"/>
    <mergeCell ref="B4:F4"/>
    <mergeCell ref="B5:F5"/>
    <mergeCell ref="B6:F6"/>
    <mergeCell ref="C22:F22"/>
    <mergeCell ref="B8:F8"/>
    <mergeCell ref="B9:F9"/>
    <mergeCell ref="B10:F10"/>
    <mergeCell ref="B11:F11"/>
    <mergeCell ref="B12:F12"/>
    <mergeCell ref="B14:F14"/>
    <mergeCell ref="B13:F13"/>
    <mergeCell ref="B15:F15"/>
    <mergeCell ref="B18:F18"/>
    <mergeCell ref="C19:F19"/>
    <mergeCell ref="C20:F20"/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BCD4-F537-4975-9593-6BAA344A8CAA}">
  <dimension ref="A1:M31"/>
  <sheetViews>
    <sheetView tabSelected="1" topLeftCell="A21" zoomScale="80" zoomScaleNormal="80" workbookViewId="0">
      <selection activeCell="B25" sqref="B25"/>
    </sheetView>
  </sheetViews>
  <sheetFormatPr defaultRowHeight="15" x14ac:dyDescent="0.25"/>
  <cols>
    <col min="1" max="1" width="4.85546875" bestFit="1" customWidth="1"/>
    <col min="2" max="2" width="78.85546875" customWidth="1"/>
    <col min="3" max="3" width="12.5703125" customWidth="1"/>
    <col min="4" max="4" width="14.5703125" customWidth="1"/>
    <col min="5" max="5" width="11.85546875" customWidth="1"/>
    <col min="6" max="6" width="43.140625" style="1" customWidth="1"/>
    <col min="7" max="7" width="12.85546875" style="1" customWidth="1"/>
    <col min="8" max="8" width="14.140625" style="1" customWidth="1"/>
    <col min="9" max="9" width="13.42578125" style="1" customWidth="1"/>
    <col min="10" max="10" width="20.5703125" customWidth="1"/>
    <col min="11" max="11" width="24.5703125" customWidth="1"/>
    <col min="12" max="12" width="21.85546875" customWidth="1"/>
    <col min="13" max="13" width="27.85546875" customWidth="1"/>
  </cols>
  <sheetData>
    <row r="1" spans="1:13" ht="41.45" customHeight="1" thickBot="1" x14ac:dyDescent="0.3">
      <c r="A1" s="124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</row>
    <row r="2" spans="1:13" ht="18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5"/>
      <c r="K2" s="15"/>
    </row>
    <row r="3" spans="1:13" ht="18.75" thickBot="1" x14ac:dyDescent="0.3">
      <c r="A3" s="17"/>
      <c r="B3" s="17"/>
      <c r="C3" s="119" t="s">
        <v>28</v>
      </c>
      <c r="D3" s="120"/>
      <c r="E3" s="121"/>
      <c r="F3" s="48"/>
      <c r="G3" s="16"/>
      <c r="H3" s="16"/>
      <c r="I3" s="16"/>
      <c r="J3" s="15"/>
      <c r="K3" s="15"/>
    </row>
    <row r="4" spans="1:13" s="14" customFormat="1" ht="79.5" thickBot="1" x14ac:dyDescent="0.3">
      <c r="A4" s="117" t="s">
        <v>27</v>
      </c>
      <c r="B4" s="118"/>
      <c r="C4" s="33" t="s">
        <v>72</v>
      </c>
      <c r="D4" s="33" t="s">
        <v>73</v>
      </c>
      <c r="E4" s="36" t="s">
        <v>26</v>
      </c>
      <c r="F4" s="33" t="s">
        <v>25</v>
      </c>
      <c r="G4" s="33" t="s">
        <v>75</v>
      </c>
      <c r="H4" s="34" t="s">
        <v>74</v>
      </c>
      <c r="I4" s="33" t="s">
        <v>21</v>
      </c>
      <c r="J4" s="33" t="s">
        <v>76</v>
      </c>
      <c r="K4" s="33" t="s">
        <v>22</v>
      </c>
      <c r="L4" s="34" t="s">
        <v>24</v>
      </c>
      <c r="M4" s="33" t="s">
        <v>23</v>
      </c>
    </row>
    <row r="5" spans="1:13" x14ac:dyDescent="0.25">
      <c r="A5" s="35" t="s">
        <v>20</v>
      </c>
      <c r="B5" s="35" t="s">
        <v>19</v>
      </c>
      <c r="C5" s="37"/>
      <c r="D5" s="40"/>
      <c r="E5" s="40"/>
      <c r="F5" s="41"/>
      <c r="G5" s="41"/>
      <c r="H5" s="41"/>
      <c r="I5" s="41"/>
      <c r="J5" s="42"/>
      <c r="K5" s="42"/>
      <c r="L5" s="42"/>
      <c r="M5" s="42"/>
    </row>
    <row r="6" spans="1:13" ht="60.6" customHeight="1" x14ac:dyDescent="0.25">
      <c r="A6" s="13">
        <v>1</v>
      </c>
      <c r="B6" s="2" t="s">
        <v>18</v>
      </c>
      <c r="C6" s="55">
        <v>500</v>
      </c>
      <c r="D6" s="63">
        <v>700</v>
      </c>
      <c r="E6" s="63">
        <f t="shared" ref="E6:E12" si="0">D6*C6</f>
        <v>350000</v>
      </c>
      <c r="F6" s="52"/>
      <c r="G6" s="52"/>
      <c r="H6" s="68"/>
      <c r="I6" s="62">
        <f>IFERROR(H6/G6,0)</f>
        <v>0</v>
      </c>
      <c r="J6" s="61">
        <f>I6*E6</f>
        <v>0</v>
      </c>
      <c r="K6" s="65"/>
      <c r="L6" s="65"/>
      <c r="M6" s="65"/>
    </row>
    <row r="7" spans="1:13" ht="72" customHeight="1" x14ac:dyDescent="0.25">
      <c r="A7" s="13">
        <v>2</v>
      </c>
      <c r="B7" s="2" t="s">
        <v>17</v>
      </c>
      <c r="C7" s="55">
        <v>500</v>
      </c>
      <c r="D7" s="55">
        <v>312</v>
      </c>
      <c r="E7" s="55">
        <f t="shared" si="0"/>
        <v>156000</v>
      </c>
      <c r="F7" s="66"/>
      <c r="G7" s="66"/>
      <c r="H7" s="69"/>
      <c r="I7" s="62">
        <f t="shared" ref="I7:I12" si="1">IFERROR(H7/G7,0)</f>
        <v>0</v>
      </c>
      <c r="J7" s="61">
        <f t="shared" ref="J7:J12" si="2">I7*E7</f>
        <v>0</v>
      </c>
      <c r="K7" s="67"/>
      <c r="L7" s="67"/>
      <c r="M7" s="67"/>
    </row>
    <row r="8" spans="1:13" ht="60" customHeight="1" x14ac:dyDescent="0.25">
      <c r="A8" s="13">
        <v>3</v>
      </c>
      <c r="B8" s="2" t="s">
        <v>16</v>
      </c>
      <c r="C8" s="55">
        <v>500</v>
      </c>
      <c r="D8" s="55">
        <v>612</v>
      </c>
      <c r="E8" s="55">
        <f t="shared" si="0"/>
        <v>306000</v>
      </c>
      <c r="F8" s="66"/>
      <c r="G8" s="66"/>
      <c r="H8" s="69"/>
      <c r="I8" s="62">
        <f t="shared" si="1"/>
        <v>0</v>
      </c>
      <c r="J8" s="61">
        <f t="shared" si="2"/>
        <v>0</v>
      </c>
      <c r="K8" s="67"/>
      <c r="L8" s="67"/>
      <c r="M8" s="67"/>
    </row>
    <row r="9" spans="1:13" ht="60.6" customHeight="1" x14ac:dyDescent="0.25">
      <c r="A9" s="13">
        <v>4</v>
      </c>
      <c r="B9" s="2" t="s">
        <v>15</v>
      </c>
      <c r="C9" s="55">
        <v>500</v>
      </c>
      <c r="D9" s="55">
        <v>96</v>
      </c>
      <c r="E9" s="55">
        <f t="shared" si="0"/>
        <v>48000</v>
      </c>
      <c r="F9" s="66"/>
      <c r="G9" s="66"/>
      <c r="H9" s="69"/>
      <c r="I9" s="62">
        <f t="shared" si="1"/>
        <v>0</v>
      </c>
      <c r="J9" s="61">
        <f t="shared" si="2"/>
        <v>0</v>
      </c>
      <c r="K9" s="67"/>
      <c r="L9" s="67"/>
      <c r="M9" s="67"/>
    </row>
    <row r="10" spans="1:13" ht="89.1" customHeight="1" x14ac:dyDescent="0.25">
      <c r="A10" s="13">
        <v>5</v>
      </c>
      <c r="B10" s="2" t="s">
        <v>14</v>
      </c>
      <c r="C10" s="55">
        <v>500</v>
      </c>
      <c r="D10" s="55">
        <v>216</v>
      </c>
      <c r="E10" s="55">
        <f t="shared" si="0"/>
        <v>108000</v>
      </c>
      <c r="F10" s="66"/>
      <c r="G10" s="66"/>
      <c r="H10" s="69"/>
      <c r="I10" s="62">
        <f t="shared" si="1"/>
        <v>0</v>
      </c>
      <c r="J10" s="61">
        <f t="shared" si="2"/>
        <v>0</v>
      </c>
      <c r="K10" s="67"/>
      <c r="L10" s="67"/>
      <c r="M10" s="67"/>
    </row>
    <row r="11" spans="1:13" ht="85.5" x14ac:dyDescent="0.25">
      <c r="A11" s="12">
        <v>6</v>
      </c>
      <c r="B11" s="2" t="s">
        <v>13</v>
      </c>
      <c r="C11" s="55">
        <v>500</v>
      </c>
      <c r="D11" s="55">
        <v>396</v>
      </c>
      <c r="E11" s="55">
        <f t="shared" si="0"/>
        <v>198000</v>
      </c>
      <c r="F11" s="66"/>
      <c r="G11" s="66"/>
      <c r="H11" s="69"/>
      <c r="I11" s="62">
        <f t="shared" si="1"/>
        <v>0</v>
      </c>
      <c r="J11" s="61">
        <f t="shared" si="2"/>
        <v>0</v>
      </c>
      <c r="K11" s="67"/>
      <c r="L11" s="67"/>
      <c r="M11" s="67"/>
    </row>
    <row r="12" spans="1:13" ht="87.95" customHeight="1" x14ac:dyDescent="0.25">
      <c r="A12" s="53">
        <v>7</v>
      </c>
      <c r="B12" s="2" t="s">
        <v>12</v>
      </c>
      <c r="C12" s="55">
        <v>400</v>
      </c>
      <c r="D12" s="55">
        <v>34</v>
      </c>
      <c r="E12" s="55">
        <f t="shared" si="0"/>
        <v>13600</v>
      </c>
      <c r="F12" s="57"/>
      <c r="G12" s="57"/>
      <c r="H12" s="70"/>
      <c r="I12" s="62">
        <f t="shared" si="1"/>
        <v>0</v>
      </c>
      <c r="J12" s="61">
        <f t="shared" si="2"/>
        <v>0</v>
      </c>
      <c r="K12" s="67"/>
      <c r="L12" s="67"/>
      <c r="M12" s="67"/>
    </row>
    <row r="13" spans="1:13" x14ac:dyDescent="0.25">
      <c r="A13" s="11"/>
      <c r="B13" s="10"/>
      <c r="C13" s="10"/>
      <c r="D13" s="10"/>
      <c r="E13" s="10"/>
      <c r="F13" s="43"/>
    </row>
    <row r="14" spans="1:13" x14ac:dyDescent="0.25">
      <c r="A14" s="9" t="s">
        <v>11</v>
      </c>
      <c r="B14" s="8" t="s">
        <v>10</v>
      </c>
      <c r="C14" s="45"/>
      <c r="D14" s="46"/>
      <c r="E14" s="44"/>
      <c r="F14" s="40"/>
      <c r="G14" s="38"/>
      <c r="H14" s="38"/>
      <c r="I14" s="38"/>
      <c r="J14" s="39"/>
      <c r="K14" s="39"/>
      <c r="L14" s="39"/>
      <c r="M14" s="39"/>
    </row>
    <row r="15" spans="1:13" ht="72.599999999999994" customHeight="1" x14ac:dyDescent="0.25">
      <c r="A15" s="53">
        <v>1</v>
      </c>
      <c r="B15" s="54" t="s">
        <v>78</v>
      </c>
      <c r="C15" s="55">
        <v>500</v>
      </c>
      <c r="D15" s="55">
        <v>540</v>
      </c>
      <c r="E15" s="55">
        <f>C15*D15</f>
        <v>270000</v>
      </c>
      <c r="F15" s="56"/>
      <c r="G15" s="57"/>
      <c r="H15" s="71"/>
      <c r="I15" s="58">
        <f t="shared" ref="I15:I17" si="3">IFERROR(H15/G15,0)</f>
        <v>0</v>
      </c>
      <c r="J15" s="59">
        <f t="shared" ref="J15:J17" si="4">I15*E15</f>
        <v>0</v>
      </c>
      <c r="K15" s="60"/>
      <c r="L15" s="60"/>
      <c r="M15" s="60"/>
    </row>
    <row r="16" spans="1:13" ht="75.599999999999994" customHeight="1" x14ac:dyDescent="0.25">
      <c r="A16" s="53">
        <v>2</v>
      </c>
      <c r="B16" s="54" t="s">
        <v>9</v>
      </c>
      <c r="C16" s="55">
        <v>400</v>
      </c>
      <c r="D16" s="55">
        <v>55</v>
      </c>
      <c r="E16" s="55">
        <f>C16*D16</f>
        <v>22000</v>
      </c>
      <c r="F16" s="57"/>
      <c r="G16" s="57"/>
      <c r="H16" s="70"/>
      <c r="I16" s="58">
        <f t="shared" si="3"/>
        <v>0</v>
      </c>
      <c r="J16" s="61">
        <f t="shared" si="4"/>
        <v>0</v>
      </c>
      <c r="K16" s="60"/>
      <c r="L16" s="60"/>
      <c r="M16" s="60"/>
    </row>
    <row r="17" spans="1:13" ht="71.25" x14ac:dyDescent="0.25">
      <c r="A17" s="53">
        <v>3</v>
      </c>
      <c r="B17" s="54" t="s">
        <v>8</v>
      </c>
      <c r="C17" s="55">
        <v>200</v>
      </c>
      <c r="D17" s="55">
        <v>96</v>
      </c>
      <c r="E17" s="55">
        <f>C17*D17</f>
        <v>19200</v>
      </c>
      <c r="F17" s="57"/>
      <c r="G17" s="57"/>
      <c r="H17" s="70"/>
      <c r="I17" s="62">
        <f t="shared" si="3"/>
        <v>0</v>
      </c>
      <c r="J17" s="61">
        <f t="shared" si="4"/>
        <v>0</v>
      </c>
      <c r="K17" s="60"/>
      <c r="L17" s="60"/>
      <c r="M17" s="60"/>
    </row>
    <row r="18" spans="1:13" ht="15" customHeight="1" x14ac:dyDescent="0.25">
      <c r="A18" s="7"/>
      <c r="B18" s="6"/>
      <c r="C18" s="6"/>
      <c r="D18" s="6"/>
      <c r="E18" s="6"/>
    </row>
    <row r="19" spans="1:13" x14ac:dyDescent="0.25">
      <c r="A19" s="5" t="s">
        <v>7</v>
      </c>
      <c r="B19" s="5" t="s">
        <v>6</v>
      </c>
      <c r="C19" s="47"/>
      <c r="D19" s="47"/>
      <c r="E19" s="47"/>
      <c r="F19" s="47"/>
      <c r="G19" s="47"/>
      <c r="H19" s="47"/>
      <c r="I19" s="47"/>
      <c r="J19" s="42"/>
      <c r="K19" s="42"/>
      <c r="L19" s="42"/>
      <c r="M19" s="42"/>
    </row>
    <row r="20" spans="1:13" ht="88.5" customHeight="1" x14ac:dyDescent="0.25">
      <c r="A20" s="53">
        <v>1</v>
      </c>
      <c r="B20" s="2" t="s">
        <v>82</v>
      </c>
      <c r="C20" s="63">
        <v>200</v>
      </c>
      <c r="D20" s="63">
        <v>208</v>
      </c>
      <c r="E20" s="63">
        <f>C20*D20</f>
        <v>41600</v>
      </c>
      <c r="F20" s="56"/>
      <c r="G20" s="56"/>
      <c r="H20" s="72"/>
      <c r="I20" s="62">
        <f t="shared" ref="I20:I22" si="5">IFERROR(H20/G20,0)</f>
        <v>0</v>
      </c>
      <c r="J20" s="61">
        <f t="shared" ref="J20:J22" si="6">I20*E20</f>
        <v>0</v>
      </c>
      <c r="K20" s="64"/>
      <c r="L20" s="64"/>
      <c r="M20" s="64"/>
    </row>
    <row r="21" spans="1:13" ht="100.5" customHeight="1" x14ac:dyDescent="0.25">
      <c r="A21" s="53">
        <v>2</v>
      </c>
      <c r="B21" s="2" t="s">
        <v>81</v>
      </c>
      <c r="C21" s="55">
        <v>200</v>
      </c>
      <c r="D21" s="55">
        <v>180</v>
      </c>
      <c r="E21" s="55">
        <f>C21*D21</f>
        <v>36000</v>
      </c>
      <c r="F21" s="57"/>
      <c r="G21" s="57"/>
      <c r="H21" s="70"/>
      <c r="I21" s="62">
        <f t="shared" si="5"/>
        <v>0</v>
      </c>
      <c r="J21" s="61">
        <f t="shared" si="6"/>
        <v>0</v>
      </c>
      <c r="K21" s="60"/>
      <c r="L21" s="60"/>
      <c r="M21" s="60"/>
    </row>
    <row r="22" spans="1:13" ht="90.75" customHeight="1" x14ac:dyDescent="0.25">
      <c r="A22" s="53">
        <v>3</v>
      </c>
      <c r="B22" s="74" t="s">
        <v>92</v>
      </c>
      <c r="C22" s="55">
        <v>200</v>
      </c>
      <c r="D22" s="55">
        <v>1000</v>
      </c>
      <c r="E22" s="55">
        <f>C22*D22</f>
        <v>200000</v>
      </c>
      <c r="F22" s="57"/>
      <c r="G22" s="57"/>
      <c r="H22" s="70"/>
      <c r="I22" s="62">
        <f t="shared" si="5"/>
        <v>0</v>
      </c>
      <c r="J22" s="61">
        <f t="shared" si="6"/>
        <v>0</v>
      </c>
      <c r="K22" s="60"/>
      <c r="L22" s="60"/>
      <c r="M22" s="60"/>
    </row>
    <row r="23" spans="1:13" x14ac:dyDescent="0.25">
      <c r="A23" s="4"/>
      <c r="B23" s="3"/>
      <c r="C23" s="31"/>
      <c r="D23" s="31"/>
      <c r="E23" s="31"/>
      <c r="F23" s="43"/>
    </row>
    <row r="24" spans="1:13" x14ac:dyDescent="0.25">
      <c r="A24" s="79" t="s">
        <v>5</v>
      </c>
      <c r="B24" s="80" t="s">
        <v>4</v>
      </c>
      <c r="C24" s="40"/>
      <c r="D24" s="40"/>
      <c r="E24" s="40"/>
      <c r="F24" s="40"/>
      <c r="G24" s="40"/>
      <c r="H24" s="40"/>
      <c r="I24" s="40"/>
      <c r="J24" s="42"/>
      <c r="K24" s="42"/>
      <c r="L24" s="42"/>
      <c r="M24" s="42"/>
    </row>
    <row r="25" spans="1:13" ht="60.6" customHeight="1" x14ac:dyDescent="0.25">
      <c r="A25" s="53">
        <v>1</v>
      </c>
      <c r="B25" s="2" t="s">
        <v>85</v>
      </c>
      <c r="C25" s="63">
        <v>135</v>
      </c>
      <c r="D25" s="63">
        <v>50</v>
      </c>
      <c r="E25" s="63">
        <f t="shared" ref="E25:E29" si="7">C25*D25</f>
        <v>6750</v>
      </c>
      <c r="F25" s="56"/>
      <c r="G25" s="56"/>
      <c r="H25" s="72"/>
      <c r="I25" s="62">
        <f t="shared" ref="I25:I29" si="8">IFERROR(H25/G25,0)</f>
        <v>0</v>
      </c>
      <c r="J25" s="61">
        <f t="shared" ref="J25:J29" si="9">I25*E25</f>
        <v>0</v>
      </c>
      <c r="K25" s="65"/>
      <c r="L25" s="65"/>
      <c r="M25" s="65"/>
    </row>
    <row r="26" spans="1:13" ht="33" customHeight="1" x14ac:dyDescent="0.25">
      <c r="A26" s="53">
        <v>2</v>
      </c>
      <c r="B26" s="2" t="s">
        <v>3</v>
      </c>
      <c r="C26" s="55">
        <v>400</v>
      </c>
      <c r="D26" s="55">
        <v>21</v>
      </c>
      <c r="E26" s="55">
        <f t="shared" si="7"/>
        <v>8400</v>
      </c>
      <c r="F26" s="57"/>
      <c r="G26" s="57"/>
      <c r="H26" s="70"/>
      <c r="I26" s="62">
        <f t="shared" si="8"/>
        <v>0</v>
      </c>
      <c r="J26" s="61">
        <f t="shared" si="9"/>
        <v>0</v>
      </c>
      <c r="K26" s="67"/>
      <c r="L26" s="67"/>
      <c r="M26" s="67"/>
    </row>
    <row r="27" spans="1:13" ht="46.5" customHeight="1" x14ac:dyDescent="0.25">
      <c r="A27" s="53">
        <v>3</v>
      </c>
      <c r="B27" s="2" t="s">
        <v>2</v>
      </c>
      <c r="C27" s="55">
        <v>225</v>
      </c>
      <c r="D27" s="55">
        <v>256</v>
      </c>
      <c r="E27" s="55">
        <f t="shared" si="7"/>
        <v>57600</v>
      </c>
      <c r="F27" s="57"/>
      <c r="G27" s="57"/>
      <c r="H27" s="70"/>
      <c r="I27" s="62">
        <f t="shared" si="8"/>
        <v>0</v>
      </c>
      <c r="J27" s="61">
        <f t="shared" si="9"/>
        <v>0</v>
      </c>
      <c r="K27" s="67"/>
      <c r="L27" s="67"/>
      <c r="M27" s="67"/>
    </row>
    <row r="28" spans="1:13" ht="42.75" x14ac:dyDescent="0.25">
      <c r="A28" s="53">
        <v>4</v>
      </c>
      <c r="B28" s="2" t="s">
        <v>1</v>
      </c>
      <c r="C28" s="55">
        <v>200</v>
      </c>
      <c r="D28" s="55">
        <v>120</v>
      </c>
      <c r="E28" s="55">
        <f t="shared" si="7"/>
        <v>24000</v>
      </c>
      <c r="F28" s="57"/>
      <c r="G28" s="57"/>
      <c r="H28" s="70"/>
      <c r="I28" s="62">
        <f t="shared" si="8"/>
        <v>0</v>
      </c>
      <c r="J28" s="61">
        <f t="shared" si="9"/>
        <v>0</v>
      </c>
      <c r="K28" s="67"/>
      <c r="L28" s="67"/>
      <c r="M28" s="67"/>
    </row>
    <row r="29" spans="1:13" ht="42.75" x14ac:dyDescent="0.25">
      <c r="A29" s="53">
        <v>5</v>
      </c>
      <c r="B29" s="2" t="s">
        <v>0</v>
      </c>
      <c r="C29" s="55">
        <v>250</v>
      </c>
      <c r="D29" s="55">
        <v>46</v>
      </c>
      <c r="E29" s="55">
        <f t="shared" si="7"/>
        <v>11500</v>
      </c>
      <c r="F29" s="57"/>
      <c r="G29" s="57"/>
      <c r="H29" s="70"/>
      <c r="I29" s="62">
        <f t="shared" si="8"/>
        <v>0</v>
      </c>
      <c r="J29" s="61">
        <f t="shared" si="9"/>
        <v>0</v>
      </c>
      <c r="K29" s="67"/>
      <c r="L29" s="67"/>
      <c r="M29" s="67"/>
    </row>
    <row r="30" spans="1:13" ht="15.75" thickBot="1" x14ac:dyDescent="0.3"/>
    <row r="31" spans="1:13" ht="29.1" customHeight="1" thickBot="1" x14ac:dyDescent="0.3">
      <c r="H31" s="122" t="s">
        <v>77</v>
      </c>
      <c r="I31" s="123"/>
      <c r="J31" s="49">
        <f>SUM(J6:J29)</f>
        <v>0</v>
      </c>
    </row>
  </sheetData>
  <sheetProtection algorithmName="SHA-512" hashValue="RTe7iQdgnRM4gopoM/F9PcmPEp4oY7slXZB/y5eLmqbMdLum5slxQrBVJ7IHj0XzpgyTaBAzoHB0lDP+cPcBag==" saltValue="73yMOhkgRdk1oSglAqSAyQ==" spinCount="100000" sheet="1" objects="1" scenarios="1"/>
  <mergeCells count="4">
    <mergeCell ref="A4:B4"/>
    <mergeCell ref="C3:E3"/>
    <mergeCell ref="H31:I31"/>
    <mergeCell ref="A1:M1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5424-3BEA-4A75-955F-AD592BB99331}">
  <sheetPr>
    <pageSetUpPr fitToPage="1"/>
  </sheetPr>
  <dimension ref="A3:T35"/>
  <sheetViews>
    <sheetView zoomScale="90" zoomScaleNormal="90" workbookViewId="0">
      <selection activeCell="B11" sqref="B11"/>
    </sheetView>
  </sheetViews>
  <sheetFormatPr defaultColWidth="9.140625" defaultRowHeight="15" x14ac:dyDescent="0.25"/>
  <cols>
    <col min="1" max="1" width="21.140625" customWidth="1"/>
    <col min="2" max="3" width="13.85546875" customWidth="1"/>
    <col min="4" max="4" width="22.85546875" customWidth="1"/>
    <col min="5" max="5" width="4.140625" customWidth="1"/>
  </cols>
  <sheetData>
    <row r="3" spans="1:20" x14ac:dyDescent="0.25">
      <c r="A3" s="127" t="s">
        <v>80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24"/>
      <c r="R3" s="24"/>
      <c r="S3" s="24"/>
      <c r="T3" s="24"/>
    </row>
    <row r="4" spans="1:20" x14ac:dyDescent="0.25">
      <c r="B4" s="51"/>
      <c r="C4" s="51"/>
      <c r="D4" s="51"/>
    </row>
    <row r="5" spans="1:20" x14ac:dyDescent="0.25">
      <c r="A5" s="50"/>
      <c r="B5" s="130"/>
      <c r="C5" s="130"/>
      <c r="D5" s="130"/>
    </row>
    <row r="6" spans="1:20" x14ac:dyDescent="0.25">
      <c r="A6" s="24"/>
      <c r="B6" s="131"/>
      <c r="C6" s="131"/>
      <c r="D6" s="131"/>
    </row>
    <row r="8" spans="1:20" x14ac:dyDescent="0.25">
      <c r="A8" s="132" t="s">
        <v>55</v>
      </c>
      <c r="B8" s="132"/>
      <c r="C8" s="132"/>
      <c r="D8" s="132"/>
      <c r="I8" t="s">
        <v>54</v>
      </c>
      <c r="J8" t="s">
        <v>53</v>
      </c>
    </row>
    <row r="9" spans="1:20" x14ac:dyDescent="0.25">
      <c r="A9" t="s">
        <v>52</v>
      </c>
      <c r="B9" s="73">
        <v>18000</v>
      </c>
      <c r="C9" s="20" t="s">
        <v>43</v>
      </c>
      <c r="D9" t="s">
        <v>51</v>
      </c>
      <c r="I9">
        <v>0</v>
      </c>
      <c r="J9">
        <f>PrKn</f>
        <v>18000</v>
      </c>
      <c r="K9">
        <f>PrMax</f>
        <v>26000</v>
      </c>
      <c r="M9">
        <f>PrIn</f>
        <v>0</v>
      </c>
    </row>
    <row r="10" spans="1:20" x14ac:dyDescent="0.25">
      <c r="A10" t="s">
        <v>50</v>
      </c>
      <c r="B10" s="22">
        <v>400</v>
      </c>
      <c r="C10" s="20" t="s">
        <v>37</v>
      </c>
      <c r="D10" t="s">
        <v>49</v>
      </c>
      <c r="I10">
        <f>MaxPnt</f>
        <v>400</v>
      </c>
      <c r="J10">
        <f>PuKn</f>
        <v>400</v>
      </c>
      <c r="K10">
        <v>0</v>
      </c>
      <c r="M10" s="23">
        <f>IF(PrIn&lt;=PrMax,A25,0)</f>
        <v>400</v>
      </c>
    </row>
    <row r="11" spans="1:20" x14ac:dyDescent="0.25">
      <c r="A11" t="s">
        <v>48</v>
      </c>
      <c r="B11" s="99">
        <v>26000</v>
      </c>
      <c r="C11" s="20" t="s">
        <v>43</v>
      </c>
      <c r="D11" t="s">
        <v>47</v>
      </c>
    </row>
    <row r="12" spans="1:20" x14ac:dyDescent="0.25">
      <c r="A12" t="s">
        <v>46</v>
      </c>
      <c r="B12" s="22">
        <v>400</v>
      </c>
      <c r="C12" s="20" t="s">
        <v>37</v>
      </c>
      <c r="L12">
        <v>0</v>
      </c>
      <c r="M12">
        <f>PrKn</f>
        <v>18000</v>
      </c>
      <c r="N12">
        <f>PrKn</f>
        <v>18000</v>
      </c>
    </row>
    <row r="13" spans="1:20" x14ac:dyDescent="0.25">
      <c r="L13">
        <f>PuKn</f>
        <v>400</v>
      </c>
      <c r="M13">
        <f>PuKn</f>
        <v>400</v>
      </c>
      <c r="N13">
        <v>0</v>
      </c>
    </row>
    <row r="14" spans="1:20" x14ac:dyDescent="0.25">
      <c r="A14" s="132" t="s">
        <v>45</v>
      </c>
      <c r="B14" s="132"/>
      <c r="C14" s="132"/>
      <c r="D14" s="132"/>
    </row>
    <row r="15" spans="1:20" x14ac:dyDescent="0.25">
      <c r="A15" t="s">
        <v>44</v>
      </c>
      <c r="B15" s="21">
        <f>'2. Invulblad'!J31</f>
        <v>0</v>
      </c>
      <c r="C15" s="20" t="s">
        <v>43</v>
      </c>
    </row>
    <row r="17" spans="1:4" x14ac:dyDescent="0.25">
      <c r="A17" s="132" t="s">
        <v>42</v>
      </c>
      <c r="B17" s="132"/>
      <c r="C17" s="132"/>
      <c r="D17" s="132"/>
    </row>
    <row r="18" spans="1:4" x14ac:dyDescent="0.25">
      <c r="A18" t="s">
        <v>41</v>
      </c>
    </row>
    <row r="20" spans="1:4" x14ac:dyDescent="0.25">
      <c r="B20" s="19" t="s">
        <v>33</v>
      </c>
      <c r="C20" s="19" t="s">
        <v>31</v>
      </c>
    </row>
    <row r="21" spans="1:4" x14ac:dyDescent="0.25">
      <c r="A21" t="s">
        <v>40</v>
      </c>
      <c r="B21" s="18">
        <f>(PuKn-MaxPnt)/PrKn</f>
        <v>0</v>
      </c>
      <c r="C21" s="18">
        <f>MaxPnt</f>
        <v>400</v>
      </c>
    </row>
    <row r="22" spans="1:4" x14ac:dyDescent="0.25">
      <c r="A22" t="s">
        <v>39</v>
      </c>
      <c r="B22" s="18">
        <f>(0-PuKn)/(PrMax-PrKn)</f>
        <v>-0.05</v>
      </c>
      <c r="C22" s="18">
        <f>PrMax*PuKn/(PrMax-PrKn)</f>
        <v>1300</v>
      </c>
    </row>
    <row r="24" spans="1:4" x14ac:dyDescent="0.25">
      <c r="A24" s="127" t="s">
        <v>38</v>
      </c>
      <c r="B24" s="127"/>
      <c r="C24" s="127"/>
      <c r="D24" s="127"/>
    </row>
    <row r="25" spans="1:4" x14ac:dyDescent="0.25">
      <c r="A25" s="128">
        <f>IF(PrIn&lt;=PrKn,ROUND((PuKn-MaxPnt)/PrKn*PrIn+MaxPnt,3),IF(PrIn&gt;=PrMax,"0",ROUND(((0-PuKn)/(PrMax-PrKn))*PrIn+PrMax*PuKn/(PrMax-PrKn),3)))</f>
        <v>400</v>
      </c>
      <c r="B25" s="128"/>
      <c r="C25" s="128"/>
      <c r="D25" s="128"/>
    </row>
    <row r="26" spans="1:4" ht="15" customHeight="1" x14ac:dyDescent="0.25">
      <c r="A26" s="128"/>
      <c r="B26" s="128"/>
      <c r="C26" s="128"/>
      <c r="D26" s="128"/>
    </row>
    <row r="27" spans="1:4" ht="15" customHeight="1" x14ac:dyDescent="0.25">
      <c r="A27" s="129" t="s">
        <v>37</v>
      </c>
      <c r="B27" s="129"/>
      <c r="C27" s="129"/>
      <c r="D27" s="129"/>
    </row>
    <row r="28" spans="1:4" ht="15" customHeight="1" x14ac:dyDescent="0.25">
      <c r="A28" s="129"/>
      <c r="B28" s="129"/>
      <c r="C28" s="129"/>
      <c r="D28" s="129"/>
    </row>
    <row r="30" spans="1:4" x14ac:dyDescent="0.25">
      <c r="A30" t="s">
        <v>36</v>
      </c>
    </row>
    <row r="31" spans="1:4" x14ac:dyDescent="0.25">
      <c r="A31" t="s">
        <v>35</v>
      </c>
    </row>
    <row r="33" spans="1:2" x14ac:dyDescent="0.25">
      <c r="A33" t="s">
        <v>34</v>
      </c>
    </row>
    <row r="34" spans="1:2" x14ac:dyDescent="0.25">
      <c r="A34" t="s">
        <v>33</v>
      </c>
      <c r="B34" t="s">
        <v>32</v>
      </c>
    </row>
    <row r="35" spans="1:2" x14ac:dyDescent="0.25">
      <c r="A35" t="s">
        <v>31</v>
      </c>
      <c r="B35" t="s">
        <v>30</v>
      </c>
    </row>
  </sheetData>
  <sheetProtection algorithmName="SHA-512" hashValue="lY64KSHFmCf1q39s82UJ2uwuBAAvnDZw2SIbzXzAMJPWYyRVadVTehgZXWOQHrY0In47Rq7T50E8tAuCJ95WZg==" saltValue="3Tff8/lWTCx332G+/RoANw==" spinCount="100000" sheet="1" objects="1" scenarios="1"/>
  <mergeCells count="9">
    <mergeCell ref="A24:D24"/>
    <mergeCell ref="A25:D26"/>
    <mergeCell ref="A27:D28"/>
    <mergeCell ref="A3:P3"/>
    <mergeCell ref="B5:D5"/>
    <mergeCell ref="B6:D6"/>
    <mergeCell ref="A8:D8"/>
    <mergeCell ref="A14:D14"/>
    <mergeCell ref="A17:D17"/>
  </mergeCells>
  <conditionalFormatting sqref="A27:D28">
    <cfRule type="containsText" dxfId="0" priority="1" operator="containsText" text="punten">
      <formula>NOT(ISERROR(SEARCH("punten",A27)))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7E8A-9B1E-40B1-B3F6-E9E403F10468}">
  <dimension ref="A1:E40"/>
  <sheetViews>
    <sheetView zoomScale="90" zoomScaleNormal="90" workbookViewId="0">
      <selection activeCell="A5" sqref="A5:D5"/>
    </sheetView>
  </sheetViews>
  <sheetFormatPr defaultRowHeight="15" x14ac:dyDescent="0.25"/>
  <cols>
    <col min="1" max="1" width="15.140625" customWidth="1"/>
    <col min="2" max="2" width="66.140625" customWidth="1"/>
    <col min="3" max="3" width="16.140625" customWidth="1"/>
    <col min="4" max="4" width="10.85546875" customWidth="1"/>
  </cols>
  <sheetData>
    <row r="1" spans="1:5" ht="18" customHeight="1" x14ac:dyDescent="0.25">
      <c r="A1" s="75" t="s">
        <v>83</v>
      </c>
      <c r="B1" s="76" t="s">
        <v>88</v>
      </c>
      <c r="C1" s="77" t="s">
        <v>84</v>
      </c>
    </row>
    <row r="2" spans="1:5" x14ac:dyDescent="0.25">
      <c r="A2" s="78" t="s">
        <v>87</v>
      </c>
      <c r="B2" s="78" t="s">
        <v>86</v>
      </c>
      <c r="C2" s="93"/>
    </row>
    <row r="3" spans="1:5" x14ac:dyDescent="0.25">
      <c r="A3" s="82"/>
      <c r="B3" s="84"/>
      <c r="C3" s="85"/>
    </row>
    <row r="4" spans="1:5" x14ac:dyDescent="0.25">
      <c r="A4" s="88"/>
      <c r="B4" s="89"/>
      <c r="C4" s="89"/>
    </row>
    <row r="5" spans="1:5" ht="42" customHeight="1" x14ac:dyDescent="0.25">
      <c r="A5" s="133" t="s">
        <v>90</v>
      </c>
      <c r="B5" s="133"/>
      <c r="C5" s="133"/>
      <c r="D5" s="133"/>
    </row>
    <row r="6" spans="1:5" ht="33" customHeight="1" x14ac:dyDescent="0.25">
      <c r="A6" s="90" t="s">
        <v>89</v>
      </c>
      <c r="B6" s="91" t="s">
        <v>25</v>
      </c>
      <c r="C6" s="92" t="s">
        <v>75</v>
      </c>
      <c r="D6" s="91" t="s">
        <v>84</v>
      </c>
      <c r="E6" s="86"/>
    </row>
    <row r="7" spans="1:5" x14ac:dyDescent="0.25">
      <c r="A7" s="82"/>
      <c r="B7" s="78"/>
      <c r="C7" s="78"/>
      <c r="D7" s="94"/>
    </row>
    <row r="8" spans="1:5" x14ac:dyDescent="0.25">
      <c r="A8" s="78"/>
      <c r="B8" s="83"/>
      <c r="C8" s="78"/>
      <c r="D8" s="95"/>
    </row>
    <row r="9" spans="1:5" x14ac:dyDescent="0.25">
      <c r="A9" s="81"/>
      <c r="B9" s="83"/>
      <c r="C9" s="78"/>
      <c r="D9" s="95"/>
    </row>
    <row r="10" spans="1:5" x14ac:dyDescent="0.25">
      <c r="A10" s="87"/>
      <c r="B10" s="83"/>
      <c r="C10" s="78"/>
      <c r="D10" s="95"/>
    </row>
    <row r="11" spans="1:5" x14ac:dyDescent="0.25">
      <c r="A11" s="78"/>
      <c r="B11" s="83"/>
      <c r="C11" s="78"/>
      <c r="D11" s="95"/>
    </row>
    <row r="12" spans="1:5" x14ac:dyDescent="0.25">
      <c r="A12" s="78"/>
      <c r="B12" s="83"/>
      <c r="C12" s="78"/>
      <c r="D12" s="95"/>
    </row>
    <row r="13" spans="1:5" x14ac:dyDescent="0.25">
      <c r="A13" s="78"/>
      <c r="B13" s="83"/>
      <c r="C13" s="78"/>
      <c r="D13" s="94"/>
    </row>
    <row r="14" spans="1:5" x14ac:dyDescent="0.25">
      <c r="A14" s="78"/>
      <c r="B14" s="83"/>
      <c r="C14" s="78"/>
      <c r="D14" s="95"/>
    </row>
    <row r="15" spans="1:5" x14ac:dyDescent="0.25">
      <c r="A15" s="78"/>
      <c r="B15" s="83"/>
      <c r="C15" s="78"/>
      <c r="D15" s="96"/>
    </row>
    <row r="16" spans="1:5" x14ac:dyDescent="0.25">
      <c r="A16" s="87"/>
      <c r="B16" s="83"/>
      <c r="C16" s="78"/>
      <c r="D16" s="96"/>
    </row>
    <row r="17" spans="1:4" x14ac:dyDescent="0.25">
      <c r="A17" s="78"/>
      <c r="B17" s="83"/>
      <c r="C17" s="78"/>
      <c r="D17" s="97"/>
    </row>
    <row r="18" spans="1:4" x14ac:dyDescent="0.25">
      <c r="A18" s="81"/>
      <c r="B18" s="83"/>
      <c r="C18" s="78"/>
      <c r="D18" s="95"/>
    </row>
    <row r="19" spans="1:4" x14ac:dyDescent="0.25">
      <c r="A19" s="98"/>
      <c r="B19" s="98"/>
      <c r="C19" s="98"/>
      <c r="D19" s="98"/>
    </row>
    <row r="20" spans="1:4" x14ac:dyDescent="0.25">
      <c r="A20" s="98"/>
      <c r="B20" s="98"/>
      <c r="C20" s="98"/>
      <c r="D20" s="98"/>
    </row>
    <row r="21" spans="1:4" x14ac:dyDescent="0.25">
      <c r="A21" s="98"/>
      <c r="B21" s="98"/>
      <c r="C21" s="98"/>
      <c r="D21" s="98"/>
    </row>
    <row r="22" spans="1:4" x14ac:dyDescent="0.25">
      <c r="A22" s="98"/>
      <c r="B22" s="98"/>
      <c r="C22" s="98"/>
      <c r="D22" s="98"/>
    </row>
    <row r="23" spans="1:4" x14ac:dyDescent="0.25">
      <c r="A23" s="98"/>
      <c r="B23" s="98"/>
      <c r="C23" s="98"/>
      <c r="D23" s="98"/>
    </row>
    <row r="24" spans="1:4" x14ac:dyDescent="0.25">
      <c r="A24" s="98"/>
      <c r="B24" s="98"/>
      <c r="C24" s="98"/>
      <c r="D24" s="98"/>
    </row>
    <row r="25" spans="1:4" x14ac:dyDescent="0.25">
      <c r="A25" s="98"/>
      <c r="B25" s="98"/>
      <c r="C25" s="98"/>
      <c r="D25" s="98"/>
    </row>
    <row r="26" spans="1:4" x14ac:dyDescent="0.25">
      <c r="A26" s="98"/>
      <c r="B26" s="98"/>
      <c r="C26" s="98"/>
      <c r="D26" s="98"/>
    </row>
    <row r="27" spans="1:4" x14ac:dyDescent="0.25">
      <c r="A27" s="98"/>
      <c r="B27" s="98"/>
      <c r="C27" s="98"/>
      <c r="D27" s="98"/>
    </row>
    <row r="28" spans="1:4" x14ac:dyDescent="0.25">
      <c r="A28" s="98"/>
      <c r="B28" s="98"/>
      <c r="C28" s="98"/>
      <c r="D28" s="98"/>
    </row>
    <row r="29" spans="1:4" x14ac:dyDescent="0.25">
      <c r="A29" s="98"/>
      <c r="B29" s="98"/>
      <c r="C29" s="98"/>
      <c r="D29" s="98"/>
    </row>
    <row r="30" spans="1:4" x14ac:dyDescent="0.25">
      <c r="A30" s="98"/>
      <c r="B30" s="98"/>
      <c r="C30" s="98"/>
      <c r="D30" s="98"/>
    </row>
    <row r="31" spans="1:4" x14ac:dyDescent="0.25">
      <c r="A31" s="98"/>
      <c r="B31" s="98"/>
      <c r="C31" s="98"/>
      <c r="D31" s="98"/>
    </row>
    <row r="32" spans="1:4" x14ac:dyDescent="0.25">
      <c r="A32" s="98"/>
      <c r="B32" s="98"/>
      <c r="C32" s="98"/>
      <c r="D32" s="98"/>
    </row>
    <row r="33" spans="1:4" x14ac:dyDescent="0.25">
      <c r="A33" s="98"/>
      <c r="B33" s="98"/>
      <c r="C33" s="98"/>
      <c r="D33" s="98"/>
    </row>
    <row r="34" spans="1:4" x14ac:dyDescent="0.25">
      <c r="A34" s="98"/>
      <c r="B34" s="98"/>
      <c r="C34" s="98"/>
      <c r="D34" s="98"/>
    </row>
    <row r="35" spans="1:4" x14ac:dyDescent="0.25">
      <c r="A35" s="98"/>
      <c r="B35" s="98"/>
      <c r="C35" s="98"/>
      <c r="D35" s="98"/>
    </row>
    <row r="36" spans="1:4" x14ac:dyDescent="0.25">
      <c r="A36" s="98"/>
      <c r="B36" s="98"/>
      <c r="C36" s="98"/>
      <c r="D36" s="98"/>
    </row>
    <row r="37" spans="1:4" x14ac:dyDescent="0.25">
      <c r="A37" s="98"/>
      <c r="B37" s="98"/>
      <c r="C37" s="98"/>
      <c r="D37" s="98"/>
    </row>
    <row r="38" spans="1:4" x14ac:dyDescent="0.25">
      <c r="A38" s="98"/>
      <c r="B38" s="98"/>
      <c r="C38" s="98"/>
      <c r="D38" s="98"/>
    </row>
    <row r="39" spans="1:4" x14ac:dyDescent="0.25">
      <c r="A39" s="98"/>
      <c r="B39" s="98"/>
      <c r="C39" s="98"/>
      <c r="D39" s="98"/>
    </row>
    <row r="40" spans="1:4" x14ac:dyDescent="0.25">
      <c r="A40" s="98"/>
      <c r="B40" s="98"/>
      <c r="C40" s="98"/>
      <c r="D40" s="98"/>
    </row>
  </sheetData>
  <sheetProtection algorithmName="SHA-512" hashValue="ZYl37FMARLtvvYoCgIf15GGm3vB3r4lRpnpCy/U7QSZOAuHI8HG0vWGwwdhaD8Asl9lEWmJo9um3aVYjaGnVPg==" saltValue="ACJYf6hTgHnkpfbydd1ftw==" spinCount="100000" sheet="1" objects="1" scenarios="1"/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1. Voorblad</vt:lpstr>
      <vt:lpstr>2. Invulblad</vt:lpstr>
      <vt:lpstr>3. Rekenblad</vt:lpstr>
      <vt:lpstr>4. Artikelnummers</vt:lpstr>
      <vt:lpstr>'3. Rekenblad'!MaxPnt</vt:lpstr>
      <vt:lpstr>'3. Rekenblad'!PrIn</vt:lpstr>
      <vt:lpstr>'3. Rekenblad'!PrKn</vt:lpstr>
      <vt:lpstr>'3. Rekenblad'!PrMax</vt:lpstr>
      <vt:lpstr>'3. Rekenblad'!PuKn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Verwaaij, Didi (FB-INKOOP - LUMC)</dc:creator>
  <cp:lastModifiedBy>Verwaaij, Didi (FB-INKOOP - LUMC)</cp:lastModifiedBy>
  <dcterms:created xsi:type="dcterms:W3CDTF">2025-12-15T10:32:02Z</dcterms:created>
  <dcterms:modified xsi:type="dcterms:W3CDTF">2026-02-10T15:32:39Z</dcterms:modified>
</cp:coreProperties>
</file>