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koop\Initiële Inkoop\02. Aanbestedingstrajecten\2024\F-EU-24-04 Sondevoeding, pompen en systemen\3a. Nota van Inlichtingen\NvI 2\"/>
    </mc:Choice>
  </mc:AlternateContent>
  <xr:revisionPtr revIDLastSave="0" documentId="13_ncr:1_{5182DD55-26D6-4438-B955-46A5853E0B84}" xr6:coauthVersionLast="47" xr6:coauthVersionMax="47" xr10:uidLastSave="{00000000-0000-0000-0000-000000000000}"/>
  <workbookProtection workbookAlgorithmName="SHA-512" workbookHashValue="K1eC88EzIvQDtIuHExZ94M1YpQiWYW/+MMekmwoRseAErkpijTP0xqCRJE055Fm4Kube57ts+oPJ16ACGh3Zkg==" workbookSaltValue="f9ZizJ3qhSGK5W0TLaaoNA==" workbookSpinCount="100000" lockStructure="1"/>
  <bookViews>
    <workbookView xWindow="-110" yWindow="-110" windowWidth="19420" windowHeight="10300" activeTab="2" xr2:uid="{00000000-000D-0000-FFFF-FFFF00000000}"/>
  </bookViews>
  <sheets>
    <sheet name="1. Voorblad" sheetId="15" r:id="rId1"/>
    <sheet name="2. Invulblad" sheetId="11" r:id="rId2"/>
    <sheet name="3. Rekenblad" sheetId="17" r:id="rId3"/>
    <sheet name="4. Artikelnummers" sheetId="19" r:id="rId4"/>
  </sheets>
  <definedNames>
    <definedName name="MaxPnt" localSheetId="2">'3. Rekenblad'!$B$12</definedName>
    <definedName name="MaxPnt">#REF!</definedName>
    <definedName name="PrIn" localSheetId="2">'3. Rekenblad'!$B$15</definedName>
    <definedName name="PrIn">#REF!</definedName>
    <definedName name="PrKn" localSheetId="2">'3. Rekenblad'!$B$9</definedName>
    <definedName name="PrKn">#REF!</definedName>
    <definedName name="PrMax" localSheetId="2">'3. Rekenblad'!$B$11</definedName>
    <definedName name="PrMax">#REF!</definedName>
    <definedName name="PuKn" localSheetId="2">'3. Rekenblad'!$B$10</definedName>
    <definedName name="PuK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1" l="1"/>
  <c r="I21" i="11"/>
  <c r="I22" i="11"/>
  <c r="I23" i="11"/>
  <c r="I24" i="11"/>
  <c r="I25" i="11"/>
  <c r="I26" i="11"/>
  <c r="I27" i="11"/>
  <c r="I28" i="11"/>
  <c r="I31" i="11"/>
  <c r="I32" i="11"/>
  <c r="I33" i="11"/>
  <c r="I34" i="11"/>
  <c r="I35" i="11"/>
  <c r="I36" i="11"/>
  <c r="I39" i="11"/>
  <c r="I40" i="11"/>
  <c r="I41" i="11"/>
  <c r="I42" i="11"/>
  <c r="I14" i="11"/>
  <c r="I15" i="11"/>
  <c r="I16" i="11"/>
  <c r="I17" i="11"/>
  <c r="I18" i="11"/>
  <c r="I7" i="11"/>
  <c r="I8" i="11"/>
  <c r="I9" i="11"/>
  <c r="I10" i="11"/>
  <c r="I11" i="11"/>
  <c r="I6" i="11"/>
  <c r="E7" i="11"/>
  <c r="J7" i="11" l="1"/>
  <c r="C22" i="17" l="1"/>
  <c r="B22" i="17"/>
  <c r="C21" i="17"/>
  <c r="B21" i="17"/>
  <c r="M13" i="17"/>
  <c r="L13" i="17"/>
  <c r="N12" i="17"/>
  <c r="M12" i="17"/>
  <c r="J10" i="17"/>
  <c r="I10" i="17"/>
  <c r="K9" i="17"/>
  <c r="J9" i="17"/>
  <c r="E40" i="11" l="1"/>
  <c r="J40" i="11" s="1"/>
  <c r="E41" i="11"/>
  <c r="J41" i="11" s="1"/>
  <c r="E42" i="11"/>
  <c r="J42" i="11" s="1"/>
  <c r="E39" i="11"/>
  <c r="J39" i="11" s="1"/>
  <c r="E32" i="11"/>
  <c r="J32" i="11" s="1"/>
  <c r="E33" i="11"/>
  <c r="J33" i="11" s="1"/>
  <c r="E34" i="11"/>
  <c r="J34" i="11" s="1"/>
  <c r="E35" i="11"/>
  <c r="J35" i="11" s="1"/>
  <c r="E36" i="11"/>
  <c r="J36" i="11" s="1"/>
  <c r="E31" i="11"/>
  <c r="J31" i="11" s="1"/>
  <c r="E22" i="11"/>
  <c r="J22" i="11" s="1"/>
  <c r="E23" i="11"/>
  <c r="J23" i="11" s="1"/>
  <c r="E24" i="11"/>
  <c r="J24" i="11" s="1"/>
  <c r="E25" i="11"/>
  <c r="J25" i="11" s="1"/>
  <c r="E26" i="11"/>
  <c r="J26" i="11" s="1"/>
  <c r="E27" i="11"/>
  <c r="J27" i="11" s="1"/>
  <c r="E28" i="11"/>
  <c r="J28" i="11" s="1"/>
  <c r="E21" i="11"/>
  <c r="J21" i="11" s="1"/>
  <c r="E15" i="11"/>
  <c r="J15" i="11" s="1"/>
  <c r="E16" i="11"/>
  <c r="J16" i="11" s="1"/>
  <c r="E17" i="11"/>
  <c r="J17" i="11" s="1"/>
  <c r="E18" i="11"/>
  <c r="J18" i="11" s="1"/>
  <c r="E14" i="11"/>
  <c r="J14" i="11" s="1"/>
  <c r="E8" i="11"/>
  <c r="J8" i="11" s="1"/>
  <c r="J9" i="11"/>
  <c r="E10" i="11"/>
  <c r="J10" i="11" s="1"/>
  <c r="E11" i="11"/>
  <c r="J11" i="11" s="1"/>
  <c r="E6" i="11"/>
  <c r="J6" i="11" s="1"/>
  <c r="J44" i="11" l="1"/>
  <c r="B15" i="17" s="1"/>
  <c r="M9" i="17" s="1"/>
  <c r="A25" i="17" l="1"/>
  <c r="M10" i="17" s="1"/>
</calcChain>
</file>

<file path=xl/sharedStrings.xml><?xml version="1.0" encoding="utf-8"?>
<sst xmlns="http://schemas.openxmlformats.org/spreadsheetml/2006/main" count="119" uniqueCount="110">
  <si>
    <t>Modulaire voeding</t>
  </si>
  <si>
    <t>Instant verdikkingsmiddel
- na bereiken van juiste consistentie moet deze gelijk blijven			
- amylase resistent.
- bindt koud, glad, klontert niet</t>
  </si>
  <si>
    <t xml:space="preserve">Koolhydraatmodule poeder
- minimaal 90 gram koolhydraten / 100 gram	
</t>
  </si>
  <si>
    <t xml:space="preserve">Eiwitmodule poeder
- minimaal 80 gram (wei)eiwit /100 gram						
- neutrale  smaak	
</t>
  </si>
  <si>
    <t xml:space="preserve">V1.  </t>
  </si>
  <si>
    <t>Sondevoedingen volwassenen</t>
  </si>
  <si>
    <t>Polymere sondevoeding residuarm
- 90-110 kcal/100 ml
- 3,8–4,2 gram eiwit/100 ml</t>
  </si>
  <si>
    <t>Polymere sondevoeding met voedingsvezels
- 90-110 kcal/100 ml
- 3,8-4,2 gram eiwit / 100 ml
- minimaal 1,4 gram voedingsvezel / 100 ml</t>
  </si>
  <si>
    <t>Polymere sondevoeding energieverrijkt residuarm
- minimaal 150 kcal/100 ml
- 5,5–6,5 gram eiwit/100 ml</t>
  </si>
  <si>
    <t>Polymere sondevoeding energieverrijkt met voedingsvezels
- minimaal 150 kcal/100 ml
- 5,5-6,5 gram eiwit/100 ml
- minimaal 1,4 gram voedingsvezel / 100 ml</t>
  </si>
  <si>
    <t>Polymere sondevoeding eiwitverrijkt
- minimaal 125 kcal/100 ml
- 6-10 gram eiwit/100 ml</t>
  </si>
  <si>
    <t>Polymere sondevoeding eiwitverrijkt met voedingsvezels
- minimaal 125 kcal/100 ml
- 6-10 gram eiwit/100 ml
- minimaal 1,4 gram vezel / 100 ml</t>
  </si>
  <si>
    <t xml:space="preserve">V2.   </t>
  </si>
  <si>
    <t>Ziektespecifieke sondevoeding volwassenen</t>
  </si>
  <si>
    <t>Polymere geconcentreerde sondevoeding mineraal beperkt
- min 180 kcal/100 ml			
- min 7,5 gram eiwit/100 ml
- max 1000 mg natrium, max 1800 mg kalium, max 750 mg fosfor/liter</t>
  </si>
  <si>
    <t>Oligomere sondevoeding, o.b.v. korte keten peptiden, eiwitverrijkt
- minimaal 130 kcal/100 ml			
- minimaal 6,5 gram eiwit/100 ml				
- max 2 gram LCT / 100 ml</t>
  </si>
  <si>
    <t>Oligomere sterk LCT beperkte sondevoeding, o.b.v. korte keten peptiden
- 90-110 kcal/100 ml
- 4-6 gram eiwit/100 ml				
- max 1,1 gram LCT / 100 ml (&lt;11 en % LCT vet)</t>
  </si>
  <si>
    <t>Polymere sondevoeding op plantaardige basis  / koemelkeiwitvrij
- 100-150 kcal/100 ml			
- minimaal 3,8 gram eiwit/100 ml</t>
  </si>
  <si>
    <t>Polymere sondevoeding op plantaardige basis / koemelkeiwitvrij  met vezel  
- 100-200 kcal/100 ml											 
- minimaal 3,8 gram eiwit/100ml										
- vezelmix, minimaal 1,4 gram vezel / 100 ml</t>
  </si>
  <si>
    <t>V3.</t>
  </si>
  <si>
    <t>Drinkvoeding volwassenen</t>
  </si>
  <si>
    <t>Polymere geconcentreerde drinkvoeding met voedingsvezels o.b.v. melk
- minimaal 2 kcal/ml
- minimaal 3,9 gram eiwit/100 kcal 
- minimaal 3 smaken, zowel fruit- als niet fruitsmaken
- vezelmix, minimaal 1 gram per 100 kcal</t>
  </si>
  <si>
    <t>Polymere geconcentreerde drinkvoeding o.b.v. melk
- minimaal 2 kcal/ml
- minimaal 3,9 – 6 gram eiwit/100 kcal 
- minimaal 3 smaken, zowel fruit- als niet fruitsmaken</t>
  </si>
  <si>
    <t>Polymere geconcentreerde eiwitrijke drinkvoeding o.b.v. melk
- minimaal 2 kcal/ml
- minimaal 6 gram eiwit/100 kcal
- minimaal 3 smaken, zowel fruit- als niet fruitsmaken</t>
  </si>
  <si>
    <t>Polymere eiwitrijk, energieverrijkt dessert, gevitamineerd
- minimaal 1,25 Kcal/gram
- minimaal 9 gram eiwit / 100 gram
- vse 125-200 gram 
- minimaal 4 smaken, zowel fruit- als niet fruitsmaken</t>
  </si>
  <si>
    <t>V4.</t>
  </si>
  <si>
    <t>Ziektespecifieke drinkvoeding volwassenen</t>
  </si>
  <si>
    <t>Polymere energierijke, vochtbeperkte drinkvoeding o.b.v. melk
- minimaal  2 Kcal/ml
- minimaal 3,5 gram eiwit/100 kcal
- minimaal 2 smaken					 
- lactosebeperkt &lt; 0,2 g/100 ml
- maximaal 10 mg fosfaat/100 ml</t>
  </si>
  <si>
    <t>Decubitus/wondgenezing 		
- minimaal 1,2 kcal/ml
- minimaal 7 gram eiwit/100 kcal				 
- specifieke micronutrienten
- minimaal 2 smaken</t>
  </si>
  <si>
    <t>V5.</t>
  </si>
  <si>
    <t>Vetemulsie vloeibaar
- minimaal 4,5 kcal/ml							
- minimaal 5 gram vet per 10 ml</t>
  </si>
  <si>
    <t>Artikelomschrijving</t>
  </si>
  <si>
    <t>Totaal ml/gram afname 2024</t>
  </si>
  <si>
    <t>Nettoprijs per ml/gram</t>
  </si>
  <si>
    <t>Naam aangeboden product</t>
  </si>
  <si>
    <t>LUMC</t>
  </si>
  <si>
    <t xml:space="preserve">Polymere energierijke drinkvoeding obv melk
- minimaal 1,5 kcal/ml
- minimaal 3,5 gram eiwit/100 kcal
- minimaal 4 smaken, zowel fruit- als niet fruitsmaken                                                                              
- lactosebeperkt &lt; 0,3 g/100 ml         </t>
  </si>
  <si>
    <t>Uitgangspunten bij het invullen van het prijzenblad:</t>
  </si>
  <si>
    <t>* Er mogen geen wijzigingen in het Prijzenblad worden aangebracht of kosten worden toegevoegd.</t>
  </si>
  <si>
    <t>* Indien u een korting wilt aanbieden, dient u deze te verwerken in de geoffreerde prijzen.</t>
  </si>
  <si>
    <t>De Inschrijver verklaart dat:</t>
  </si>
  <si>
    <t>Deze aanbieding wordt gedaan overeenkomstig het gestelde in onderhavige aanbestedingsstukken met inachtneming van de de eventuele Nota van Inlichtingen.</t>
  </si>
  <si>
    <t>Ondertekening</t>
  </si>
  <si>
    <t>Naam:</t>
  </si>
  <si>
    <t>Functie:</t>
  </si>
  <si>
    <t>Datum:</t>
  </si>
  <si>
    <t>Handtekening:</t>
  </si>
  <si>
    <t>* Inschrijver dient alleen de groene velden in te vullen en het prijzenblad te ondertekenen (indienen in zowel PDF als Excel).</t>
  </si>
  <si>
    <t>* Aan de benoemde aantallen in deze aanbesteding kunnen geen rechten worden ontleend. De aantallen zijn gebaseerd op de afname van 2024.</t>
  </si>
  <si>
    <t>Gegevens perceel</t>
  </si>
  <si>
    <t>x</t>
  </si>
  <si>
    <t>y</t>
  </si>
  <si>
    <t>Prijsknippunt</t>
  </si>
  <si>
    <t>euro</t>
  </si>
  <si>
    <t>PrKn</t>
  </si>
  <si>
    <t>Puntenknippunt</t>
  </si>
  <si>
    <t>punten</t>
  </si>
  <si>
    <t>PuKn</t>
  </si>
  <si>
    <t>Maximale prijs</t>
  </si>
  <si>
    <t>PrMax</t>
  </si>
  <si>
    <t>Maximum pnt</t>
  </si>
  <si>
    <t>Gegevens inschrijver</t>
  </si>
  <si>
    <t>Inschrijfprijs (A+B)</t>
  </si>
  <si>
    <t>Berekende gegevens grafiek</t>
  </si>
  <si>
    <r>
      <t>Grafiekformule: Punten =</t>
    </r>
    <r>
      <rPr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x Inschrijvingsprijs + </t>
    </r>
    <r>
      <rPr>
        <b/>
        <i/>
        <sz val="11"/>
        <color rgb="FFFF0000"/>
        <rFont val="Calibri"/>
        <family val="2"/>
        <scheme val="minor"/>
      </rPr>
      <t>B</t>
    </r>
  </si>
  <si>
    <t>A</t>
  </si>
  <si>
    <t>B</t>
  </si>
  <si>
    <t>Deel 1</t>
  </si>
  <si>
    <t>Deel 2</t>
  </si>
  <si>
    <t>Score</t>
  </si>
  <si>
    <t>Grafiekformule is:</t>
  </si>
  <si>
    <t>Punten = A x Inschrijfprijs + B</t>
  </si>
  <si>
    <t xml:space="preserve">Formule voor A en B is: </t>
  </si>
  <si>
    <t>(0-PuKn)/(PrMax-PrKn)</t>
  </si>
  <si>
    <t>PrMax*PuKn/(PrMax-PrKn)</t>
  </si>
  <si>
    <t>Artikelnummer fabrikant</t>
  </si>
  <si>
    <t>Artikelnummer leverancier (indien via groothandel)</t>
  </si>
  <si>
    <t>EAN-code</t>
  </si>
  <si>
    <t>Perceel 1 Klinische voeding volwassenen</t>
  </si>
  <si>
    <t>* Alle kosten zijn gebaseerd op kostenpeil contractjaar 1. Vanaf contractjaar 2 is indexatie mogelijk.</t>
  </si>
  <si>
    <t>* Inschrijver dient deze bijlage te completeren door tabblad 2 in te vullen.</t>
  </si>
  <si>
    <t>* Tabblad 3. Formule Prijzenblad bevat de rekenformule waarmee Inschrijver zijn eigen punten kan berekenen.</t>
  </si>
  <si>
    <t>Bijlage Prijzenblad EA Klinische voeding Perceel 1 Volwassenen</t>
  </si>
  <si>
    <t>Afname 2024 in stuks</t>
  </si>
  <si>
    <t>Nettoprijs per stuk</t>
  </si>
  <si>
    <t>Totaalprijs per jaar</t>
  </si>
  <si>
    <t>Inhoud per stuk (in ml/gram)</t>
  </si>
  <si>
    <t>Inschrijfprijs</t>
  </si>
  <si>
    <t xml:space="preserve">* Alle prijzen zijn exclusief BTW en afronding is op twee decimalen. In de prijzen zijn alle, maar niet uitsluitend: transportkosten, voorrijkosten, reiskosten en alle overige kosten die aan de uitvoering van deze overeenkomst zijn verbonden, inbegrepen. </t>
  </si>
  <si>
    <t>500 en 1000</t>
  </si>
  <si>
    <t>72 en 280</t>
  </si>
  <si>
    <t>180 en 912</t>
  </si>
  <si>
    <t>Polymere Energieverrijkte drinkvoeding 100% plantaardig	
- minimaal 1,5 kcal/ml
- minimaal 3,5 gram eiwit/100 kcal						
- lactosevrij
- minimaal 2 smaken</t>
  </si>
  <si>
    <t>Rekenblad Perceel 1</t>
  </si>
  <si>
    <t>Polymere heldere vloeibare drinkvoeding
- minimaal 1,5 kcal/ml
- 2- 3 gram eiwit/100 kcal  
- minimaal 3 smaken
- vetvrij</t>
  </si>
  <si>
    <t>Polymere heldere vloeibare drinkvoeding eiwitverrijkt
- minimaal 1,5 kcal/ml
- minimaal 4 gram eiwit/100 kcal  
- minimaal 3 smaken
- vetvrij</t>
  </si>
  <si>
    <r>
      <t xml:space="preserve">Ziektespecifieke drinkvoeding pre-operatief
</t>
    </r>
    <r>
      <rPr>
        <sz val="11"/>
        <color rgb="FFFF0000"/>
        <rFont val="Arial"/>
        <family val="2"/>
      </rPr>
      <t>- 0,5 kcal/ml</t>
    </r>
    <r>
      <rPr>
        <sz val="11"/>
        <rFont val="Arial"/>
        <family val="2"/>
      </rPr>
      <t xml:space="preserve">
- 25 gram koolhydraten / 100 kcal				
- bevat geen eiwit
- bevat geen vet
- residuarm
- lactosevrij
- osmolariteit maximaal 295 mOsm/l</t>
    </r>
  </si>
  <si>
    <r>
      <t xml:space="preserve">Semi elementaire drinkvoeding  / drinkvoeding bij verterings- en resorptie stoornissen  
- minimaal 1,5 kcal/ml
- minimaal 4,5 gram eiwit/100 kcal								
- lactose &lt; 0,1 gram / 100 kcal				
</t>
    </r>
    <r>
      <rPr>
        <sz val="11"/>
        <color rgb="FFFF0000"/>
        <rFont val="Arial"/>
        <family val="2"/>
      </rPr>
      <t>- minimaal 1 smaak</t>
    </r>
  </si>
  <si>
    <r>
      <t xml:space="preserve">Polymere energierijke drinkvoeding met voedingsvezels o.b.v. melk
- minimaal 1,5 kcal/ml
- minimaal 3,5 gram eiwit/100 kcal
</t>
    </r>
    <r>
      <rPr>
        <sz val="11"/>
        <color rgb="FFFF0000"/>
        <rFont val="Arial"/>
        <family val="2"/>
      </rPr>
      <t>- minimaal 3 smaken</t>
    </r>
    <r>
      <rPr>
        <sz val="11"/>
        <rFont val="Arial"/>
        <family val="2"/>
      </rPr>
      <t>, zowel fruit- als niet fruitsmaken 
- vezelmix, minimaal 1 gram per 100 kcal
- lactosebeperkt &lt; 0,3 g/100 ml</t>
    </r>
  </si>
  <si>
    <r>
      <t xml:space="preserve">Drinkvoeding bij diabetes met insulinetherapie  
</t>
    </r>
    <r>
      <rPr>
        <sz val="11"/>
        <color rgb="FFFF0000"/>
        <rFont val="Arial"/>
        <family val="2"/>
      </rPr>
      <t>- min 4,9 gram</t>
    </r>
    <r>
      <rPr>
        <sz val="11"/>
        <rFont val="Arial"/>
        <family val="2"/>
      </rPr>
      <t xml:space="preserve"> </t>
    </r>
    <r>
      <rPr>
        <sz val="11"/>
        <color rgb="FFFF0000"/>
        <rFont val="Arial"/>
        <family val="2"/>
      </rPr>
      <t xml:space="preserve">eiwit/100 kcal	</t>
    </r>
    <r>
      <rPr>
        <sz val="11"/>
        <rFont val="Arial"/>
        <family val="2"/>
      </rPr>
      <t xml:space="preserve">			 
- aangepaste koolhydraatsamenstelling
- minimaal 2 smaken</t>
    </r>
  </si>
  <si>
    <t>Nummer eis</t>
  </si>
  <si>
    <t>Huidige inhoud per stuk (in ml/gram)</t>
  </si>
  <si>
    <t>Prijs</t>
  </si>
  <si>
    <t>Omschrijving</t>
  </si>
  <si>
    <t>PvE 58</t>
  </si>
  <si>
    <t xml:space="preserve">Spoedtarief </t>
  </si>
  <si>
    <t>Benoem hieronder eventuele sondevoedingen beschikbaar in een extra volume dan aangeboden in tabblad 2 (in tabblad 2 het grootst mogelijke volume aanbieden). Zie PvE eis 23. Eventuele aanvullende benodigde producten om aan de eisen te kunnen voldoen, kunnen hieronder ook worden opgenomen (NvI 1 vraag 10)</t>
  </si>
  <si>
    <t>Nummer eis (uit tabblad 2)</t>
  </si>
  <si>
    <t xml:space="preserve">Naam aangeboden product </t>
  </si>
  <si>
    <r>
      <t xml:space="preserve">* Voor de prijsbeoordeling conform tabblad 3 zal de Inschrijfprijs in cel </t>
    </r>
    <r>
      <rPr>
        <sz val="10"/>
        <color rgb="FFFF0000"/>
        <rFont val="Calibri"/>
        <family val="2"/>
        <scheme val="minor"/>
      </rPr>
      <t xml:space="preserve">J44 </t>
    </r>
    <r>
      <rPr>
        <sz val="10"/>
        <rFont val="Calibri"/>
        <family val="2"/>
        <scheme val="minor"/>
      </rPr>
      <t>(tabblad 2) worden gebruikt.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</si>
</sst>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€&quot;\ #,##0.00"/>
    <numFmt numFmtId="165" formatCode="&quot;€&quot;\ #,##0.0000"/>
    <numFmt numFmtId="166" formatCode="0.00000"/>
    <numFmt numFmtId="167" formatCode="0.000"/>
    <numFmt numFmtId="168" formatCode="&quot;€&quot;\ #,##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12" fillId="0" borderId="0"/>
  </cellStyleXfs>
  <cellXfs count="171">
    <xf numFmtId="0" fontId="0" fillId="0" borderId="0" xfId="0"/>
    <xf numFmtId="0" fontId="4" fillId="0" borderId="3" xfId="3" applyFont="1" applyBorder="1" applyAlignment="1">
      <alignment horizontal="left" vertical="top" shrinkToFit="1"/>
    </xf>
    <xf numFmtId="0" fontId="0" fillId="0" borderId="3" xfId="0" applyBorder="1"/>
    <xf numFmtId="0" fontId="9" fillId="0" borderId="0" xfId="0" applyFont="1"/>
    <xf numFmtId="0" fontId="10" fillId="0" borderId="0" xfId="0" applyFont="1"/>
    <xf numFmtId="0" fontId="0" fillId="0" borderId="4" xfId="0" applyBorder="1"/>
    <xf numFmtId="0" fontId="0" fillId="0" borderId="0" xfId="0" applyBorder="1"/>
    <xf numFmtId="0" fontId="10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3" fillId="3" borderId="1" xfId="3" applyFont="1" applyFill="1" applyBorder="1" applyAlignment="1">
      <alignment vertical="top" wrapText="1"/>
    </xf>
    <xf numFmtId="0" fontId="5" fillId="4" borderId="1" xfId="3" applyFont="1" applyFill="1" applyBorder="1" applyAlignment="1">
      <alignment vertical="top" wrapText="1"/>
    </xf>
    <xf numFmtId="0" fontId="4" fillId="4" borderId="1" xfId="3" applyFont="1" applyFill="1" applyBorder="1" applyAlignment="1">
      <alignment horizontal="left" vertical="top" shrinkToFit="1"/>
    </xf>
    <xf numFmtId="0" fontId="5" fillId="4" borderId="2" xfId="3" applyFont="1" applyFill="1" applyBorder="1" applyAlignment="1">
      <alignment vertical="top" wrapText="1"/>
    </xf>
    <xf numFmtId="0" fontId="9" fillId="0" borderId="0" xfId="0" applyFont="1" applyAlignment="1">
      <alignment wrapText="1"/>
    </xf>
    <xf numFmtId="0" fontId="4" fillId="4" borderId="1" xfId="3" applyFont="1" applyFill="1" applyBorder="1" applyAlignment="1">
      <alignment horizontal="left" vertical="center" shrinkToFit="1"/>
    </xf>
    <xf numFmtId="0" fontId="6" fillId="0" borderId="4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0" fillId="0" borderId="0" xfId="0" applyFont="1"/>
    <xf numFmtId="0" fontId="17" fillId="0" borderId="0" xfId="0" applyFont="1"/>
    <xf numFmtId="0" fontId="0" fillId="0" borderId="0" xfId="0" applyFill="1"/>
    <xf numFmtId="0" fontId="18" fillId="2" borderId="10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8" fillId="2" borderId="11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left" vertical="center" wrapText="1"/>
    </xf>
    <xf numFmtId="0" fontId="21" fillId="7" borderId="0" xfId="0" applyFont="1" applyFill="1" applyAlignment="1">
      <alignment horizontal="left" vertical="center" wrapText="1"/>
    </xf>
    <xf numFmtId="0" fontId="21" fillId="7" borderId="11" xfId="0" applyFont="1" applyFill="1" applyBorder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0" fillId="0" borderId="15" xfId="0" applyBorder="1"/>
    <xf numFmtId="0" fontId="0" fillId="0" borderId="16" xfId="0" applyBorder="1"/>
    <xf numFmtId="0" fontId="16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0" fontId="0" fillId="8" borderId="0" xfId="0" applyFill="1" applyProtection="1">
      <protection locked="0"/>
    </xf>
    <xf numFmtId="0" fontId="25" fillId="0" borderId="0" xfId="0" applyFont="1" applyAlignment="1">
      <alignment horizontal="center"/>
    </xf>
    <xf numFmtId="166" fontId="16" fillId="8" borderId="0" xfId="0" applyNumberFormat="1" applyFont="1" applyFill="1"/>
    <xf numFmtId="0" fontId="11" fillId="2" borderId="5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0" fillId="0" borderId="13" xfId="0" applyBorder="1"/>
    <xf numFmtId="0" fontId="14" fillId="2" borderId="17" xfId="0" applyFont="1" applyFill="1" applyBorder="1" applyAlignment="1">
      <alignment horizontal="center" vertical="center" wrapText="1"/>
    </xf>
    <xf numFmtId="0" fontId="5" fillId="4" borderId="20" xfId="3" applyFont="1" applyFill="1" applyBorder="1" applyAlignment="1">
      <alignment vertical="top" wrapText="1"/>
    </xf>
    <xf numFmtId="0" fontId="5" fillId="4" borderId="18" xfId="3" applyFont="1" applyFill="1" applyBorder="1" applyAlignment="1">
      <alignment vertical="top" wrapText="1"/>
    </xf>
    <xf numFmtId="0" fontId="5" fillId="0" borderId="4" xfId="3" applyFont="1" applyFill="1" applyBorder="1" applyAlignment="1">
      <alignment vertical="top" wrapText="1"/>
    </xf>
    <xf numFmtId="0" fontId="0" fillId="0" borderId="4" xfId="0" applyFill="1" applyBorder="1"/>
    <xf numFmtId="0" fontId="5" fillId="0" borderId="21" xfId="3" applyFont="1" applyFill="1" applyBorder="1" applyAlignment="1">
      <alignment vertical="top" wrapText="1"/>
    </xf>
    <xf numFmtId="0" fontId="6" fillId="0" borderId="0" xfId="0" applyFont="1" applyBorder="1"/>
    <xf numFmtId="0" fontId="8" fillId="0" borderId="4" xfId="3" applyFont="1" applyFill="1" applyBorder="1" applyAlignment="1">
      <alignment vertical="top" wrapText="1"/>
    </xf>
    <xf numFmtId="0" fontId="11" fillId="2" borderId="7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12" fillId="0" borderId="0" xfId="0" applyFont="1"/>
    <xf numFmtId="0" fontId="12" fillId="0" borderId="0" xfId="0" applyFont="1" applyFill="1"/>
    <xf numFmtId="0" fontId="12" fillId="0" borderId="4" xfId="0" applyFont="1" applyFill="1" applyBorder="1"/>
    <xf numFmtId="164" fontId="11" fillId="9" borderId="17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Protection="1">
      <protection hidden="1"/>
    </xf>
    <xf numFmtId="168" fontId="12" fillId="0" borderId="4" xfId="0" applyNumberFormat="1" applyFont="1" applyFill="1" applyBorder="1" applyProtection="1">
      <protection hidden="1"/>
    </xf>
    <xf numFmtId="0" fontId="12" fillId="0" borderId="16" xfId="0" applyFont="1" applyFill="1" applyBorder="1"/>
    <xf numFmtId="168" fontId="12" fillId="0" borderId="16" xfId="0" applyNumberFormat="1" applyFont="1" applyFill="1" applyBorder="1" applyProtection="1">
      <protection hidden="1"/>
    </xf>
    <xf numFmtId="165" fontId="12" fillId="0" borderId="0" xfId="0" applyNumberFormat="1" applyFont="1" applyFill="1" applyBorder="1"/>
    <xf numFmtId="165" fontId="12" fillId="0" borderId="4" xfId="0" applyNumberFormat="1" applyFont="1" applyFill="1" applyBorder="1"/>
    <xf numFmtId="165" fontId="12" fillId="0" borderId="16" xfId="0" applyNumberFormat="1" applyFont="1" applyFill="1" applyBorder="1"/>
    <xf numFmtId="0" fontId="16" fillId="0" borderId="0" xfId="0" applyFont="1" applyFill="1"/>
    <xf numFmtId="0" fontId="23" fillId="2" borderId="1" xfId="0" applyFont="1" applyFill="1" applyBorder="1" applyAlignment="1">
      <alignment horizontal="left"/>
    </xf>
    <xf numFmtId="0" fontId="7" fillId="3" borderId="19" xfId="3" applyFont="1" applyFill="1" applyBorder="1" applyAlignment="1">
      <alignment horizontal="center" wrapText="1"/>
    </xf>
    <xf numFmtId="168" fontId="12" fillId="3" borderId="19" xfId="0" applyNumberFormat="1" applyFont="1" applyFill="1" applyBorder="1" applyAlignment="1" applyProtection="1">
      <alignment horizontal="center"/>
      <protection hidden="1"/>
    </xf>
    <xf numFmtId="164" fontId="12" fillId="3" borderId="19" xfId="0" applyNumberFormat="1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 wrapText="1"/>
    </xf>
    <xf numFmtId="0" fontId="3" fillId="3" borderId="19" xfId="3" applyFont="1" applyFill="1" applyBorder="1" applyAlignment="1">
      <alignment horizontal="center" vertical="top" wrapText="1"/>
    </xf>
    <xf numFmtId="0" fontId="7" fillId="3" borderId="19" xfId="3" applyFont="1" applyFill="1" applyBorder="1" applyAlignment="1">
      <alignment horizontal="center" vertical="top" wrapText="1"/>
    </xf>
    <xf numFmtId="0" fontId="3" fillId="3" borderId="1" xfId="3" applyFont="1" applyFill="1" applyBorder="1" applyAlignment="1">
      <alignment horizontal="center" vertical="top" wrapText="1"/>
    </xf>
    <xf numFmtId="0" fontId="7" fillId="3" borderId="1" xfId="3" applyFont="1" applyFill="1" applyBorder="1" applyAlignment="1">
      <alignment horizontal="center" vertical="top" wrapText="1"/>
    </xf>
    <xf numFmtId="0" fontId="3" fillId="3" borderId="19" xfId="3" applyFont="1" applyFill="1" applyBorder="1" applyAlignment="1">
      <alignment horizontal="center" wrapText="1"/>
    </xf>
    <xf numFmtId="0" fontId="3" fillId="3" borderId="1" xfId="3" applyFont="1" applyFill="1" applyBorder="1" applyAlignment="1">
      <alignment horizontal="center" wrapText="1"/>
    </xf>
    <xf numFmtId="168" fontId="12" fillId="3" borderId="19" xfId="0" applyNumberFormat="1" applyFont="1" applyFill="1" applyBorder="1" applyAlignment="1" applyProtection="1">
      <alignment horizontal="center" vertical="top"/>
      <protection hidden="1"/>
    </xf>
    <xf numFmtId="164" fontId="12" fillId="3" borderId="19" xfId="0" applyNumberFormat="1" applyFont="1" applyFill="1" applyBorder="1" applyAlignment="1">
      <alignment horizontal="center" vertical="top"/>
    </xf>
    <xf numFmtId="0" fontId="7" fillId="5" borderId="19" xfId="0" applyFont="1" applyFill="1" applyBorder="1" applyAlignment="1" applyProtection="1">
      <alignment horizontal="center" wrapText="1"/>
      <protection locked="0"/>
    </xf>
    <xf numFmtId="1" fontId="12" fillId="5" borderId="19" xfId="0" applyNumberFormat="1" applyFont="1" applyFill="1" applyBorder="1" applyAlignment="1" applyProtection="1">
      <alignment horizontal="center"/>
      <protection locked="0"/>
    </xf>
    <xf numFmtId="164" fontId="12" fillId="5" borderId="19" xfId="0" applyNumberFormat="1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 wrapText="1"/>
      <protection locked="0"/>
    </xf>
    <xf numFmtId="1" fontId="12" fillId="5" borderId="1" xfId="0" applyNumberFormat="1" applyFont="1" applyFill="1" applyBorder="1" applyAlignment="1" applyProtection="1">
      <alignment horizontal="center"/>
      <protection locked="0"/>
    </xf>
    <xf numFmtId="164" fontId="12" fillId="5" borderId="1" xfId="0" applyNumberFormat="1" applyFont="1" applyFill="1" applyBorder="1" applyAlignment="1" applyProtection="1">
      <alignment horizontal="center"/>
      <protection locked="0"/>
    </xf>
    <xf numFmtId="165" fontId="12" fillId="5" borderId="19" xfId="0" applyNumberFormat="1" applyFont="1" applyFill="1" applyBorder="1" applyAlignment="1" applyProtection="1">
      <alignment horizontal="center"/>
      <protection locked="0"/>
    </xf>
    <xf numFmtId="165" fontId="12" fillId="5" borderId="1" xfId="0" applyNumberFormat="1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Alignment="1" applyProtection="1">
      <alignment horizontal="center" vertical="top" wrapText="1"/>
      <protection locked="0"/>
    </xf>
    <xf numFmtId="0" fontId="12" fillId="5" borderId="19" xfId="0" applyFont="1" applyFill="1" applyBorder="1" applyAlignment="1" applyProtection="1">
      <alignment horizontal="center" vertical="top"/>
      <protection locked="0"/>
    </xf>
    <xf numFmtId="164" fontId="12" fillId="5" borderId="19" xfId="0" applyNumberFormat="1" applyFont="1" applyFill="1" applyBorder="1" applyAlignment="1" applyProtection="1">
      <alignment horizontal="center" vertical="top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12" fillId="5" borderId="1" xfId="0" applyFont="1" applyFill="1" applyBorder="1" applyAlignment="1" applyProtection="1">
      <alignment horizontal="center" vertical="top"/>
      <protection locked="0"/>
    </xf>
    <xf numFmtId="164" fontId="12" fillId="5" borderId="1" xfId="0" applyNumberFormat="1" applyFont="1" applyFill="1" applyBorder="1" applyAlignment="1" applyProtection="1">
      <alignment horizontal="center" vertical="top"/>
      <protection locked="0"/>
    </xf>
    <xf numFmtId="165" fontId="12" fillId="5" borderId="19" xfId="0" applyNumberFormat="1" applyFont="1" applyFill="1" applyBorder="1" applyAlignment="1" applyProtection="1">
      <alignment horizontal="center" vertical="top"/>
      <protection locked="0"/>
    </xf>
    <xf numFmtId="165" fontId="12" fillId="5" borderId="1" xfId="0" applyNumberFormat="1" applyFont="1" applyFill="1" applyBorder="1" applyAlignment="1" applyProtection="1">
      <alignment horizontal="center" vertical="top"/>
      <protection locked="0"/>
    </xf>
    <xf numFmtId="0" fontId="12" fillId="5" borderId="19" xfId="0" applyFont="1" applyFill="1" applyBorder="1" applyAlignment="1" applyProtection="1">
      <alignment horizontal="center"/>
      <protection locked="0"/>
    </xf>
    <xf numFmtId="0" fontId="12" fillId="5" borderId="1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5" fillId="0" borderId="4" xfId="3" applyFont="1" applyFill="1" applyBorder="1" applyAlignment="1" applyProtection="1">
      <alignment vertical="top" wrapText="1"/>
      <protection locked="0"/>
    </xf>
    <xf numFmtId="0" fontId="0" fillId="0" borderId="4" xfId="0" applyFill="1" applyBorder="1" applyProtection="1">
      <protection locked="0"/>
    </xf>
    <xf numFmtId="0" fontId="15" fillId="0" borderId="16" xfId="0" applyFont="1" applyBorder="1" applyAlignment="1" applyProtection="1">
      <alignment wrapText="1"/>
      <protection locked="0"/>
    </xf>
    <xf numFmtId="0" fontId="7" fillId="5" borderId="19" xfId="3" applyFont="1" applyFill="1" applyBorder="1" applyAlignment="1" applyProtection="1">
      <alignment horizontal="center" vertical="top" wrapText="1"/>
      <protection locked="0"/>
    </xf>
    <xf numFmtId="0" fontId="7" fillId="5" borderId="1" xfId="3" applyFont="1" applyFill="1" applyBorder="1" applyAlignment="1" applyProtection="1">
      <alignment horizontal="center" vertical="top" wrapText="1"/>
      <protection locked="0"/>
    </xf>
    <xf numFmtId="0" fontId="0" fillId="0" borderId="16" xfId="0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0" xfId="0" applyFill="1" applyProtection="1">
      <protection locked="0"/>
    </xf>
    <xf numFmtId="0" fontId="28" fillId="3" borderId="1" xfId="3" applyFont="1" applyFill="1" applyBorder="1" applyAlignment="1">
      <alignment vertical="top" wrapText="1"/>
    </xf>
    <xf numFmtId="0" fontId="28" fillId="3" borderId="1" xfId="3" applyFont="1" applyFill="1" applyBorder="1" applyAlignment="1">
      <alignment horizontal="center" vertical="top" wrapText="1"/>
    </xf>
    <xf numFmtId="0" fontId="29" fillId="4" borderId="1" xfId="3" applyFont="1" applyFill="1" applyBorder="1" applyAlignment="1">
      <alignment vertical="top" wrapText="1"/>
    </xf>
    <xf numFmtId="0" fontId="30" fillId="4" borderId="1" xfId="0" applyFont="1" applyFill="1" applyBorder="1" applyAlignment="1">
      <alignment wrapText="1"/>
    </xf>
    <xf numFmtId="0" fontId="30" fillId="4" borderId="1" xfId="0" applyFont="1" applyFill="1" applyBorder="1"/>
    <xf numFmtId="0" fontId="30" fillId="4" borderId="22" xfId="0" applyFont="1" applyFill="1" applyBorder="1"/>
    <xf numFmtId="0" fontId="31" fillId="0" borderId="1" xfId="0" applyFont="1" applyBorder="1" applyProtection="1">
      <protection locked="0"/>
    </xf>
    <xf numFmtId="164" fontId="31" fillId="0" borderId="1" xfId="0" applyNumberFormat="1" applyFont="1" applyBorder="1" applyProtection="1">
      <protection locked="0"/>
    </xf>
    <xf numFmtId="0" fontId="31" fillId="0" borderId="23" xfId="0" applyFont="1" applyBorder="1" applyProtection="1">
      <protection locked="0"/>
    </xf>
    <xf numFmtId="0" fontId="31" fillId="0" borderId="24" xfId="0" applyFont="1" applyBorder="1" applyProtection="1">
      <protection locked="0"/>
    </xf>
    <xf numFmtId="0" fontId="31" fillId="0" borderId="16" xfId="0" applyFont="1" applyBorder="1" applyProtection="1">
      <protection locked="0"/>
    </xf>
    <xf numFmtId="0" fontId="31" fillId="0" borderId="25" xfId="0" applyFont="1" applyBorder="1" applyProtection="1">
      <protection locked="0"/>
    </xf>
    <xf numFmtId="0" fontId="31" fillId="0" borderId="0" xfId="0" applyFont="1" applyProtection="1">
      <protection locked="0"/>
    </xf>
    <xf numFmtId="0" fontId="30" fillId="4" borderId="19" xfId="0" applyFont="1" applyFill="1" applyBorder="1" applyAlignment="1" applyProtection="1">
      <alignment horizontal="left" wrapText="1"/>
      <protection locked="0"/>
    </xf>
    <xf numFmtId="0" fontId="30" fillId="4" borderId="1" xfId="0" applyFont="1" applyFill="1" applyBorder="1" applyAlignment="1" applyProtection="1">
      <alignment wrapText="1"/>
      <protection locked="0"/>
    </xf>
    <xf numFmtId="0" fontId="30" fillId="4" borderId="0" xfId="0" applyFont="1" applyFill="1" applyAlignment="1">
      <alignment horizontal="center" wrapText="1"/>
    </xf>
    <xf numFmtId="0" fontId="31" fillId="0" borderId="0" xfId="0" applyFont="1" applyAlignment="1" applyProtection="1">
      <alignment vertical="top" wrapText="1"/>
      <protection locked="0"/>
    </xf>
    <xf numFmtId="164" fontId="0" fillId="0" borderId="23" xfId="0" applyNumberFormat="1" applyBorder="1" applyProtection="1">
      <protection locked="0"/>
    </xf>
    <xf numFmtId="0" fontId="31" fillId="0" borderId="22" xfId="0" applyFon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31" fillId="0" borderId="19" xfId="0" applyFont="1" applyBorder="1" applyProtection="1">
      <protection locked="0"/>
    </xf>
    <xf numFmtId="0" fontId="31" fillId="0" borderId="26" xfId="0" applyFont="1" applyBorder="1" applyProtection="1">
      <protection locked="0"/>
    </xf>
    <xf numFmtId="164" fontId="0" fillId="0" borderId="19" xfId="0" applyNumberFormat="1" applyBorder="1" applyProtection="1">
      <protection locked="0"/>
    </xf>
    <xf numFmtId="164" fontId="0" fillId="0" borderId="26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28" fillId="3" borderId="1" xfId="3" applyFont="1" applyFill="1" applyBorder="1" applyAlignment="1">
      <alignment horizontal="center" wrapText="1"/>
    </xf>
    <xf numFmtId="0" fontId="0" fillId="5" borderId="1" xfId="0" applyFill="1" applyBorder="1" applyAlignment="1" applyProtection="1">
      <alignment horizontal="center"/>
      <protection locked="0"/>
    </xf>
    <xf numFmtId="0" fontId="20" fillId="2" borderId="10" xfId="0" applyFont="1" applyFill="1" applyBorder="1" applyAlignment="1">
      <alignment horizontal="left" wrapText="1"/>
    </xf>
    <xf numFmtId="0" fontId="20" fillId="2" borderId="0" xfId="0" applyFont="1" applyFill="1" applyAlignment="1">
      <alignment horizontal="left" wrapText="1"/>
    </xf>
    <xf numFmtId="0" fontId="20" fillId="2" borderId="11" xfId="0" applyFont="1" applyFill="1" applyBorder="1" applyAlignment="1">
      <alignment horizontal="left" wrapText="1"/>
    </xf>
    <xf numFmtId="0" fontId="21" fillId="7" borderId="10" xfId="0" applyFont="1" applyFill="1" applyBorder="1" applyAlignment="1">
      <alignment horizontal="left" vertical="center" wrapText="1"/>
    </xf>
    <xf numFmtId="0" fontId="21" fillId="7" borderId="0" xfId="0" applyFont="1" applyFill="1" applyAlignment="1">
      <alignment horizontal="left" vertical="center" wrapText="1"/>
    </xf>
    <xf numFmtId="0" fontId="21" fillId="7" borderId="11" xfId="0" applyFont="1" applyFill="1" applyBorder="1" applyAlignment="1">
      <alignment horizontal="left" vertical="center" wrapText="1"/>
    </xf>
    <xf numFmtId="0" fontId="21" fillId="7" borderId="10" xfId="0" applyFont="1" applyFill="1" applyBorder="1" applyAlignment="1">
      <alignment horizontal="left" vertical="center"/>
    </xf>
    <xf numFmtId="0" fontId="21" fillId="7" borderId="0" xfId="0" applyFont="1" applyFill="1" applyAlignment="1">
      <alignment horizontal="left" vertical="center"/>
    </xf>
    <xf numFmtId="0" fontId="21" fillId="7" borderId="11" xfId="0" applyFont="1" applyFill="1" applyBorder="1" applyAlignment="1">
      <alignment horizontal="left" vertical="center"/>
    </xf>
    <xf numFmtId="0" fontId="19" fillId="7" borderId="10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1" xfId="0" applyFont="1" applyFill="1" applyBorder="1" applyAlignment="1">
      <alignment horizontal="left" vertical="center"/>
    </xf>
    <xf numFmtId="0" fontId="21" fillId="7" borderId="12" xfId="0" applyFont="1" applyFill="1" applyBorder="1" applyAlignment="1">
      <alignment horizontal="left" vertical="center" wrapText="1"/>
    </xf>
    <xf numFmtId="0" fontId="21" fillId="7" borderId="13" xfId="0" applyFont="1" applyFill="1" applyBorder="1" applyAlignment="1">
      <alignment horizontal="left" vertical="center" wrapText="1"/>
    </xf>
    <xf numFmtId="0" fontId="21" fillId="7" borderId="14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wrapText="1"/>
    </xf>
    <xf numFmtId="0" fontId="18" fillId="6" borderId="5" xfId="0" applyFont="1" applyFill="1" applyBorder="1" applyAlignment="1">
      <alignment horizontal="left" vertical="center" wrapText="1"/>
    </xf>
    <xf numFmtId="0" fontId="18" fillId="6" borderId="6" xfId="0" applyFont="1" applyFill="1" applyBorder="1" applyAlignment="1">
      <alignment horizontal="left" vertical="center" wrapText="1"/>
    </xf>
    <xf numFmtId="0" fontId="18" fillId="6" borderId="7" xfId="0" applyFont="1" applyFill="1" applyBorder="1" applyAlignment="1">
      <alignment horizontal="left" vertical="center" wrapText="1"/>
    </xf>
    <xf numFmtId="0" fontId="20" fillId="7" borderId="10" xfId="0" applyFont="1" applyFill="1" applyBorder="1" applyAlignment="1">
      <alignment horizontal="left" wrapText="1"/>
    </xf>
    <xf numFmtId="0" fontId="20" fillId="7" borderId="0" xfId="0" applyFont="1" applyFill="1" applyAlignment="1">
      <alignment horizontal="left" wrapText="1"/>
    </xf>
    <xf numFmtId="0" fontId="20" fillId="7" borderId="11" xfId="0" applyFont="1" applyFill="1" applyBorder="1" applyAlignment="1">
      <alignment horizontal="left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27" fillId="4" borderId="5" xfId="0" applyFont="1" applyFill="1" applyBorder="1" applyAlignment="1">
      <alignment horizontal="left" vertical="center"/>
    </xf>
    <xf numFmtId="0" fontId="27" fillId="4" borderId="6" xfId="0" applyFont="1" applyFill="1" applyBorder="1" applyAlignment="1">
      <alignment horizontal="left" vertical="center"/>
    </xf>
    <xf numFmtId="0" fontId="27" fillId="4" borderId="7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/>
    </xf>
    <xf numFmtId="167" fontId="26" fillId="8" borderId="0" xfId="0" applyNumberFormat="1" applyFont="1" applyFill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16" fillId="0" borderId="0" xfId="0" applyFont="1" applyFill="1" applyAlignment="1" applyProtection="1">
      <alignment horizontal="left" wrapText="1"/>
      <protection locked="0"/>
    </xf>
    <xf numFmtId="0" fontId="16" fillId="0" borderId="0" xfId="0" applyFont="1" applyFill="1" applyAlignment="1">
      <alignment horizontal="right"/>
    </xf>
    <xf numFmtId="0" fontId="0" fillId="2" borderId="0" xfId="0" applyFill="1" applyAlignment="1">
      <alignment horizontal="center"/>
    </xf>
    <xf numFmtId="0" fontId="31" fillId="0" borderId="1" xfId="0" applyFont="1" applyBorder="1" applyAlignment="1" applyProtection="1">
      <alignment horizontal="left" vertical="top" wrapText="1"/>
      <protection locked="0"/>
    </xf>
    <xf numFmtId="164" fontId="33" fillId="0" borderId="0" xfId="0" applyNumberFormat="1" applyFont="1"/>
  </cellXfs>
  <cellStyles count="5">
    <cellStyle name="Standaard" xfId="0" builtinId="0"/>
    <cellStyle name="Standaard 2" xfId="2" xr:uid="{00000000-0005-0000-0000-000001000000}"/>
    <cellStyle name="Standaard 3" xfId="3" xr:uid="{185C6108-D140-4FE7-A14D-025B4E41E746}"/>
    <cellStyle name="Standaard 4" xfId="1" xr:uid="{00000000-0005-0000-0000-000002000000}"/>
    <cellStyle name="Standaard 5" xfId="4" xr:uid="{5FAFC86E-C120-4CD4-8616-009DEF8492F4}"/>
  </cellStyles>
  <dxfs count="1"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B7DEE8"/>
      <color rgb="FFDAEEF3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/>
              <a:t>Gunningscriterium</a:t>
            </a:r>
            <a:r>
              <a:rPr lang="nl-NL" baseline="0"/>
              <a:t> Prijs</a:t>
            </a:r>
            <a:endParaRPr lang="nl-NL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527948463662179E-2"/>
          <c:y val="9.9516014854989593E-2"/>
          <c:w val="0.92917455442029184"/>
          <c:h val="0.75592881802637779"/>
        </c:manualLayout>
      </c:layout>
      <c:scatterChart>
        <c:scatterStyle val="lineMarker"/>
        <c:varyColors val="0"/>
        <c:ser>
          <c:idx val="0"/>
          <c:order val="0"/>
          <c:marker>
            <c:symbol val="diamond"/>
            <c:size val="5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95-46FB-A03B-7F74F12045EA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 Rekenblad'!$I$9:$J$9</c:f>
              <c:numCache>
                <c:formatCode>General</c:formatCode>
                <c:ptCount val="2"/>
                <c:pt idx="0">
                  <c:v>0</c:v>
                </c:pt>
                <c:pt idx="1">
                  <c:v>80000</c:v>
                </c:pt>
              </c:numCache>
            </c:numRef>
          </c:xVal>
          <c:yVal>
            <c:numRef>
              <c:f>'3. Rekenblad'!$I$10:$J$10</c:f>
              <c:numCache>
                <c:formatCode>General</c:formatCode>
                <c:ptCount val="2"/>
                <c:pt idx="0">
                  <c:v>400</c:v>
                </c:pt>
                <c:pt idx="1">
                  <c:v>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95-46FB-A03B-7F74F12045EA}"/>
            </c:ext>
          </c:extLst>
        </c:ser>
        <c:ser>
          <c:idx val="1"/>
          <c:order val="1"/>
          <c:tx>
            <c:v>twee</c:v>
          </c:tx>
          <c:marker>
            <c:symbol val="diamond"/>
            <c:size val="5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95-46FB-A03B-7F74F12045EA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 Rekenblad'!$J$9:$K$9</c:f>
              <c:numCache>
                <c:formatCode>General</c:formatCode>
                <c:ptCount val="2"/>
                <c:pt idx="0">
                  <c:v>80000</c:v>
                </c:pt>
                <c:pt idx="1">
                  <c:v>105000</c:v>
                </c:pt>
              </c:numCache>
            </c:numRef>
          </c:xVal>
          <c:yVal>
            <c:numRef>
              <c:f>'3. Rekenblad'!$J$10:$K$10</c:f>
              <c:numCache>
                <c:formatCode>General</c:formatCode>
                <c:ptCount val="2"/>
                <c:pt idx="0">
                  <c:v>400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E95-46FB-A03B-7F74F12045EA}"/>
            </c:ext>
          </c:extLst>
        </c:ser>
        <c:ser>
          <c:idx val="2"/>
          <c:order val="2"/>
          <c:tx>
            <c:v>drie</c:v>
          </c:tx>
          <c:marker>
            <c:symbol val="square"/>
            <c:size val="10"/>
            <c:spPr>
              <a:solidFill>
                <a:srgbClr val="00FF00"/>
              </a:solidFill>
            </c:spPr>
          </c:marker>
          <c:dPt>
            <c:idx val="0"/>
            <c:marker>
              <c:spPr>
                <a:solidFill>
                  <a:srgbClr val="00FF00"/>
                </a:solidFill>
                <a:ln>
                  <a:solidFill>
                    <a:schemeClr val="accent2">
                      <a:lumMod val="40000"/>
                      <a:lumOff val="6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8E95-46FB-A03B-7F74F12045EA}"/>
              </c:ext>
            </c:extLst>
          </c:dPt>
          <c:dLbls>
            <c:dLbl>
              <c:idx val="0"/>
              <c:layout>
                <c:manualLayout>
                  <c:x val="-6.3377048800797933E-2"/>
                  <c:y val="8.7511972474762348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95-46FB-A03B-7F74F12045EA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nl-NL"/>
              </a:p>
            </c:txPr>
            <c:dLblPos val="b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 Rekenblad'!$M$9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'3. Rekenblad'!$M$10</c:f>
              <c:numCache>
                <c:formatCode>0</c:formatCode>
                <c:ptCount val="1"/>
                <c:pt idx="0">
                  <c:v>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E95-46FB-A03B-7F74F12045EA}"/>
            </c:ext>
          </c:extLst>
        </c:ser>
        <c:ser>
          <c:idx val="3"/>
          <c:order val="3"/>
          <c:tx>
            <c:v>vier</c:v>
          </c:tx>
          <c:spPr>
            <a:ln w="6350">
              <a:solidFill>
                <a:schemeClr val="tx1"/>
              </a:solidFill>
              <a:prstDash val="sysDot"/>
            </a:ln>
          </c:spPr>
          <c:marker>
            <c:symbol val="x"/>
            <c:size val="3"/>
            <c:spPr>
              <a:solidFill>
                <a:schemeClr val="bg1"/>
              </a:solidFill>
            </c:spPr>
          </c:marker>
          <c:dLbls>
            <c:delete val="1"/>
          </c:dLbls>
          <c:xVal>
            <c:numRef>
              <c:f>'3. Rekenblad'!$L$12:$M$12</c:f>
              <c:numCache>
                <c:formatCode>General</c:formatCode>
                <c:ptCount val="2"/>
                <c:pt idx="0">
                  <c:v>0</c:v>
                </c:pt>
                <c:pt idx="1">
                  <c:v>80000</c:v>
                </c:pt>
              </c:numCache>
            </c:numRef>
          </c:xVal>
          <c:yVal>
            <c:numRef>
              <c:f>'3. Rekenblad'!$L$13:$M$13</c:f>
              <c:numCache>
                <c:formatCode>General</c:formatCode>
                <c:ptCount val="2"/>
                <c:pt idx="0">
                  <c:v>400</c:v>
                </c:pt>
                <c:pt idx="1">
                  <c:v>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E95-46FB-A03B-7F74F12045EA}"/>
            </c:ext>
          </c:extLst>
        </c:ser>
        <c:ser>
          <c:idx val="4"/>
          <c:order val="4"/>
          <c:tx>
            <c:v>vijf</c:v>
          </c:tx>
          <c:spPr>
            <a:ln w="6350">
              <a:solidFill>
                <a:schemeClr val="tx1"/>
              </a:solidFill>
              <a:prstDash val="sysDot"/>
            </a:ln>
          </c:spPr>
          <c:marker>
            <c:symbol val="x"/>
            <c:size val="3"/>
            <c:spPr>
              <a:solidFill>
                <a:schemeClr val="bg1"/>
              </a:solidFill>
            </c:spPr>
          </c:marker>
          <c:dLbls>
            <c:delete val="1"/>
          </c:dLbls>
          <c:xVal>
            <c:numRef>
              <c:f>'3. Rekenblad'!$M$12:$N$12</c:f>
              <c:numCache>
                <c:formatCode>General</c:formatCode>
                <c:ptCount val="2"/>
                <c:pt idx="0">
                  <c:v>80000</c:v>
                </c:pt>
                <c:pt idx="1">
                  <c:v>80000</c:v>
                </c:pt>
              </c:numCache>
            </c:numRef>
          </c:xVal>
          <c:yVal>
            <c:numRef>
              <c:f>'3. Rekenblad'!$M$13:$N$13</c:f>
              <c:numCache>
                <c:formatCode>General</c:formatCode>
                <c:ptCount val="2"/>
                <c:pt idx="0">
                  <c:v>400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E95-46FB-A03B-7F74F12045EA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axId val="131378560"/>
        <c:axId val="131397120"/>
      </c:scatterChart>
      <c:valAx>
        <c:axId val="131378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397120"/>
        <c:crossesAt val="0"/>
        <c:crossBetween val="midCat"/>
      </c:valAx>
      <c:valAx>
        <c:axId val="131397120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131378560"/>
        <c:crossesAt val="0"/>
        <c:crossBetween val="midCat"/>
      </c:valAx>
      <c:spPr>
        <a:ln w="3175">
          <a:solidFill>
            <a:schemeClr val="tx1"/>
          </a:solidFill>
          <a:prstDash val="sysDot"/>
        </a:ln>
      </c:spPr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33336</xdr:colOff>
      <xdr:row>4</xdr:row>
      <xdr:rowOff>0</xdr:rowOff>
    </xdr:from>
    <xdr:to>
      <xdr:col>15</xdr:col>
      <xdr:colOff>609599</xdr:colOff>
      <xdr:row>28</xdr:row>
      <xdr:rowOff>19050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44A2B2D5-A857-41D0-B540-C75BA5B67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0.03783</cdr:x>
      <cdr:y>0.08714</cdr:y>
    </cdr:from>
    <cdr:to>
      <cdr:x>0.12348</cdr:x>
      <cdr:y>0.12656</cdr:y>
    </cdr:to>
    <cdr:sp macro="" textlink="">
      <cdr:nvSpPr>
        <cdr:cNvPr id="6" name="Tekstvak 5"/>
        <cdr:cNvSpPr txBox="1"/>
      </cdr:nvSpPr>
      <cdr:spPr>
        <a:xfrm xmlns:a="http://schemas.openxmlformats.org/drawingml/2006/main">
          <a:off x="252414" y="400050"/>
          <a:ext cx="5715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000" b="1"/>
            <a:t>Punten</a:t>
          </a:r>
        </a:p>
      </cdr:txBody>
    </cdr:sp>
  </cdr:relSizeAnchor>
  <cdr:relSizeAnchor xmlns:cdr="http://schemas.openxmlformats.org/drawingml/2006/chartDrawing">
    <cdr:from>
      <cdr:x>0.8858</cdr:x>
      <cdr:y>0.90664</cdr:y>
    </cdr:from>
    <cdr:to>
      <cdr:x>0.95432</cdr:x>
      <cdr:y>0.95851</cdr:y>
    </cdr:to>
    <cdr:sp macro="" textlink="">
      <cdr:nvSpPr>
        <cdr:cNvPr id="2" name="Tekstvak 1"/>
        <cdr:cNvSpPr txBox="1"/>
      </cdr:nvSpPr>
      <cdr:spPr>
        <a:xfrm xmlns:a="http://schemas.openxmlformats.org/drawingml/2006/main">
          <a:off x="5910265" y="4162425"/>
          <a:ext cx="4572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000" b="1"/>
            <a:t>euro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3DFA1-BD70-4D10-8A29-027AD141A890}">
  <dimension ref="A1:F23"/>
  <sheetViews>
    <sheetView showGridLines="0" zoomScaleNormal="100" workbookViewId="0">
      <selection activeCell="H7" sqref="H7"/>
    </sheetView>
  </sheetViews>
  <sheetFormatPr defaultRowHeight="14.5" x14ac:dyDescent="0.35"/>
  <cols>
    <col min="2" max="2" width="35.453125" customWidth="1"/>
    <col min="3" max="3" width="12.81640625" customWidth="1"/>
    <col min="4" max="4" width="13.453125" customWidth="1"/>
    <col min="5" max="5" width="12.1796875" customWidth="1"/>
    <col min="6" max="6" width="16.81640625" customWidth="1"/>
  </cols>
  <sheetData>
    <row r="1" spans="2:6" ht="34.5" customHeight="1" thickBot="1" x14ac:dyDescent="0.4">
      <c r="B1" s="147" t="s">
        <v>82</v>
      </c>
      <c r="C1" s="148"/>
      <c r="D1" s="148"/>
      <c r="E1" s="148"/>
      <c r="F1" s="149"/>
    </row>
    <row r="2" spans="2:6" ht="15" customHeight="1" x14ac:dyDescent="0.35">
      <c r="B2" s="22"/>
      <c r="C2" s="23"/>
      <c r="D2" s="23"/>
      <c r="E2" s="23"/>
      <c r="F2" s="24"/>
    </row>
    <row r="3" spans="2:6" x14ac:dyDescent="0.35">
      <c r="B3" s="140" t="s">
        <v>37</v>
      </c>
      <c r="C3" s="141"/>
      <c r="D3" s="141"/>
      <c r="E3" s="141"/>
      <c r="F3" s="142"/>
    </row>
    <row r="4" spans="2:6" ht="29.25" customHeight="1" x14ac:dyDescent="0.35">
      <c r="B4" s="150" t="s">
        <v>80</v>
      </c>
      <c r="C4" s="151"/>
      <c r="D4" s="151"/>
      <c r="E4" s="151"/>
      <c r="F4" s="152"/>
    </row>
    <row r="5" spans="2:6" ht="26.25" customHeight="1" x14ac:dyDescent="0.35">
      <c r="B5" s="150" t="s">
        <v>47</v>
      </c>
      <c r="C5" s="151"/>
      <c r="D5" s="151"/>
      <c r="E5" s="151"/>
      <c r="F5" s="152"/>
    </row>
    <row r="6" spans="2:6" ht="16.5" customHeight="1" x14ac:dyDescent="0.35">
      <c r="B6" s="150" t="s">
        <v>81</v>
      </c>
      <c r="C6" s="151"/>
      <c r="D6" s="151"/>
      <c r="E6" s="151"/>
      <c r="F6" s="152"/>
    </row>
    <row r="7" spans="2:6" x14ac:dyDescent="0.35">
      <c r="B7" s="134" t="s">
        <v>38</v>
      </c>
      <c r="C7" s="135"/>
      <c r="D7" s="135"/>
      <c r="E7" s="135"/>
      <c r="F7" s="136"/>
    </row>
    <row r="8" spans="2:6" ht="40.5" customHeight="1" x14ac:dyDescent="0.35">
      <c r="B8" s="131" t="s">
        <v>88</v>
      </c>
      <c r="C8" s="132"/>
      <c r="D8" s="132"/>
      <c r="E8" s="132"/>
      <c r="F8" s="133"/>
    </row>
    <row r="9" spans="2:6" ht="32.25" customHeight="1" x14ac:dyDescent="0.35">
      <c r="B9" s="134" t="s">
        <v>48</v>
      </c>
      <c r="C9" s="135"/>
      <c r="D9" s="135"/>
      <c r="E9" s="135"/>
      <c r="F9" s="136"/>
    </row>
    <row r="10" spans="2:6" x14ac:dyDescent="0.35">
      <c r="B10" s="137" t="s">
        <v>39</v>
      </c>
      <c r="C10" s="138"/>
      <c r="D10" s="138"/>
      <c r="E10" s="138"/>
      <c r="F10" s="139"/>
    </row>
    <row r="11" spans="2:6" ht="19.5" customHeight="1" x14ac:dyDescent="0.35">
      <c r="B11" s="134" t="s">
        <v>79</v>
      </c>
      <c r="C11" s="135"/>
      <c r="D11" s="135"/>
      <c r="E11" s="135"/>
      <c r="F11" s="136"/>
    </row>
    <row r="12" spans="2:6" ht="14.25" customHeight="1" x14ac:dyDescent="0.35">
      <c r="B12" s="134" t="s">
        <v>109</v>
      </c>
      <c r="C12" s="135"/>
      <c r="D12" s="135"/>
      <c r="E12" s="135"/>
      <c r="F12" s="136"/>
    </row>
    <row r="13" spans="2:6" ht="14.25" customHeight="1" x14ac:dyDescent="0.35">
      <c r="B13" s="25"/>
      <c r="C13" s="26"/>
      <c r="D13" s="26"/>
      <c r="E13" s="26"/>
      <c r="F13" s="27"/>
    </row>
    <row r="14" spans="2:6" ht="15" customHeight="1" x14ac:dyDescent="0.35">
      <c r="B14" s="140" t="s">
        <v>40</v>
      </c>
      <c r="C14" s="141"/>
      <c r="D14" s="141"/>
      <c r="E14" s="141"/>
      <c r="F14" s="142"/>
    </row>
    <row r="15" spans="2:6" ht="31.5" customHeight="1" thickBot="1" x14ac:dyDescent="0.4">
      <c r="B15" s="143" t="s">
        <v>41</v>
      </c>
      <c r="C15" s="144"/>
      <c r="D15" s="144"/>
      <c r="E15" s="144"/>
      <c r="F15" s="145"/>
    </row>
    <row r="16" spans="2:6" x14ac:dyDescent="0.35">
      <c r="B16" s="28"/>
    </row>
    <row r="18" spans="1:6" x14ac:dyDescent="0.35">
      <c r="B18" s="146" t="s">
        <v>42</v>
      </c>
      <c r="C18" s="146"/>
      <c r="D18" s="146"/>
      <c r="E18" s="146"/>
      <c r="F18" s="146"/>
    </row>
    <row r="19" spans="1:6" x14ac:dyDescent="0.35">
      <c r="B19" s="63" t="s">
        <v>43</v>
      </c>
      <c r="C19" s="130"/>
      <c r="D19" s="130"/>
      <c r="E19" s="130"/>
      <c r="F19" s="130"/>
    </row>
    <row r="20" spans="1:6" x14ac:dyDescent="0.35">
      <c r="A20" s="29"/>
      <c r="B20" s="63" t="s">
        <v>44</v>
      </c>
      <c r="C20" s="130"/>
      <c r="D20" s="130"/>
      <c r="E20" s="130"/>
      <c r="F20" s="130"/>
    </row>
    <row r="21" spans="1:6" x14ac:dyDescent="0.35">
      <c r="B21" s="63" t="s">
        <v>45</v>
      </c>
      <c r="C21" s="130"/>
      <c r="D21" s="130"/>
      <c r="E21" s="130"/>
      <c r="F21" s="130"/>
    </row>
    <row r="22" spans="1:6" ht="34.5" customHeight="1" x14ac:dyDescent="0.35">
      <c r="B22" s="63" t="s">
        <v>46</v>
      </c>
      <c r="C22" s="130"/>
      <c r="D22" s="130"/>
      <c r="E22" s="130"/>
      <c r="F22" s="130"/>
    </row>
    <row r="23" spans="1:6" x14ac:dyDescent="0.35">
      <c r="B23" s="30"/>
    </row>
  </sheetData>
  <sheetProtection algorithmName="SHA-512" hashValue="C0t3F75bfo/ed5AXo/Sz5A6x4AdoFCyrXPlWgt0IJfcsRRrHaguL3O1TlLfUPme3VVmNFB/lLy4Sly/4vmx1dw==" saltValue="NHDiEX4IkC+yLWAPJmSFPw==" spinCount="100000" sheet="1" objects="1" scenarios="1"/>
  <mergeCells count="18">
    <mergeCell ref="B7:F7"/>
    <mergeCell ref="B1:F1"/>
    <mergeCell ref="B3:F3"/>
    <mergeCell ref="B4:F4"/>
    <mergeCell ref="B5:F5"/>
    <mergeCell ref="B6:F6"/>
    <mergeCell ref="C22:F22"/>
    <mergeCell ref="B8:F8"/>
    <mergeCell ref="B9:F9"/>
    <mergeCell ref="B10:F10"/>
    <mergeCell ref="B11:F11"/>
    <mergeCell ref="B12:F12"/>
    <mergeCell ref="B14:F14"/>
    <mergeCell ref="B15:F15"/>
    <mergeCell ref="B18:F18"/>
    <mergeCell ref="C19:F19"/>
    <mergeCell ref="C20:F20"/>
    <mergeCell ref="C21:F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64C4-C848-4201-A7DB-32E037BEC431}">
  <dimension ref="A1:M44"/>
  <sheetViews>
    <sheetView zoomScale="70" zoomScaleNormal="70" workbookViewId="0">
      <selection activeCell="B25" sqref="B25"/>
    </sheetView>
  </sheetViews>
  <sheetFormatPr defaultRowHeight="14.5" x14ac:dyDescent="0.35"/>
  <cols>
    <col min="1" max="1" width="4.81640625" bestFit="1" customWidth="1"/>
    <col min="2" max="2" width="62.7265625" style="10" customWidth="1"/>
    <col min="3" max="3" width="12" customWidth="1"/>
    <col min="4" max="4" width="14.1796875" customWidth="1"/>
    <col min="5" max="5" width="10.54296875" customWidth="1"/>
    <col min="6" max="6" width="48.1796875" style="10" customWidth="1"/>
    <col min="7" max="8" width="13.453125" customWidth="1"/>
    <col min="9" max="9" width="16.81640625" customWidth="1"/>
    <col min="10" max="10" width="20" customWidth="1"/>
    <col min="11" max="11" width="28.54296875" customWidth="1"/>
    <col min="12" max="12" width="23.453125" customWidth="1"/>
    <col min="13" max="13" width="28.54296875" customWidth="1"/>
  </cols>
  <sheetData>
    <row r="1" spans="1:13" ht="39.65" customHeight="1" thickBot="1" x14ac:dyDescent="0.4">
      <c r="A1" s="160" t="s">
        <v>78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2"/>
    </row>
    <row r="2" spans="1:13" ht="18.5" thickBot="1" x14ac:dyDescent="0.45">
      <c r="B2" s="15"/>
      <c r="C2" s="3"/>
      <c r="D2" s="3"/>
      <c r="E2" s="3"/>
      <c r="F2" s="7"/>
      <c r="G2" s="4"/>
      <c r="H2" s="19"/>
      <c r="I2" s="4"/>
    </row>
    <row r="3" spans="1:13" ht="18.5" thickBot="1" x14ac:dyDescent="0.45">
      <c r="B3" s="15"/>
      <c r="C3" s="157" t="s">
        <v>35</v>
      </c>
      <c r="D3" s="158"/>
      <c r="E3" s="159"/>
      <c r="F3" s="7"/>
      <c r="G3" s="4"/>
      <c r="H3" s="19"/>
      <c r="I3" s="4"/>
      <c r="M3" s="40"/>
    </row>
    <row r="4" spans="1:13" s="20" customFormat="1" ht="78" customHeight="1" thickBot="1" x14ac:dyDescent="0.4">
      <c r="A4" s="155" t="s">
        <v>31</v>
      </c>
      <c r="B4" s="156"/>
      <c r="C4" s="39" t="s">
        <v>101</v>
      </c>
      <c r="D4" s="49" t="s">
        <v>83</v>
      </c>
      <c r="E4" s="41" t="s">
        <v>32</v>
      </c>
      <c r="F4" s="41" t="s">
        <v>34</v>
      </c>
      <c r="G4" s="39" t="s">
        <v>86</v>
      </c>
      <c r="H4" s="38" t="s">
        <v>84</v>
      </c>
      <c r="I4" s="39" t="s">
        <v>33</v>
      </c>
      <c r="J4" s="39" t="s">
        <v>85</v>
      </c>
      <c r="K4" s="39" t="s">
        <v>77</v>
      </c>
      <c r="L4" s="38" t="s">
        <v>75</v>
      </c>
      <c r="M4" s="39" t="s">
        <v>76</v>
      </c>
    </row>
    <row r="5" spans="1:13" ht="14.5" customHeight="1" x14ac:dyDescent="0.35">
      <c r="A5" s="12" t="s">
        <v>4</v>
      </c>
      <c r="B5" s="42" t="s">
        <v>5</v>
      </c>
      <c r="C5" s="44"/>
      <c r="D5" s="44"/>
      <c r="E5" s="44"/>
      <c r="F5" s="48"/>
      <c r="G5" s="45"/>
      <c r="H5" s="45"/>
      <c r="I5" s="45"/>
      <c r="J5" s="45"/>
      <c r="K5" s="45"/>
      <c r="L5" s="45"/>
      <c r="M5" s="45"/>
    </row>
    <row r="6" spans="1:13" ht="44.15" customHeight="1" x14ac:dyDescent="0.35">
      <c r="A6" s="13">
        <v>1</v>
      </c>
      <c r="B6" s="11" t="s">
        <v>6</v>
      </c>
      <c r="C6" s="64">
        <v>1000</v>
      </c>
      <c r="D6" s="64">
        <v>240</v>
      </c>
      <c r="E6" s="64">
        <f>C6*D6</f>
        <v>240000</v>
      </c>
      <c r="F6" s="76"/>
      <c r="G6" s="77"/>
      <c r="H6" s="78"/>
      <c r="I6" s="65">
        <f>IFERROR(H6/G6,0)</f>
        <v>0</v>
      </c>
      <c r="J6" s="66">
        <f t="shared" ref="J6:J11" si="0">I6*E6</f>
        <v>0</v>
      </c>
      <c r="K6" s="82"/>
      <c r="L6" s="82"/>
      <c r="M6" s="82"/>
    </row>
    <row r="7" spans="1:13" ht="59.5" customHeight="1" x14ac:dyDescent="0.35">
      <c r="A7" s="13">
        <v>2</v>
      </c>
      <c r="B7" s="11" t="s">
        <v>7</v>
      </c>
      <c r="C7" s="67" t="s">
        <v>89</v>
      </c>
      <c r="D7" s="67" t="s">
        <v>90</v>
      </c>
      <c r="E7" s="67">
        <f>36000+280000</f>
        <v>316000</v>
      </c>
      <c r="F7" s="79"/>
      <c r="G7" s="80"/>
      <c r="H7" s="81"/>
      <c r="I7" s="65">
        <f t="shared" ref="I7:I42" si="1">IFERROR(H7/G7,0)</f>
        <v>0</v>
      </c>
      <c r="J7" s="66">
        <f t="shared" si="0"/>
        <v>0</v>
      </c>
      <c r="K7" s="83"/>
      <c r="L7" s="83"/>
      <c r="M7" s="83"/>
    </row>
    <row r="8" spans="1:13" ht="46.5" customHeight="1" x14ac:dyDescent="0.35">
      <c r="A8" s="13">
        <v>3</v>
      </c>
      <c r="B8" s="11" t="s">
        <v>8</v>
      </c>
      <c r="C8" s="67">
        <v>1000</v>
      </c>
      <c r="D8" s="67">
        <v>216</v>
      </c>
      <c r="E8" s="67">
        <f t="shared" ref="E8:E11" si="2">C8*D8</f>
        <v>216000</v>
      </c>
      <c r="F8" s="79"/>
      <c r="G8" s="80"/>
      <c r="H8" s="81"/>
      <c r="I8" s="65">
        <f t="shared" si="1"/>
        <v>0</v>
      </c>
      <c r="J8" s="66">
        <f t="shared" si="0"/>
        <v>0</v>
      </c>
      <c r="K8" s="83"/>
      <c r="L8" s="83"/>
      <c r="M8" s="83"/>
    </row>
    <row r="9" spans="1:13" ht="61" customHeight="1" x14ac:dyDescent="0.35">
      <c r="A9" s="13">
        <v>4</v>
      </c>
      <c r="B9" s="11" t="s">
        <v>9</v>
      </c>
      <c r="C9" s="67" t="s">
        <v>89</v>
      </c>
      <c r="D9" s="67" t="s">
        <v>91</v>
      </c>
      <c r="E9" s="67">
        <f>90000+912000</f>
        <v>1002000</v>
      </c>
      <c r="F9" s="79"/>
      <c r="G9" s="80"/>
      <c r="H9" s="81"/>
      <c r="I9" s="65">
        <f t="shared" si="1"/>
        <v>0</v>
      </c>
      <c r="J9" s="66">
        <f t="shared" si="0"/>
        <v>0</v>
      </c>
      <c r="K9" s="83"/>
      <c r="L9" s="83"/>
      <c r="M9" s="83"/>
    </row>
    <row r="10" spans="1:13" ht="47.15" customHeight="1" x14ac:dyDescent="0.35">
      <c r="A10" s="13">
        <v>5</v>
      </c>
      <c r="B10" s="11" t="s">
        <v>10</v>
      </c>
      <c r="C10" s="67">
        <v>1000</v>
      </c>
      <c r="D10" s="67">
        <v>5408</v>
      </c>
      <c r="E10" s="67">
        <f t="shared" si="2"/>
        <v>5408000</v>
      </c>
      <c r="F10" s="79"/>
      <c r="G10" s="80"/>
      <c r="H10" s="81"/>
      <c r="I10" s="65">
        <f t="shared" si="1"/>
        <v>0</v>
      </c>
      <c r="J10" s="66">
        <f t="shared" si="0"/>
        <v>0</v>
      </c>
      <c r="K10" s="83"/>
      <c r="L10" s="83"/>
      <c r="M10" s="83"/>
    </row>
    <row r="11" spans="1:13" ht="60.65" customHeight="1" x14ac:dyDescent="0.35">
      <c r="A11" s="16">
        <v>6</v>
      </c>
      <c r="B11" s="11" t="s">
        <v>11</v>
      </c>
      <c r="C11" s="67">
        <v>1000</v>
      </c>
      <c r="D11" s="67">
        <v>2536</v>
      </c>
      <c r="E11" s="67">
        <f t="shared" si="2"/>
        <v>2536000</v>
      </c>
      <c r="F11" s="79"/>
      <c r="G11" s="80"/>
      <c r="H11" s="81"/>
      <c r="I11" s="65">
        <f t="shared" si="1"/>
        <v>0</v>
      </c>
      <c r="J11" s="66">
        <f t="shared" si="0"/>
        <v>0</v>
      </c>
      <c r="K11" s="83"/>
      <c r="L11" s="83"/>
      <c r="M11" s="83"/>
    </row>
    <row r="12" spans="1:13" x14ac:dyDescent="0.35">
      <c r="A12" s="6"/>
      <c r="B12" s="8"/>
      <c r="C12" s="6"/>
      <c r="D12" s="6"/>
      <c r="E12" s="6"/>
      <c r="F12" s="50"/>
      <c r="G12" s="51"/>
      <c r="H12" s="51"/>
      <c r="I12" s="58"/>
      <c r="J12" s="59"/>
      <c r="K12" s="57"/>
      <c r="L12" s="52"/>
      <c r="M12" s="52"/>
    </row>
    <row r="13" spans="1:13" x14ac:dyDescent="0.35">
      <c r="A13" s="12" t="s">
        <v>12</v>
      </c>
      <c r="B13" s="43" t="s">
        <v>13</v>
      </c>
      <c r="C13" s="46"/>
      <c r="D13" s="44"/>
      <c r="E13" s="44"/>
      <c r="F13" s="48"/>
      <c r="G13" s="53"/>
      <c r="H13" s="53"/>
      <c r="I13" s="56"/>
      <c r="J13" s="60"/>
      <c r="K13" s="53"/>
      <c r="L13" s="53"/>
      <c r="M13" s="53"/>
    </row>
    <row r="14" spans="1:13" ht="70" x14ac:dyDescent="0.35">
      <c r="A14" s="13">
        <v>1</v>
      </c>
      <c r="B14" s="11" t="s">
        <v>14</v>
      </c>
      <c r="C14" s="68">
        <v>500</v>
      </c>
      <c r="D14" s="68">
        <v>1152</v>
      </c>
      <c r="E14" s="69">
        <f>C14*D14</f>
        <v>576000</v>
      </c>
      <c r="F14" s="84"/>
      <c r="G14" s="85"/>
      <c r="H14" s="86"/>
      <c r="I14" s="74">
        <f t="shared" si="1"/>
        <v>0</v>
      </c>
      <c r="J14" s="75">
        <f>I14*E14</f>
        <v>0</v>
      </c>
      <c r="K14" s="90"/>
      <c r="L14" s="90"/>
      <c r="M14" s="90"/>
    </row>
    <row r="15" spans="1:13" ht="59.5" customHeight="1" x14ac:dyDescent="0.35">
      <c r="A15" s="13">
        <v>2</v>
      </c>
      <c r="B15" s="11" t="s">
        <v>15</v>
      </c>
      <c r="C15" s="70">
        <v>1000</v>
      </c>
      <c r="D15" s="70">
        <v>1728</v>
      </c>
      <c r="E15" s="71">
        <f t="shared" ref="E15:E18" si="3">C15*D15</f>
        <v>1728000</v>
      </c>
      <c r="F15" s="87"/>
      <c r="G15" s="88"/>
      <c r="H15" s="89"/>
      <c r="I15" s="74">
        <f t="shared" si="1"/>
        <v>0</v>
      </c>
      <c r="J15" s="75">
        <f>I15*E15</f>
        <v>0</v>
      </c>
      <c r="K15" s="91"/>
      <c r="L15" s="91"/>
      <c r="M15" s="91"/>
    </row>
    <row r="16" spans="1:13" s="21" customFormat="1" ht="70" x14ac:dyDescent="0.35">
      <c r="A16" s="13">
        <v>3</v>
      </c>
      <c r="B16" s="11" t="s">
        <v>16</v>
      </c>
      <c r="C16" s="70">
        <v>1000</v>
      </c>
      <c r="D16" s="70">
        <v>400</v>
      </c>
      <c r="E16" s="71">
        <f t="shared" si="3"/>
        <v>400000</v>
      </c>
      <c r="F16" s="87"/>
      <c r="G16" s="88"/>
      <c r="H16" s="89"/>
      <c r="I16" s="74">
        <f t="shared" si="1"/>
        <v>0</v>
      </c>
      <c r="J16" s="75">
        <f>I16*E16</f>
        <v>0</v>
      </c>
      <c r="K16" s="91"/>
      <c r="L16" s="91"/>
      <c r="M16" s="91"/>
    </row>
    <row r="17" spans="1:13" ht="47.15" customHeight="1" x14ac:dyDescent="0.35">
      <c r="A17" s="13">
        <v>4</v>
      </c>
      <c r="B17" s="11" t="s">
        <v>17</v>
      </c>
      <c r="C17" s="70">
        <v>1000</v>
      </c>
      <c r="D17" s="70">
        <v>32</v>
      </c>
      <c r="E17" s="71">
        <f t="shared" si="3"/>
        <v>32000</v>
      </c>
      <c r="F17" s="87"/>
      <c r="G17" s="88"/>
      <c r="H17" s="89"/>
      <c r="I17" s="74">
        <f t="shared" si="1"/>
        <v>0</v>
      </c>
      <c r="J17" s="75">
        <f>I17*E17</f>
        <v>0</v>
      </c>
      <c r="K17" s="91"/>
      <c r="L17" s="91"/>
      <c r="M17" s="91"/>
    </row>
    <row r="18" spans="1:13" ht="74.5" customHeight="1" x14ac:dyDescent="0.35">
      <c r="A18" s="13">
        <v>5</v>
      </c>
      <c r="B18" s="11" t="s">
        <v>18</v>
      </c>
      <c r="C18" s="70">
        <v>1000</v>
      </c>
      <c r="D18" s="70">
        <v>21</v>
      </c>
      <c r="E18" s="71">
        <f t="shared" si="3"/>
        <v>21000</v>
      </c>
      <c r="F18" s="87"/>
      <c r="G18" s="88"/>
      <c r="H18" s="89"/>
      <c r="I18" s="74">
        <f t="shared" si="1"/>
        <v>0</v>
      </c>
      <c r="J18" s="75">
        <f>I18*E18</f>
        <v>0</v>
      </c>
      <c r="K18" s="91"/>
      <c r="L18" s="91"/>
      <c r="M18" s="91"/>
    </row>
    <row r="19" spans="1:13" x14ac:dyDescent="0.35">
      <c r="A19" s="5"/>
      <c r="B19" s="17"/>
      <c r="C19" s="47"/>
      <c r="D19" s="47"/>
      <c r="E19" s="47"/>
      <c r="F19" s="18"/>
      <c r="H19" s="30"/>
      <c r="I19" s="55"/>
      <c r="J19" s="61"/>
      <c r="K19" s="101"/>
      <c r="L19" s="95"/>
      <c r="M19" s="95"/>
    </row>
    <row r="20" spans="1:13" x14ac:dyDescent="0.35">
      <c r="A20" s="14" t="s">
        <v>19</v>
      </c>
      <c r="B20" s="14" t="s">
        <v>20</v>
      </c>
      <c r="C20" s="46"/>
      <c r="D20" s="44"/>
      <c r="E20" s="44"/>
      <c r="F20" s="44"/>
      <c r="G20" s="45"/>
      <c r="H20" s="45"/>
      <c r="I20" s="56"/>
      <c r="J20" s="60"/>
      <c r="K20" s="97"/>
      <c r="L20" s="97"/>
      <c r="M20" s="97"/>
    </row>
    <row r="21" spans="1:13" ht="87.65" customHeight="1" x14ac:dyDescent="0.35">
      <c r="A21" s="13">
        <v>1</v>
      </c>
      <c r="B21" s="11" t="s">
        <v>98</v>
      </c>
      <c r="C21" s="72">
        <v>200</v>
      </c>
      <c r="D21" s="72">
        <v>1206</v>
      </c>
      <c r="E21" s="72">
        <f>C21*D21</f>
        <v>241200</v>
      </c>
      <c r="F21" s="76"/>
      <c r="G21" s="92"/>
      <c r="H21" s="78"/>
      <c r="I21" s="65">
        <f t="shared" si="1"/>
        <v>0</v>
      </c>
      <c r="J21" s="66">
        <f t="shared" ref="J21:J28" si="4">I21*E21</f>
        <v>0</v>
      </c>
      <c r="K21" s="82"/>
      <c r="L21" s="82"/>
      <c r="M21" s="82"/>
    </row>
    <row r="22" spans="1:13" ht="75" customHeight="1" x14ac:dyDescent="0.35">
      <c r="A22" s="13">
        <v>2</v>
      </c>
      <c r="B22" s="11" t="s">
        <v>36</v>
      </c>
      <c r="C22" s="73">
        <v>200</v>
      </c>
      <c r="D22" s="129">
        <v>144</v>
      </c>
      <c r="E22" s="129">
        <f t="shared" ref="E22:E28" si="5">C22*D22</f>
        <v>28800</v>
      </c>
      <c r="F22" s="79"/>
      <c r="G22" s="93"/>
      <c r="H22" s="81"/>
      <c r="I22" s="65">
        <f t="shared" si="1"/>
        <v>0</v>
      </c>
      <c r="J22" s="66">
        <f t="shared" si="4"/>
        <v>0</v>
      </c>
      <c r="K22" s="83"/>
      <c r="L22" s="83"/>
      <c r="M22" s="83"/>
    </row>
    <row r="23" spans="1:13" ht="84" x14ac:dyDescent="0.35">
      <c r="A23" s="13">
        <v>3</v>
      </c>
      <c r="B23" s="11" t="s">
        <v>21</v>
      </c>
      <c r="C23" s="73">
        <v>125</v>
      </c>
      <c r="D23" s="73">
        <v>120</v>
      </c>
      <c r="E23" s="73">
        <f t="shared" si="5"/>
        <v>15000</v>
      </c>
      <c r="F23" s="79"/>
      <c r="G23" s="93"/>
      <c r="H23" s="81"/>
      <c r="I23" s="65">
        <f t="shared" si="1"/>
        <v>0</v>
      </c>
      <c r="J23" s="66">
        <f t="shared" si="4"/>
        <v>0</v>
      </c>
      <c r="K23" s="93"/>
      <c r="L23" s="93"/>
      <c r="M23" s="93"/>
    </row>
    <row r="24" spans="1:13" ht="61" customHeight="1" x14ac:dyDescent="0.35">
      <c r="A24" s="13">
        <v>4</v>
      </c>
      <c r="B24" s="11" t="s">
        <v>22</v>
      </c>
      <c r="C24" s="73">
        <v>125</v>
      </c>
      <c r="D24" s="73">
        <v>1320</v>
      </c>
      <c r="E24" s="73">
        <f t="shared" si="5"/>
        <v>165000</v>
      </c>
      <c r="F24" s="79"/>
      <c r="G24" s="93"/>
      <c r="H24" s="81"/>
      <c r="I24" s="65">
        <f t="shared" si="1"/>
        <v>0</v>
      </c>
      <c r="J24" s="66">
        <f t="shared" si="4"/>
        <v>0</v>
      </c>
      <c r="K24" s="93"/>
      <c r="L24" s="93"/>
      <c r="M24" s="93"/>
    </row>
    <row r="25" spans="1:13" ht="59.15" customHeight="1" x14ac:dyDescent="0.35">
      <c r="A25" s="13">
        <v>5</v>
      </c>
      <c r="B25" s="11" t="s">
        <v>23</v>
      </c>
      <c r="C25" s="73">
        <v>125</v>
      </c>
      <c r="D25" s="129">
        <v>1440</v>
      </c>
      <c r="E25" s="129">
        <f t="shared" si="5"/>
        <v>180000</v>
      </c>
      <c r="F25" s="79"/>
      <c r="G25" s="93"/>
      <c r="H25" s="81"/>
      <c r="I25" s="65">
        <f t="shared" si="1"/>
        <v>0</v>
      </c>
      <c r="J25" s="66">
        <f t="shared" si="4"/>
        <v>0</v>
      </c>
      <c r="K25" s="93"/>
      <c r="L25" s="93"/>
      <c r="M25" s="93"/>
    </row>
    <row r="26" spans="1:13" ht="73" customHeight="1" x14ac:dyDescent="0.35">
      <c r="A26" s="13">
        <v>6</v>
      </c>
      <c r="B26" s="104" t="s">
        <v>94</v>
      </c>
      <c r="C26" s="73">
        <v>200</v>
      </c>
      <c r="D26" s="73">
        <v>432</v>
      </c>
      <c r="E26" s="73">
        <f t="shared" si="5"/>
        <v>86400</v>
      </c>
      <c r="F26" s="79"/>
      <c r="G26" s="93"/>
      <c r="H26" s="81"/>
      <c r="I26" s="65">
        <f t="shared" si="1"/>
        <v>0</v>
      </c>
      <c r="J26" s="66">
        <f t="shared" si="4"/>
        <v>0</v>
      </c>
      <c r="K26" s="93"/>
      <c r="L26" s="93"/>
      <c r="M26" s="93"/>
    </row>
    <row r="27" spans="1:13" ht="75.650000000000006" customHeight="1" x14ac:dyDescent="0.35">
      <c r="A27" s="13">
        <v>7</v>
      </c>
      <c r="B27" s="11" t="s">
        <v>24</v>
      </c>
      <c r="C27" s="73">
        <v>200</v>
      </c>
      <c r="D27" s="73">
        <v>576</v>
      </c>
      <c r="E27" s="73">
        <f t="shared" si="5"/>
        <v>115200</v>
      </c>
      <c r="F27" s="79"/>
      <c r="G27" s="93"/>
      <c r="H27" s="81"/>
      <c r="I27" s="65">
        <f t="shared" si="1"/>
        <v>0</v>
      </c>
      <c r="J27" s="66">
        <f t="shared" si="4"/>
        <v>0</v>
      </c>
      <c r="K27" s="93"/>
      <c r="L27" s="93"/>
      <c r="M27" s="93"/>
    </row>
    <row r="28" spans="1:13" ht="70" x14ac:dyDescent="0.35">
      <c r="A28" s="13">
        <v>8</v>
      </c>
      <c r="B28" s="104" t="s">
        <v>95</v>
      </c>
      <c r="C28" s="73">
        <v>200</v>
      </c>
      <c r="D28" s="73">
        <v>582</v>
      </c>
      <c r="E28" s="73">
        <f t="shared" si="5"/>
        <v>116400</v>
      </c>
      <c r="F28" s="79"/>
      <c r="G28" s="93"/>
      <c r="H28" s="81"/>
      <c r="I28" s="65">
        <f t="shared" si="1"/>
        <v>0</v>
      </c>
      <c r="J28" s="66">
        <f t="shared" si="4"/>
        <v>0</v>
      </c>
      <c r="K28" s="93"/>
      <c r="L28" s="93"/>
      <c r="M28" s="93"/>
    </row>
    <row r="29" spans="1:13" x14ac:dyDescent="0.35">
      <c r="A29" s="2"/>
      <c r="B29" s="9"/>
      <c r="C29" s="30"/>
      <c r="D29" s="30"/>
      <c r="E29" s="30"/>
      <c r="F29" s="94"/>
      <c r="G29" s="95"/>
      <c r="H29" s="95"/>
      <c r="I29" s="58"/>
      <c r="J29" s="61"/>
      <c r="K29" s="102"/>
      <c r="L29" s="103"/>
      <c r="M29" s="103"/>
    </row>
    <row r="30" spans="1:13" x14ac:dyDescent="0.35">
      <c r="A30" s="12" t="s">
        <v>25</v>
      </c>
      <c r="B30" s="43" t="s">
        <v>26</v>
      </c>
      <c r="C30" s="46"/>
      <c r="D30" s="44"/>
      <c r="E30" s="44"/>
      <c r="F30" s="96"/>
      <c r="G30" s="97"/>
      <c r="H30" s="97"/>
      <c r="I30" s="56"/>
      <c r="J30" s="60"/>
      <c r="K30" s="97"/>
      <c r="L30" s="97"/>
      <c r="M30" s="97"/>
    </row>
    <row r="31" spans="1:13" ht="90.65" customHeight="1" x14ac:dyDescent="0.35">
      <c r="A31" s="13">
        <v>1</v>
      </c>
      <c r="B31" s="11" t="s">
        <v>27</v>
      </c>
      <c r="C31" s="68">
        <v>125</v>
      </c>
      <c r="D31" s="68">
        <v>816</v>
      </c>
      <c r="E31" s="68">
        <f>C31*D31</f>
        <v>102000</v>
      </c>
      <c r="F31" s="84"/>
      <c r="G31" s="85"/>
      <c r="H31" s="86"/>
      <c r="I31" s="74">
        <f t="shared" si="1"/>
        <v>0</v>
      </c>
      <c r="J31" s="75">
        <f t="shared" ref="J31:J36" si="6">I31*E31</f>
        <v>0</v>
      </c>
      <c r="K31" s="85"/>
      <c r="L31" s="85"/>
      <c r="M31" s="85"/>
    </row>
    <row r="32" spans="1:13" ht="116.5" customHeight="1" x14ac:dyDescent="0.35">
      <c r="A32" s="13">
        <v>2</v>
      </c>
      <c r="B32" s="11" t="s">
        <v>96</v>
      </c>
      <c r="C32" s="70">
        <v>200</v>
      </c>
      <c r="D32" s="70">
        <v>96</v>
      </c>
      <c r="E32" s="70">
        <f t="shared" ref="E32:E36" si="7">C32*D32</f>
        <v>19200</v>
      </c>
      <c r="F32" s="87"/>
      <c r="G32" s="88"/>
      <c r="H32" s="89"/>
      <c r="I32" s="74">
        <f t="shared" si="1"/>
        <v>0</v>
      </c>
      <c r="J32" s="75">
        <f t="shared" si="6"/>
        <v>0</v>
      </c>
      <c r="K32" s="88"/>
      <c r="L32" s="88"/>
      <c r="M32" s="88"/>
    </row>
    <row r="33" spans="1:13" ht="87.65" customHeight="1" x14ac:dyDescent="0.35">
      <c r="A33" s="13">
        <v>3</v>
      </c>
      <c r="B33" s="11" t="s">
        <v>97</v>
      </c>
      <c r="C33" s="70">
        <v>200</v>
      </c>
      <c r="D33" s="70">
        <v>600</v>
      </c>
      <c r="E33" s="70">
        <f t="shared" si="7"/>
        <v>120000</v>
      </c>
      <c r="F33" s="87"/>
      <c r="G33" s="88"/>
      <c r="H33" s="89"/>
      <c r="I33" s="74">
        <f t="shared" si="1"/>
        <v>0</v>
      </c>
      <c r="J33" s="75">
        <f t="shared" si="6"/>
        <v>0</v>
      </c>
      <c r="K33" s="88"/>
      <c r="L33" s="88"/>
      <c r="M33" s="88"/>
    </row>
    <row r="34" spans="1:13" ht="60.65" customHeight="1" x14ac:dyDescent="0.35">
      <c r="A34" s="13">
        <v>4</v>
      </c>
      <c r="B34" s="11" t="s">
        <v>99</v>
      </c>
      <c r="C34" s="70">
        <v>200</v>
      </c>
      <c r="D34" s="70">
        <v>50</v>
      </c>
      <c r="E34" s="70">
        <f t="shared" si="7"/>
        <v>10000</v>
      </c>
      <c r="F34" s="87"/>
      <c r="G34" s="88"/>
      <c r="H34" s="89"/>
      <c r="I34" s="74">
        <f t="shared" si="1"/>
        <v>0</v>
      </c>
      <c r="J34" s="75">
        <f t="shared" si="6"/>
        <v>0</v>
      </c>
      <c r="K34" s="88"/>
      <c r="L34" s="88"/>
      <c r="M34" s="88"/>
    </row>
    <row r="35" spans="1:13" ht="74.5" customHeight="1" x14ac:dyDescent="0.35">
      <c r="A35" s="13">
        <v>5</v>
      </c>
      <c r="B35" s="11" t="s">
        <v>28</v>
      </c>
      <c r="C35" s="70">
        <v>200</v>
      </c>
      <c r="D35" s="70">
        <v>1712</v>
      </c>
      <c r="E35" s="70">
        <f t="shared" si="7"/>
        <v>342400</v>
      </c>
      <c r="F35" s="87"/>
      <c r="G35" s="88"/>
      <c r="H35" s="89"/>
      <c r="I35" s="74">
        <f t="shared" si="1"/>
        <v>0</v>
      </c>
      <c r="J35" s="75">
        <f t="shared" si="6"/>
        <v>0</v>
      </c>
      <c r="K35" s="88"/>
      <c r="L35" s="88"/>
      <c r="M35" s="88"/>
    </row>
    <row r="36" spans="1:13" ht="75" customHeight="1" x14ac:dyDescent="0.35">
      <c r="A36" s="13">
        <v>6</v>
      </c>
      <c r="B36" s="11" t="s">
        <v>92</v>
      </c>
      <c r="C36" s="105">
        <v>200</v>
      </c>
      <c r="D36" s="70">
        <v>96</v>
      </c>
      <c r="E36" s="70">
        <f t="shared" si="7"/>
        <v>19200</v>
      </c>
      <c r="F36" s="87"/>
      <c r="G36" s="88"/>
      <c r="H36" s="89"/>
      <c r="I36" s="74">
        <f t="shared" si="1"/>
        <v>0</v>
      </c>
      <c r="J36" s="75">
        <f t="shared" si="6"/>
        <v>0</v>
      </c>
      <c r="K36" s="88"/>
      <c r="L36" s="88"/>
      <c r="M36" s="88"/>
    </row>
    <row r="37" spans="1:13" x14ac:dyDescent="0.35">
      <c r="A37" s="1"/>
      <c r="B37" s="9"/>
      <c r="C37" s="30"/>
      <c r="D37" s="30"/>
      <c r="E37" s="30"/>
      <c r="F37" s="98"/>
      <c r="G37" s="95"/>
      <c r="H37" s="95"/>
      <c r="I37" s="58"/>
      <c r="J37" s="61"/>
      <c r="K37" s="101"/>
      <c r="L37" s="95"/>
      <c r="M37" s="95"/>
    </row>
    <row r="38" spans="1:13" x14ac:dyDescent="0.35">
      <c r="A38" s="106" t="s">
        <v>29</v>
      </c>
      <c r="B38" s="106" t="s">
        <v>0</v>
      </c>
      <c r="C38" s="44"/>
      <c r="D38" s="44"/>
      <c r="E38" s="44"/>
      <c r="F38" s="96"/>
      <c r="G38" s="97"/>
      <c r="H38" s="97"/>
      <c r="I38" s="56"/>
      <c r="J38" s="60"/>
      <c r="K38" s="97"/>
      <c r="L38" s="97"/>
      <c r="M38" s="97"/>
    </row>
    <row r="39" spans="1:13" ht="60.65" customHeight="1" x14ac:dyDescent="0.35">
      <c r="A39" s="13">
        <v>1</v>
      </c>
      <c r="B39" s="11" t="s">
        <v>1</v>
      </c>
      <c r="C39" s="68">
        <v>300</v>
      </c>
      <c r="D39" s="68">
        <v>168</v>
      </c>
      <c r="E39" s="68">
        <f>C39*D39</f>
        <v>50400</v>
      </c>
      <c r="F39" s="99"/>
      <c r="G39" s="85"/>
      <c r="H39" s="86"/>
      <c r="I39" s="74">
        <f t="shared" si="1"/>
        <v>0</v>
      </c>
      <c r="J39" s="75">
        <f t="shared" ref="J39:J42" si="8">I39*E39</f>
        <v>0</v>
      </c>
      <c r="K39" s="85"/>
      <c r="L39" s="85"/>
      <c r="M39" s="85"/>
    </row>
    <row r="40" spans="1:13" ht="42" x14ac:dyDescent="0.35">
      <c r="A40" s="13">
        <v>2</v>
      </c>
      <c r="B40" s="11" t="s">
        <v>2</v>
      </c>
      <c r="C40" s="70">
        <v>400</v>
      </c>
      <c r="D40" s="70">
        <v>21</v>
      </c>
      <c r="E40" s="70">
        <f t="shared" ref="E40:E42" si="9">C40*D40</f>
        <v>8400</v>
      </c>
      <c r="F40" s="100"/>
      <c r="G40" s="88"/>
      <c r="H40" s="89"/>
      <c r="I40" s="74">
        <f t="shared" si="1"/>
        <v>0</v>
      </c>
      <c r="J40" s="75">
        <f t="shared" si="8"/>
        <v>0</v>
      </c>
      <c r="K40" s="88"/>
      <c r="L40" s="88"/>
      <c r="M40" s="88"/>
    </row>
    <row r="41" spans="1:13" ht="46" customHeight="1" x14ac:dyDescent="0.35">
      <c r="A41" s="13">
        <v>3</v>
      </c>
      <c r="B41" s="11" t="s">
        <v>3</v>
      </c>
      <c r="C41" s="70">
        <v>300</v>
      </c>
      <c r="D41" s="70">
        <v>66</v>
      </c>
      <c r="E41" s="70">
        <f t="shared" si="9"/>
        <v>19800</v>
      </c>
      <c r="F41" s="100"/>
      <c r="G41" s="88"/>
      <c r="H41" s="89"/>
      <c r="I41" s="74">
        <f t="shared" si="1"/>
        <v>0</v>
      </c>
      <c r="J41" s="75">
        <f t="shared" si="8"/>
        <v>0</v>
      </c>
      <c r="K41" s="88"/>
      <c r="L41" s="88"/>
      <c r="M41" s="88"/>
    </row>
    <row r="42" spans="1:13" ht="48" customHeight="1" x14ac:dyDescent="0.35">
      <c r="A42" s="13">
        <v>4</v>
      </c>
      <c r="B42" s="11" t="s">
        <v>30</v>
      </c>
      <c r="C42" s="70">
        <v>200</v>
      </c>
      <c r="D42" s="70">
        <v>24</v>
      </c>
      <c r="E42" s="70">
        <f t="shared" si="9"/>
        <v>4800</v>
      </c>
      <c r="F42" s="87"/>
      <c r="G42" s="88"/>
      <c r="H42" s="89"/>
      <c r="I42" s="74">
        <f t="shared" si="1"/>
        <v>0</v>
      </c>
      <c r="J42" s="75">
        <f t="shared" si="8"/>
        <v>0</v>
      </c>
      <c r="K42" s="88"/>
      <c r="L42" s="88"/>
      <c r="M42" s="88"/>
    </row>
    <row r="43" spans="1:13" ht="15" thickBot="1" x14ac:dyDescent="0.4"/>
    <row r="44" spans="1:13" ht="31" customHeight="1" thickBot="1" x14ac:dyDescent="0.4">
      <c r="H44" s="153" t="s">
        <v>87</v>
      </c>
      <c r="I44" s="154"/>
      <c r="J44" s="54">
        <f>SUM(J6:J42)</f>
        <v>0</v>
      </c>
    </row>
  </sheetData>
  <sheetProtection algorithmName="SHA-512" hashValue="V0Ov/L/R60KMS1R0+QpngkmdTbhq4pNuvzviYonK9Ty6uUcAF7/p/qI6c8q7yBHYM5zLWrR24wf0WD+zapw3Xg==" saltValue="WVt9OOZoyy7tMlhTsGS/8w==" spinCount="100000" sheet="1" objects="1" scenarios="1"/>
  <mergeCells count="4">
    <mergeCell ref="H44:I44"/>
    <mergeCell ref="A4:B4"/>
    <mergeCell ref="C3:E3"/>
    <mergeCell ref="A1:M1"/>
  </mergeCells>
  <phoneticPr fontId="13" type="noConversion"/>
  <pageMargins left="0.31496062992125984" right="0.31496062992125984" top="0.35433070866141736" bottom="0.35433070866141736" header="0.31496062992125984" footer="0.31496062992125984"/>
  <pageSetup paperSize="9" scale="85" orientation="landscape" r:id="rId1"/>
  <ignoredErrors>
    <ignoredError sqref="E7 E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B808E-2142-40ED-82B2-D576CCF19566}">
  <sheetPr>
    <pageSetUpPr fitToPage="1"/>
  </sheetPr>
  <dimension ref="A3:T35"/>
  <sheetViews>
    <sheetView tabSelected="1" workbookViewId="0">
      <selection activeCell="B11" sqref="B11"/>
    </sheetView>
  </sheetViews>
  <sheetFormatPr defaultColWidth="9.1796875" defaultRowHeight="14.5" x14ac:dyDescent="0.35"/>
  <cols>
    <col min="1" max="1" width="21.26953125" customWidth="1"/>
    <col min="2" max="3" width="13.7265625" customWidth="1"/>
    <col min="4" max="4" width="22.81640625" customWidth="1"/>
    <col min="5" max="5" width="4.1796875" customWidth="1"/>
  </cols>
  <sheetData>
    <row r="3" spans="1:20" x14ac:dyDescent="0.35">
      <c r="A3" s="163" t="s">
        <v>93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31"/>
      <c r="R3" s="31"/>
      <c r="S3" s="31"/>
      <c r="T3" s="31"/>
    </row>
    <row r="5" spans="1:20" x14ac:dyDescent="0.35">
      <c r="A5" s="62"/>
      <c r="B5" s="166"/>
      <c r="C5" s="166"/>
      <c r="D5" s="166"/>
    </row>
    <row r="6" spans="1:20" x14ac:dyDescent="0.35">
      <c r="A6" s="62"/>
      <c r="B6" s="167"/>
      <c r="C6" s="167"/>
      <c r="D6" s="167"/>
    </row>
    <row r="8" spans="1:20" x14ac:dyDescent="0.35">
      <c r="A8" s="168" t="s">
        <v>49</v>
      </c>
      <c r="B8" s="168"/>
      <c r="C8" s="168"/>
      <c r="D8" s="168"/>
      <c r="I8" t="s">
        <v>50</v>
      </c>
      <c r="J8" t="s">
        <v>51</v>
      </c>
    </row>
    <row r="9" spans="1:20" x14ac:dyDescent="0.35">
      <c r="A9" t="s">
        <v>52</v>
      </c>
      <c r="B9" s="170">
        <v>80000</v>
      </c>
      <c r="C9" s="33" t="s">
        <v>53</v>
      </c>
      <c r="D9" t="s">
        <v>54</v>
      </c>
      <c r="I9">
        <v>0</v>
      </c>
      <c r="J9">
        <f>PrKn</f>
        <v>80000</v>
      </c>
      <c r="K9">
        <f>PrMax</f>
        <v>105000</v>
      </c>
      <c r="M9">
        <f>PrIn</f>
        <v>0</v>
      </c>
    </row>
    <row r="10" spans="1:20" x14ac:dyDescent="0.35">
      <c r="A10" t="s">
        <v>55</v>
      </c>
      <c r="B10" s="32">
        <v>400</v>
      </c>
      <c r="C10" s="33" t="s">
        <v>56</v>
      </c>
      <c r="D10" t="s">
        <v>57</v>
      </c>
      <c r="I10">
        <f>MaxPnt</f>
        <v>400</v>
      </c>
      <c r="J10">
        <f>PuKn</f>
        <v>400</v>
      </c>
      <c r="K10">
        <v>0</v>
      </c>
      <c r="M10" s="34">
        <f>IF(PrIn&lt;=PrMax,A25,0)</f>
        <v>400</v>
      </c>
    </row>
    <row r="11" spans="1:20" x14ac:dyDescent="0.35">
      <c r="A11" t="s">
        <v>58</v>
      </c>
      <c r="B11" s="170">
        <v>105000</v>
      </c>
      <c r="C11" s="33" t="s">
        <v>53</v>
      </c>
      <c r="D11" t="s">
        <v>59</v>
      </c>
    </row>
    <row r="12" spans="1:20" x14ac:dyDescent="0.35">
      <c r="A12" t="s">
        <v>60</v>
      </c>
      <c r="B12" s="32">
        <v>400</v>
      </c>
      <c r="C12" s="33" t="s">
        <v>56</v>
      </c>
      <c r="L12">
        <v>0</v>
      </c>
      <c r="M12">
        <f>PrKn</f>
        <v>80000</v>
      </c>
      <c r="N12">
        <f>PrKn</f>
        <v>80000</v>
      </c>
    </row>
    <row r="13" spans="1:20" x14ac:dyDescent="0.35">
      <c r="L13">
        <f>PuKn</f>
        <v>400</v>
      </c>
      <c r="M13">
        <f>PuKn</f>
        <v>400</v>
      </c>
      <c r="N13">
        <v>0</v>
      </c>
    </row>
    <row r="14" spans="1:20" x14ac:dyDescent="0.35">
      <c r="A14" s="168" t="s">
        <v>61</v>
      </c>
      <c r="B14" s="168"/>
      <c r="C14" s="168"/>
      <c r="D14" s="168"/>
    </row>
    <row r="15" spans="1:20" x14ac:dyDescent="0.35">
      <c r="A15" t="s">
        <v>62</v>
      </c>
      <c r="B15" s="35">
        <f>'2. Invulblad'!J44</f>
        <v>0</v>
      </c>
      <c r="C15" s="33" t="s">
        <v>53</v>
      </c>
    </row>
    <row r="17" spans="1:4" x14ac:dyDescent="0.35">
      <c r="A17" s="168" t="s">
        <v>63</v>
      </c>
      <c r="B17" s="168"/>
      <c r="C17" s="168"/>
      <c r="D17" s="168"/>
    </row>
    <row r="18" spans="1:4" x14ac:dyDescent="0.35">
      <c r="A18" t="s">
        <v>64</v>
      </c>
    </row>
    <row r="20" spans="1:4" x14ac:dyDescent="0.35">
      <c r="B20" s="36" t="s">
        <v>65</v>
      </c>
      <c r="C20" s="36" t="s">
        <v>66</v>
      </c>
    </row>
    <row r="21" spans="1:4" x14ac:dyDescent="0.35">
      <c r="A21" t="s">
        <v>67</v>
      </c>
      <c r="B21" s="37">
        <f>(PuKn-MaxPnt)/PrKn</f>
        <v>0</v>
      </c>
      <c r="C21" s="37">
        <f>MaxPnt</f>
        <v>400</v>
      </c>
    </row>
    <row r="22" spans="1:4" x14ac:dyDescent="0.35">
      <c r="A22" t="s">
        <v>68</v>
      </c>
      <c r="B22" s="37">
        <f>(0-PuKn)/(PrMax-PrKn)</f>
        <v>-1.6E-2</v>
      </c>
      <c r="C22" s="37">
        <f>PrMax*PuKn/(PrMax-PrKn)</f>
        <v>1680</v>
      </c>
    </row>
    <row r="24" spans="1:4" x14ac:dyDescent="0.35">
      <c r="A24" s="163" t="s">
        <v>69</v>
      </c>
      <c r="B24" s="163"/>
      <c r="C24" s="163"/>
      <c r="D24" s="163"/>
    </row>
    <row r="25" spans="1:4" x14ac:dyDescent="0.35">
      <c r="A25" s="164">
        <f>IF(PrIn&lt;=PrKn,ROUND((PuKn-MaxPnt)/PrKn*PrIn+MaxPnt,3),IF(PrIn&gt;=PrMax,"0",ROUND(((0-PuKn)/(PrMax-PrKn))*PrIn+PrMax*PuKn/(PrMax-PrKn),3)))</f>
        <v>400</v>
      </c>
      <c r="B25" s="164"/>
      <c r="C25" s="164"/>
      <c r="D25" s="164"/>
    </row>
    <row r="26" spans="1:4" ht="15" customHeight="1" x14ac:dyDescent="0.35">
      <c r="A26" s="164"/>
      <c r="B26" s="164"/>
      <c r="C26" s="164"/>
      <c r="D26" s="164"/>
    </row>
    <row r="27" spans="1:4" ht="15" customHeight="1" x14ac:dyDescent="0.35">
      <c r="A27" s="165" t="s">
        <v>56</v>
      </c>
      <c r="B27" s="165"/>
      <c r="C27" s="165"/>
      <c r="D27" s="165"/>
    </row>
    <row r="28" spans="1:4" ht="15" customHeight="1" x14ac:dyDescent="0.35">
      <c r="A28" s="165"/>
      <c r="B28" s="165"/>
      <c r="C28" s="165"/>
      <c r="D28" s="165"/>
    </row>
    <row r="30" spans="1:4" x14ac:dyDescent="0.35">
      <c r="A30" t="s">
        <v>70</v>
      </c>
    </row>
    <row r="31" spans="1:4" x14ac:dyDescent="0.35">
      <c r="A31" t="s">
        <v>71</v>
      </c>
    </row>
    <row r="33" spans="1:2" x14ac:dyDescent="0.35">
      <c r="A33" t="s">
        <v>72</v>
      </c>
    </row>
    <row r="34" spans="1:2" x14ac:dyDescent="0.35">
      <c r="A34" t="s">
        <v>65</v>
      </c>
      <c r="B34" t="s">
        <v>73</v>
      </c>
    </row>
    <row r="35" spans="1:2" x14ac:dyDescent="0.35">
      <c r="A35" t="s">
        <v>66</v>
      </c>
      <c r="B35" t="s">
        <v>74</v>
      </c>
    </row>
  </sheetData>
  <sheetProtection algorithmName="SHA-512" hashValue="gP1TtZhwQi5JQosH8HXUqwLZLn7uhaiXx5vjOOd/IR3F+r4lxOKIrI6dYIZZnlPQ5gKCDOAOpaFW/9hv3C8thg==" saltValue="DykoKqozPR0c4tGpaU3e/g==" spinCount="100000" sheet="1" objects="1" scenarios="1"/>
  <mergeCells count="9">
    <mergeCell ref="A24:D24"/>
    <mergeCell ref="A25:D26"/>
    <mergeCell ref="A27:D28"/>
    <mergeCell ref="A3:P3"/>
    <mergeCell ref="B5:D5"/>
    <mergeCell ref="B6:D6"/>
    <mergeCell ref="A8:D8"/>
    <mergeCell ref="A14:D14"/>
    <mergeCell ref="A17:D17"/>
  </mergeCells>
  <conditionalFormatting sqref="A27:D28">
    <cfRule type="containsText" dxfId="0" priority="1" operator="containsText" text="punten">
      <formula>NOT(ISERROR(SEARCH("punten",A27)))</formula>
    </cfRule>
  </conditionalFormatting>
  <pageMargins left="0.51181102362204722" right="0.51181102362204722" top="0.74803149606299213" bottom="0.74803149606299213" header="0.31496062992125984" footer="0.31496062992125984"/>
  <pageSetup paperSize="9"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3737-C984-4FD5-932F-E2B016BF39C5}">
  <dimension ref="A1:E40"/>
  <sheetViews>
    <sheetView zoomScale="90" zoomScaleNormal="90" workbookViewId="0">
      <selection activeCell="E43" sqref="E43"/>
    </sheetView>
  </sheetViews>
  <sheetFormatPr defaultRowHeight="14.5" x14ac:dyDescent="0.35"/>
  <cols>
    <col min="1" max="1" width="15.08984375" customWidth="1"/>
    <col min="2" max="2" width="66.1796875" customWidth="1"/>
    <col min="3" max="3" width="16.26953125" customWidth="1"/>
    <col min="4" max="4" width="10.81640625" customWidth="1"/>
  </cols>
  <sheetData>
    <row r="1" spans="1:5" ht="18" customHeight="1" x14ac:dyDescent="0.35">
      <c r="A1" s="107" t="s">
        <v>100</v>
      </c>
      <c r="B1" s="108" t="s">
        <v>103</v>
      </c>
      <c r="C1" s="109" t="s">
        <v>102</v>
      </c>
    </row>
    <row r="2" spans="1:5" x14ac:dyDescent="0.35">
      <c r="A2" s="110" t="s">
        <v>104</v>
      </c>
      <c r="B2" s="110" t="s">
        <v>105</v>
      </c>
      <c r="C2" s="111"/>
    </row>
    <row r="3" spans="1:5" x14ac:dyDescent="0.35">
      <c r="A3" s="112"/>
      <c r="B3" s="113"/>
      <c r="C3" s="114"/>
    </row>
    <row r="4" spans="1:5" x14ac:dyDescent="0.35">
      <c r="A4" s="115"/>
      <c r="B4" s="116"/>
      <c r="C4" s="116"/>
    </row>
    <row r="5" spans="1:5" ht="42" customHeight="1" x14ac:dyDescent="0.35">
      <c r="A5" s="169" t="s">
        <v>106</v>
      </c>
      <c r="B5" s="169"/>
      <c r="C5" s="169"/>
      <c r="D5" s="169"/>
    </row>
    <row r="6" spans="1:5" ht="33" customHeight="1" x14ac:dyDescent="0.35">
      <c r="A6" s="117" t="s">
        <v>107</v>
      </c>
      <c r="B6" s="118" t="s">
        <v>108</v>
      </c>
      <c r="C6" s="119" t="s">
        <v>86</v>
      </c>
      <c r="D6" s="118" t="s">
        <v>102</v>
      </c>
      <c r="E6" s="120"/>
    </row>
    <row r="7" spans="1:5" x14ac:dyDescent="0.35">
      <c r="A7" s="112"/>
      <c r="B7" s="110"/>
      <c r="C7" s="110"/>
      <c r="D7" s="121"/>
    </row>
    <row r="8" spans="1:5" x14ac:dyDescent="0.35">
      <c r="A8" s="110"/>
      <c r="B8" s="122"/>
      <c r="C8" s="110"/>
      <c r="D8" s="123"/>
    </row>
    <row r="9" spans="1:5" x14ac:dyDescent="0.35">
      <c r="A9" s="124"/>
      <c r="B9" s="122"/>
      <c r="C9" s="110"/>
      <c r="D9" s="123"/>
    </row>
    <row r="10" spans="1:5" x14ac:dyDescent="0.35">
      <c r="A10" s="125"/>
      <c r="B10" s="122"/>
      <c r="C10" s="110"/>
      <c r="D10" s="123"/>
    </row>
    <row r="11" spans="1:5" x14ac:dyDescent="0.35">
      <c r="A11" s="110"/>
      <c r="B11" s="122"/>
      <c r="C11" s="110"/>
      <c r="D11" s="123"/>
    </row>
    <row r="12" spans="1:5" x14ac:dyDescent="0.35">
      <c r="A12" s="110"/>
      <c r="B12" s="122"/>
      <c r="C12" s="110"/>
      <c r="D12" s="123"/>
    </row>
    <row r="13" spans="1:5" x14ac:dyDescent="0.35">
      <c r="A13" s="110"/>
      <c r="B13" s="122"/>
      <c r="C13" s="110"/>
      <c r="D13" s="121"/>
    </row>
    <row r="14" spans="1:5" x14ac:dyDescent="0.35">
      <c r="A14" s="110"/>
      <c r="B14" s="122"/>
      <c r="C14" s="110"/>
      <c r="D14" s="123"/>
    </row>
    <row r="15" spans="1:5" x14ac:dyDescent="0.35">
      <c r="A15" s="110"/>
      <c r="B15" s="122"/>
      <c r="C15" s="110"/>
      <c r="D15" s="126"/>
    </row>
    <row r="16" spans="1:5" x14ac:dyDescent="0.35">
      <c r="A16" s="125"/>
      <c r="B16" s="122"/>
      <c r="C16" s="110"/>
      <c r="D16" s="126"/>
    </row>
    <row r="17" spans="1:4" x14ac:dyDescent="0.35">
      <c r="A17" s="110"/>
      <c r="B17" s="122"/>
      <c r="C17" s="110"/>
      <c r="D17" s="127"/>
    </row>
    <row r="18" spans="1:4" x14ac:dyDescent="0.35">
      <c r="A18" s="124"/>
      <c r="B18" s="122"/>
      <c r="C18" s="110"/>
      <c r="D18" s="123"/>
    </row>
    <row r="19" spans="1:4" x14ac:dyDescent="0.35">
      <c r="A19" s="128"/>
      <c r="B19" s="128"/>
      <c r="C19" s="128"/>
      <c r="D19" s="128"/>
    </row>
    <row r="20" spans="1:4" x14ac:dyDescent="0.35">
      <c r="A20" s="128"/>
      <c r="B20" s="128"/>
      <c r="C20" s="128"/>
      <c r="D20" s="128"/>
    </row>
    <row r="21" spans="1:4" x14ac:dyDescent="0.35">
      <c r="A21" s="128"/>
      <c r="B21" s="128"/>
      <c r="C21" s="128"/>
      <c r="D21" s="128"/>
    </row>
    <row r="22" spans="1:4" x14ac:dyDescent="0.35">
      <c r="A22" s="128"/>
      <c r="B22" s="128"/>
      <c r="C22" s="128"/>
      <c r="D22" s="128"/>
    </row>
    <row r="23" spans="1:4" x14ac:dyDescent="0.35">
      <c r="A23" s="128"/>
      <c r="B23" s="128"/>
      <c r="C23" s="128"/>
      <c r="D23" s="128"/>
    </row>
    <row r="24" spans="1:4" x14ac:dyDescent="0.35">
      <c r="A24" s="128"/>
      <c r="B24" s="128"/>
      <c r="C24" s="128"/>
      <c r="D24" s="128"/>
    </row>
    <row r="25" spans="1:4" x14ac:dyDescent="0.35">
      <c r="A25" s="128"/>
      <c r="B25" s="128"/>
      <c r="C25" s="128"/>
      <c r="D25" s="128"/>
    </row>
    <row r="26" spans="1:4" x14ac:dyDescent="0.35">
      <c r="A26" s="128"/>
      <c r="B26" s="128"/>
      <c r="C26" s="128"/>
      <c r="D26" s="128"/>
    </row>
    <row r="27" spans="1:4" x14ac:dyDescent="0.35">
      <c r="A27" s="128"/>
      <c r="B27" s="128"/>
      <c r="C27" s="128"/>
      <c r="D27" s="128"/>
    </row>
    <row r="28" spans="1:4" x14ac:dyDescent="0.35">
      <c r="A28" s="128"/>
      <c r="B28" s="128"/>
      <c r="C28" s="128"/>
      <c r="D28" s="128"/>
    </row>
    <row r="29" spans="1:4" x14ac:dyDescent="0.35">
      <c r="A29" s="128"/>
      <c r="B29" s="128"/>
      <c r="C29" s="128"/>
      <c r="D29" s="128"/>
    </row>
    <row r="30" spans="1:4" x14ac:dyDescent="0.35">
      <c r="A30" s="128"/>
      <c r="B30" s="128"/>
      <c r="C30" s="128"/>
      <c r="D30" s="128"/>
    </row>
    <row r="31" spans="1:4" x14ac:dyDescent="0.35">
      <c r="A31" s="128"/>
      <c r="B31" s="128"/>
      <c r="C31" s="128"/>
      <c r="D31" s="128"/>
    </row>
    <row r="32" spans="1:4" x14ac:dyDescent="0.35">
      <c r="A32" s="128"/>
      <c r="B32" s="128"/>
      <c r="C32" s="128"/>
      <c r="D32" s="128"/>
    </row>
    <row r="33" spans="1:4" x14ac:dyDescent="0.35">
      <c r="A33" s="128"/>
      <c r="B33" s="128"/>
      <c r="C33" s="128"/>
      <c r="D33" s="128"/>
    </row>
    <row r="34" spans="1:4" x14ac:dyDescent="0.35">
      <c r="A34" s="128"/>
      <c r="B34" s="128"/>
      <c r="C34" s="128"/>
      <c r="D34" s="128"/>
    </row>
    <row r="35" spans="1:4" x14ac:dyDescent="0.35">
      <c r="A35" s="128"/>
      <c r="B35" s="128"/>
      <c r="C35" s="128"/>
      <c r="D35" s="128"/>
    </row>
    <row r="36" spans="1:4" x14ac:dyDescent="0.35">
      <c r="A36" s="128"/>
      <c r="B36" s="128"/>
      <c r="C36" s="128"/>
      <c r="D36" s="128"/>
    </row>
    <row r="37" spans="1:4" x14ac:dyDescent="0.35">
      <c r="A37" s="128"/>
      <c r="B37" s="128"/>
      <c r="C37" s="128"/>
      <c r="D37" s="128"/>
    </row>
    <row r="38" spans="1:4" x14ac:dyDescent="0.35">
      <c r="A38" s="128"/>
      <c r="B38" s="128"/>
      <c r="C38" s="128"/>
      <c r="D38" s="128"/>
    </row>
    <row r="39" spans="1:4" x14ac:dyDescent="0.35">
      <c r="A39" s="128"/>
      <c r="B39" s="128"/>
      <c r="C39" s="128"/>
      <c r="D39" s="128"/>
    </row>
    <row r="40" spans="1:4" x14ac:dyDescent="0.35">
      <c r="A40" s="128"/>
      <c r="B40" s="128"/>
      <c r="C40" s="128"/>
      <c r="D40" s="128"/>
    </row>
  </sheetData>
  <sheetProtection algorithmName="SHA-512" hashValue="nmsX3VrQ76BZ3okm34XglHwKtLm9wxv1uDzEA7fVjHjVLNw+SEJt6AA4CT4iCSxxgXkse1wM8uj6Cu+IaAxlRA==" saltValue="N6CbMqy/XzDPPvET60wy1g==" spinCount="100000" sheet="1" objects="1" scenarios="1"/>
  <mergeCells count="1">
    <mergeCell ref="A5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B5934DD66EFE48A0FC8849B73CCD4B" ma:contentTypeVersion="3" ma:contentTypeDescription="Een nieuw document maken." ma:contentTypeScope="" ma:versionID="4cb59372d0079ee993215c24f5b473ce">
  <xsd:schema xmlns:xsd="http://www.w3.org/2001/XMLSchema" xmlns:xs="http://www.w3.org/2001/XMLSchema" xmlns:p="http://schemas.microsoft.com/office/2006/metadata/properties" xmlns:ns2="c31918d3-8024-4d5b-aa02-c71279877f46" targetNamespace="http://schemas.microsoft.com/office/2006/metadata/properties" ma:root="true" ma:fieldsID="1ce0f6e516ba9c59702a70b6a6e0f03f" ns2:_="">
    <xsd:import namespace="c31918d3-8024-4d5b-aa02-c71279877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918d3-8024-4d5b-aa02-c71279877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B128B3-45F3-4AC3-8CB1-31991881DA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1918d3-8024-4d5b-aa02-c71279877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BEB270-60E9-42B8-A194-7ED7B21665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7B732A-1C17-4FD3-9A03-145B816F1D4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31918d3-8024-4d5b-aa02-c71279877f4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5</vt:i4>
      </vt:variant>
    </vt:vector>
  </HeadingPairs>
  <TitlesOfParts>
    <vt:vector size="9" baseType="lpstr">
      <vt:lpstr>1. Voorblad</vt:lpstr>
      <vt:lpstr>2. Invulblad</vt:lpstr>
      <vt:lpstr>3. Rekenblad</vt:lpstr>
      <vt:lpstr>4. Artikelnummers</vt:lpstr>
      <vt:lpstr>'3. Rekenblad'!MaxPnt</vt:lpstr>
      <vt:lpstr>'3. Rekenblad'!PrIn</vt:lpstr>
      <vt:lpstr>'3. Rekenblad'!PrKn</vt:lpstr>
      <vt:lpstr>'3. Rekenblad'!PrMax</vt:lpstr>
      <vt:lpstr>'3. Rekenblad'!PuKn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Schultinga, Jan</dc:creator>
  <cp:keywords/>
  <dc:description/>
  <cp:lastModifiedBy>Verwaaij, Didi (FB-INKOOP - LUMC)</cp:lastModifiedBy>
  <cp:revision/>
  <dcterms:created xsi:type="dcterms:W3CDTF">2021-10-19T15:57:07Z</dcterms:created>
  <dcterms:modified xsi:type="dcterms:W3CDTF">2026-02-03T14:52:17Z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0x01010011B5934DD66EFE48A0FC8849B73CCD4B</vt:lpwstr>
  </property>
  <property fmtid="{D5CDD505-2E9C-101B-9397-08002B2CF9AE}" pid="3" name="MediaServiceImageTags">
    <vt:lpwstr/>
  </property>
</Properties>
</file>