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provinciezeeland.sharepoint.com/sites/Infrastructuur/Shared Documents/Unit Instandhouding en Realisatie/DROOG/WEGEN/WEGEN/N664 vervangen drie vri's, afrit en fietsstraat/03-Bestek/20 Aanbestedingsleidraad/Bijlagen/opmerkingen op bijlagen pro10/"/>
    </mc:Choice>
  </mc:AlternateContent>
  <xr:revisionPtr revIDLastSave="126" documentId="11_565DC438EB5D97BAEEDB24A89953F2444D79C3DC" xr6:coauthVersionLast="47" xr6:coauthVersionMax="47" xr10:uidLastSave="{BD4D0C49-EE1E-4B17-82FB-E5DC7A353C5F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Blad1!$A$2:$Q$35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6" i="1" l="1"/>
  <c r="C34" i="1"/>
  <c r="Q16" i="1"/>
  <c r="Q17" i="1"/>
  <c r="F30" i="1"/>
  <c r="O30" i="1" s="1"/>
  <c r="H30" i="1"/>
  <c r="L30" i="1"/>
  <c r="P30" i="1" s="1"/>
  <c r="Q30" i="1"/>
  <c r="F31" i="1"/>
  <c r="O31" i="1" s="1"/>
  <c r="H31" i="1"/>
  <c r="L31" i="1"/>
  <c r="P31" i="1" s="1"/>
  <c r="Q31" i="1"/>
  <c r="F17" i="1"/>
  <c r="O17" i="1" s="1"/>
  <c r="H17" i="1"/>
  <c r="L17" i="1" s="1"/>
  <c r="P17" i="1" s="1"/>
  <c r="F16" i="1"/>
  <c r="O16" i="1" s="1"/>
  <c r="H16" i="1"/>
  <c r="L16" i="1" s="1"/>
  <c r="P16" i="1" s="1"/>
  <c r="F24" i="1"/>
  <c r="O24" i="1" s="1"/>
  <c r="H24" i="1"/>
  <c r="L24" i="1" s="1"/>
  <c r="P24" i="1" s="1"/>
  <c r="Q24" i="1"/>
  <c r="F25" i="1"/>
  <c r="O25" i="1" s="1"/>
  <c r="H25" i="1"/>
  <c r="L25" i="1"/>
  <c r="P25" i="1" s="1"/>
  <c r="Q25" i="1"/>
  <c r="F26" i="1"/>
  <c r="O26" i="1" s="1"/>
  <c r="H26" i="1"/>
  <c r="L26" i="1" s="1"/>
  <c r="P26" i="1" s="1"/>
  <c r="Q26" i="1"/>
  <c r="F27" i="1"/>
  <c r="O27" i="1" s="1"/>
  <c r="H27" i="1"/>
  <c r="L27" i="1" s="1"/>
  <c r="P27" i="1" s="1"/>
  <c r="Q27" i="1"/>
  <c r="F28" i="1"/>
  <c r="O28" i="1" s="1"/>
  <c r="H28" i="1"/>
  <c r="L28" i="1" s="1"/>
  <c r="P28" i="1" s="1"/>
  <c r="Q28" i="1"/>
  <c r="F19" i="1"/>
  <c r="O19" i="1" s="1"/>
  <c r="H19" i="1"/>
  <c r="L19" i="1" s="1"/>
  <c r="P19" i="1" s="1"/>
  <c r="Q19" i="1"/>
  <c r="F20" i="1"/>
  <c r="O20" i="1" s="1"/>
  <c r="H20" i="1"/>
  <c r="L20" i="1" s="1"/>
  <c r="P20" i="1" s="1"/>
  <c r="Q20" i="1"/>
  <c r="F21" i="1"/>
  <c r="O21" i="1" s="1"/>
  <c r="H21" i="1"/>
  <c r="L21" i="1" s="1"/>
  <c r="P21" i="1" s="1"/>
  <c r="Q21" i="1"/>
  <c r="F8" i="1"/>
  <c r="O8" i="1" s="1"/>
  <c r="H8" i="1"/>
  <c r="L8" i="1" s="1"/>
  <c r="P8" i="1" s="1"/>
  <c r="Q8" i="1"/>
  <c r="F9" i="1"/>
  <c r="O9" i="1" s="1"/>
  <c r="H9" i="1"/>
  <c r="L9" i="1" s="1"/>
  <c r="P9" i="1" s="1"/>
  <c r="Q9" i="1"/>
  <c r="F10" i="1"/>
  <c r="O10" i="1" s="1"/>
  <c r="H10" i="1"/>
  <c r="L10" i="1" s="1"/>
  <c r="P10" i="1" s="1"/>
  <c r="Q10" i="1"/>
  <c r="F11" i="1"/>
  <c r="O11" i="1" s="1"/>
  <c r="H11" i="1"/>
  <c r="L11" i="1" s="1"/>
  <c r="P11" i="1" s="1"/>
  <c r="Q11" i="1"/>
  <c r="F13" i="1"/>
  <c r="O13" i="1" s="1"/>
  <c r="H13" i="1"/>
  <c r="L13" i="1" s="1"/>
  <c r="P13" i="1" s="1"/>
  <c r="Q13" i="1"/>
  <c r="F14" i="1"/>
  <c r="O14" i="1" s="1"/>
  <c r="H14" i="1"/>
  <c r="L14" i="1" s="1"/>
  <c r="P14" i="1" s="1"/>
  <c r="Q14" i="1"/>
  <c r="F15" i="1"/>
  <c r="O15" i="1" s="1"/>
  <c r="H15" i="1"/>
  <c r="L15" i="1" s="1"/>
  <c r="P15" i="1" s="1"/>
  <c r="Q15" i="1"/>
  <c r="F22" i="1"/>
  <c r="O22" i="1" s="1"/>
  <c r="H22" i="1"/>
  <c r="L22" i="1" s="1"/>
  <c r="P22" i="1" s="1"/>
  <c r="Q22" i="1"/>
  <c r="Q41" i="1" l="1"/>
  <c r="L34" i="1" l="1"/>
  <c r="Q49" i="1" s="1"/>
  <c r="Q50" i="1" s="1"/>
  <c r="Q47" i="1" s="1"/>
  <c r="E40" i="1" l="1"/>
  <c r="F34" i="1"/>
  <c r="P38" i="1" l="1"/>
  <c r="P40" i="1" s="1"/>
  <c r="E39" i="1"/>
  <c r="N34" i="1"/>
  <c r="M34" i="1"/>
  <c r="P39" i="1" l="1"/>
  <c r="P41" i="1" s="1"/>
  <c r="Q34" i="1"/>
  <c r="L40" i="1" s="1"/>
  <c r="G47" i="1" s="1"/>
  <c r="O34" i="1"/>
  <c r="L39" i="1" s="1"/>
  <c r="P34" i="1"/>
  <c r="G46" i="1" l="1"/>
  <c r="G48" i="1" s="1"/>
  <c r="L41" i="1"/>
  <c r="L42" i="1" s="1"/>
  <c r="E41" i="1"/>
  <c r="E42" i="1" s="1"/>
</calcChain>
</file>

<file path=xl/sharedStrings.xml><?xml version="1.0" encoding="utf-8"?>
<sst xmlns="http://schemas.openxmlformats.org/spreadsheetml/2006/main" count="98" uniqueCount="62">
  <si>
    <t>Invulformulier MKI-waarden</t>
  </si>
  <si>
    <t>Bestek</t>
  </si>
  <si>
    <t>Inschrijving</t>
  </si>
  <si>
    <t>Realisatie</t>
  </si>
  <si>
    <t>MKI / eenheid</t>
  </si>
  <si>
    <t>MKI waarde</t>
  </si>
  <si>
    <t>MKI/ eenheid</t>
  </si>
  <si>
    <t>Bron (LCA, DuboCalc etc)</t>
  </si>
  <si>
    <t>Transport</t>
  </si>
  <si>
    <t>MKI toeslag</t>
  </si>
  <si>
    <t>MKI TOTAAL</t>
  </si>
  <si>
    <t>Verwerkte</t>
  </si>
  <si>
    <t>Gerealiseerde MKI</t>
  </si>
  <si>
    <t>Totaal MKI</t>
  </si>
  <si>
    <t>Bestekpost</t>
  </si>
  <si>
    <t>Omschrijving</t>
  </si>
  <si>
    <t>Hoeveelheid</t>
  </si>
  <si>
    <t>eenheid</t>
  </si>
  <si>
    <t>Branch gem.(A1 t/m A5+D )</t>
  </si>
  <si>
    <t>Totaal Referentie waarde</t>
  </si>
  <si>
    <t>(A1 t/m A5+D ) Aangeboden</t>
  </si>
  <si>
    <t>Totaal (A1 t/m A5+D ) Aangeboden</t>
  </si>
  <si>
    <t>enkele reis km</t>
  </si>
  <si>
    <t>voor cat 3          (30%)</t>
  </si>
  <si>
    <t>(A1 t/m A5+D) Aangeboden</t>
  </si>
  <si>
    <t>per eenheid</t>
  </si>
  <si>
    <t>Referentie waarde</t>
  </si>
  <si>
    <t>Aangeboden</t>
  </si>
  <si>
    <t>Gerealiseerd</t>
  </si>
  <si>
    <t>Totalen</t>
  </si>
  <si>
    <t>noot: Geel gearceerde vakken in te vullen door aannemer.</t>
  </si>
  <si>
    <t>Aanbieding</t>
  </si>
  <si>
    <t>MKI</t>
  </si>
  <si>
    <t>Totaal MKI referentiewaarde</t>
  </si>
  <si>
    <t>Bovengrens</t>
  </si>
  <si>
    <t>Totaal MKI aangeboden</t>
  </si>
  <si>
    <t>Totaal MKI gerealiseerd</t>
  </si>
  <si>
    <t>Ondergrens</t>
  </si>
  <si>
    <t>Verschil (aanbod-referentiewaarde)</t>
  </si>
  <si>
    <t>Verschil (gerealiseerd-referentiewaarde)</t>
  </si>
  <si>
    <t>verschil= range</t>
  </si>
  <si>
    <t>Procentueel verschil</t>
  </si>
  <si>
    <t>Aanbieding versus realisatie</t>
  </si>
  <si>
    <t>Max fictieve BPKV korting MKI</t>
  </si>
  <si>
    <t>MKI aangeboden</t>
  </si>
  <si>
    <t>Inschrijving MKI</t>
  </si>
  <si>
    <t>MKI gerealiseerd</t>
  </si>
  <si>
    <t>Berekening fictieve korting</t>
  </si>
  <si>
    <t>Aanbod - realisatie</t>
  </si>
  <si>
    <t>Bestek: PZI 17-2025</t>
  </si>
  <si>
    <t>ton</t>
  </si>
  <si>
    <t>SMA-NL 11B dik 35 mm</t>
  </si>
  <si>
    <t>AC16 base OL-B dik 50 mm</t>
  </si>
  <si>
    <t>AC22 base OL-B dik 60 mm met PR</t>
  </si>
  <si>
    <t>AC16 bind TL-B dik 40 mm met PR</t>
  </si>
  <si>
    <t>AC11 surf rood dik 35 mm met penbitumen</t>
  </si>
  <si>
    <t>AC11 surf zwart dik 35 mm met PR</t>
  </si>
  <si>
    <t>AC16 base OL-B dik 50 mm met PR</t>
  </si>
  <si>
    <t>AC8 surf zwart dik 25 mm met PR</t>
  </si>
  <si>
    <t>AC16 bind gemod TL-IB dik 50 mm met PR</t>
  </si>
  <si>
    <t>AC16 bind gemod TL-IB dik 50 mm</t>
  </si>
  <si>
    <t>DuboCalc 6.06 NMD 20-11-2025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</si>
</sst>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3" borderId="1" xfId="0" applyFill="1" applyBorder="1"/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4" borderId="1" xfId="0" applyFill="1" applyBorder="1"/>
    <xf numFmtId="0" fontId="3" fillId="4" borderId="2" xfId="0" applyFont="1" applyFill="1" applyBorder="1"/>
    <xf numFmtId="0" fontId="0" fillId="4" borderId="3" xfId="0" applyFill="1" applyBorder="1"/>
    <xf numFmtId="0" fontId="0" fillId="5" borderId="2" xfId="0" applyFill="1" applyBorder="1"/>
    <xf numFmtId="0" fontId="3" fillId="5" borderId="2" xfId="0" applyFont="1" applyFill="1" applyBorder="1"/>
    <xf numFmtId="0" fontId="0" fillId="5" borderId="3" xfId="0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164" fontId="5" fillId="7" borderId="18" xfId="1" applyNumberFormat="1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0" fontId="6" fillId="0" borderId="0" xfId="0" applyFont="1"/>
    <xf numFmtId="3" fontId="0" fillId="0" borderId="0" xfId="0" applyNumberFormat="1"/>
    <xf numFmtId="0" fontId="0" fillId="8" borderId="16" xfId="0" applyFill="1" applyBorder="1"/>
    <xf numFmtId="0" fontId="3" fillId="8" borderId="19" xfId="0" applyFont="1" applyFill="1" applyBorder="1"/>
    <xf numFmtId="0" fontId="0" fillId="8" borderId="17" xfId="0" applyFill="1" applyBorder="1"/>
    <xf numFmtId="0" fontId="0" fillId="5" borderId="1" xfId="0" applyFill="1" applyBorder="1"/>
    <xf numFmtId="0" fontId="0" fillId="8" borderId="20" xfId="0" applyFill="1" applyBorder="1"/>
    <xf numFmtId="0" fontId="0" fillId="8" borderId="21" xfId="0" applyFill="1" applyBorder="1"/>
    <xf numFmtId="0" fontId="0" fillId="8" borderId="22" xfId="0" applyFill="1" applyBorder="1"/>
    <xf numFmtId="0" fontId="3" fillId="0" borderId="0" xfId="0" applyFont="1"/>
    <xf numFmtId="0" fontId="0" fillId="5" borderId="24" xfId="0" applyFill="1" applyBorder="1"/>
    <xf numFmtId="0" fontId="0" fillId="5" borderId="25" xfId="0" applyFill="1" applyBorder="1"/>
    <xf numFmtId="0" fontId="0" fillId="5" borderId="26" xfId="0" applyFill="1" applyBorder="1"/>
    <xf numFmtId="0" fontId="0" fillId="8" borderId="24" xfId="0" applyFill="1" applyBorder="1"/>
    <xf numFmtId="0" fontId="0" fillId="8" borderId="26" xfId="0" applyFill="1" applyBorder="1"/>
    <xf numFmtId="0" fontId="0" fillId="8" borderId="25" xfId="0" applyFill="1" applyBorder="1"/>
    <xf numFmtId="0" fontId="0" fillId="8" borderId="27" xfId="0" applyFill="1" applyBorder="1" applyAlignment="1">
      <alignment horizontal="center"/>
    </xf>
    <xf numFmtId="0" fontId="0" fillId="8" borderId="28" xfId="0" applyFill="1" applyBorder="1"/>
    <xf numFmtId="0" fontId="0" fillId="8" borderId="29" xfId="0" applyFill="1" applyBorder="1"/>
    <xf numFmtId="0" fontId="0" fillId="8" borderId="30" xfId="0" applyFill="1" applyBorder="1"/>
    <xf numFmtId="2" fontId="0" fillId="8" borderId="31" xfId="0" applyNumberFormat="1" applyFill="1" applyBorder="1" applyAlignment="1">
      <alignment horizontal="center"/>
    </xf>
    <xf numFmtId="0" fontId="0" fillId="5" borderId="28" xfId="0" applyFill="1" applyBorder="1"/>
    <xf numFmtId="0" fontId="0" fillId="5" borderId="30" xfId="0" applyFill="1" applyBorder="1"/>
    <xf numFmtId="0" fontId="0" fillId="5" borderId="29" xfId="0" applyFill="1" applyBorder="1"/>
    <xf numFmtId="2" fontId="0" fillId="5" borderId="31" xfId="0" applyNumberFormat="1" applyFill="1" applyBorder="1" applyAlignment="1">
      <alignment horizontal="center"/>
    </xf>
    <xf numFmtId="0" fontId="3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32" xfId="0" applyFill="1" applyBorder="1"/>
    <xf numFmtId="2" fontId="0" fillId="2" borderId="33" xfId="0" applyNumberFormat="1" applyFill="1" applyBorder="1"/>
    <xf numFmtId="0" fontId="3" fillId="2" borderId="34" xfId="0" applyFont="1" applyFill="1" applyBorder="1"/>
    <xf numFmtId="0" fontId="0" fillId="2" borderId="35" xfId="0" applyFill="1" applyBorder="1"/>
    <xf numFmtId="0" fontId="3" fillId="2" borderId="35" xfId="0" applyFont="1" applyFill="1" applyBorder="1"/>
    <xf numFmtId="2" fontId="3" fillId="2" borderId="36" xfId="0" applyNumberFormat="1" applyFont="1" applyFill="1" applyBorder="1"/>
    <xf numFmtId="0" fontId="0" fillId="4" borderId="2" xfId="0" applyFill="1" applyBorder="1"/>
    <xf numFmtId="3" fontId="4" fillId="0" borderId="15" xfId="0" applyNumberFormat="1" applyFont="1" applyBorder="1" applyAlignment="1">
      <alignment horizontal="center"/>
    </xf>
    <xf numFmtId="0" fontId="0" fillId="9" borderId="0" xfId="0" applyFill="1"/>
    <xf numFmtId="9" fontId="0" fillId="9" borderId="0" xfId="0" applyNumberFormat="1" applyFill="1"/>
    <xf numFmtId="3" fontId="0" fillId="9" borderId="0" xfId="0" applyNumberFormat="1" applyFill="1"/>
    <xf numFmtId="3" fontId="0" fillId="9" borderId="38" xfId="0" applyNumberFormat="1" applyFill="1" applyBorder="1"/>
    <xf numFmtId="0" fontId="0" fillId="9" borderId="38" xfId="0" applyFill="1" applyBorder="1"/>
    <xf numFmtId="3" fontId="5" fillId="7" borderId="19" xfId="0" applyNumberFormat="1" applyFont="1" applyFill="1" applyBorder="1" applyAlignment="1">
      <alignment horizontal="center"/>
    </xf>
    <xf numFmtId="1" fontId="4" fillId="0" borderId="15" xfId="0" applyNumberFormat="1" applyFont="1" applyBorder="1" applyAlignment="1">
      <alignment horizontal="center"/>
    </xf>
    <xf numFmtId="3" fontId="4" fillId="0" borderId="42" xfId="0" applyNumberFormat="1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0" fillId="3" borderId="43" xfId="0" applyFill="1" applyBorder="1"/>
    <xf numFmtId="0" fontId="4" fillId="0" borderId="44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3" fillId="4" borderId="2" xfId="0" applyFont="1" applyFill="1" applyBorder="1" applyAlignment="1">
      <alignment horizontal="right"/>
    </xf>
    <xf numFmtId="0" fontId="4" fillId="6" borderId="39" xfId="0" applyFont="1" applyFill="1" applyBorder="1" applyAlignment="1" applyProtection="1">
      <alignment horizontal="center"/>
      <protection locked="0"/>
    </xf>
    <xf numFmtId="0" fontId="4" fillId="6" borderId="15" xfId="0" applyFont="1" applyFill="1" applyBorder="1" applyAlignment="1" applyProtection="1">
      <alignment horizontal="center"/>
      <protection locked="0"/>
    </xf>
    <xf numFmtId="2" fontId="4" fillId="6" borderId="15" xfId="0" applyNumberFormat="1" applyFont="1" applyFill="1" applyBorder="1" applyAlignment="1" applyProtection="1">
      <alignment horizontal="center"/>
      <protection locked="0"/>
    </xf>
    <xf numFmtId="1" fontId="4" fillId="6" borderId="15" xfId="0" applyNumberFormat="1" applyFont="1" applyFill="1" applyBorder="1" applyAlignment="1" applyProtection="1">
      <alignment horizontal="center"/>
      <protection locked="0"/>
    </xf>
    <xf numFmtId="0" fontId="4" fillId="6" borderId="14" xfId="0" applyFont="1" applyFill="1" applyBorder="1" applyAlignment="1" applyProtection="1">
      <alignment horizontal="center"/>
      <protection locked="0"/>
    </xf>
    <xf numFmtId="0" fontId="4" fillId="6" borderId="40" xfId="0" applyFont="1" applyFill="1" applyBorder="1" applyAlignment="1" applyProtection="1">
      <alignment horizontal="center"/>
      <protection locked="0"/>
    </xf>
    <xf numFmtId="0" fontId="4" fillId="6" borderId="41" xfId="0" applyFont="1" applyFill="1" applyBorder="1" applyAlignment="1" applyProtection="1">
      <alignment horizontal="center"/>
      <protection locked="0"/>
    </xf>
    <xf numFmtId="1" fontId="4" fillId="0" borderId="37" xfId="0" applyNumberFormat="1" applyFont="1" applyBorder="1" applyAlignment="1">
      <alignment horizontal="center"/>
    </xf>
    <xf numFmtId="3" fontId="0" fillId="8" borderId="23" xfId="0" applyNumberFormat="1" applyFill="1" applyBorder="1" applyAlignment="1">
      <alignment horizontal="center"/>
    </xf>
    <xf numFmtId="44" fontId="0" fillId="0" borderId="0" xfId="0" applyNumberFormat="1"/>
    <xf numFmtId="3" fontId="0" fillId="8" borderId="27" xfId="0" applyNumberFormat="1" applyFill="1" applyBorder="1" applyAlignment="1">
      <alignment horizontal="center"/>
    </xf>
    <xf numFmtId="3" fontId="0" fillId="5" borderId="27" xfId="0" applyNumberFormat="1" applyFill="1" applyBorder="1" applyAlignment="1">
      <alignment horizontal="center"/>
    </xf>
    <xf numFmtId="44" fontId="7" fillId="0" borderId="0" xfId="0" applyNumberFormat="1" applyFont="1"/>
    <xf numFmtId="3" fontId="0" fillId="10" borderId="45" xfId="0" applyNumberFormat="1" applyFill="1" applyBorder="1"/>
    <xf numFmtId="44" fontId="0" fillId="10" borderId="46" xfId="0" applyNumberFormat="1" applyFill="1" applyBorder="1"/>
    <xf numFmtId="1" fontId="5" fillId="7" borderId="18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tabSelected="1" zoomScale="115" zoomScaleNormal="115" workbookViewId="0">
      <selection activeCell="U33" sqref="U32:U33"/>
    </sheetView>
  </sheetViews>
  <sheetFormatPr defaultRowHeight="15" x14ac:dyDescent="0.25"/>
  <cols>
    <col min="2" max="2" width="30.42578125" customWidth="1"/>
    <col min="5" max="5" width="10.140625" bestFit="1" customWidth="1"/>
    <col min="6" max="6" width="10.140625" customWidth="1"/>
    <col min="7" max="7" width="10.42578125" customWidth="1"/>
    <col min="8" max="8" width="9.7109375" customWidth="1"/>
    <col min="9" max="9" width="23.42578125" customWidth="1"/>
    <col min="10" max="10" width="9.7109375" customWidth="1"/>
    <col min="12" max="12" width="10.28515625" customWidth="1"/>
    <col min="14" max="14" width="13.7109375" customWidth="1"/>
    <col min="15" max="16" width="9.5703125" bestFit="1" customWidth="1"/>
    <col min="17" max="17" width="17.710937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2" t="s">
        <v>0</v>
      </c>
      <c r="J1" s="2"/>
      <c r="K1" s="2"/>
      <c r="L1" s="1"/>
      <c r="M1" s="1"/>
      <c r="N1" s="1"/>
      <c r="O1" s="1"/>
      <c r="P1" s="1"/>
      <c r="Q1" s="1"/>
    </row>
    <row r="2" spans="1:17" x14ac:dyDescent="0.25">
      <c r="A2" s="1"/>
      <c r="B2" s="1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thickBot="1" x14ac:dyDescent="0.3">
      <c r="A3" s="3" t="s">
        <v>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4"/>
      <c r="B4" s="5" t="s">
        <v>1</v>
      </c>
      <c r="C4" s="6"/>
      <c r="D4" s="6"/>
      <c r="E4" s="6"/>
      <c r="F4" s="75"/>
      <c r="G4" s="7"/>
      <c r="H4" s="64"/>
      <c r="I4" s="78" t="s">
        <v>2</v>
      </c>
      <c r="J4" s="8"/>
      <c r="K4" s="8"/>
      <c r="L4" s="9"/>
      <c r="M4" s="10"/>
      <c r="N4" s="10"/>
      <c r="O4" s="11" t="s">
        <v>3</v>
      </c>
      <c r="P4" s="11"/>
      <c r="Q4" s="12"/>
    </row>
    <row r="5" spans="1:17" x14ac:dyDescent="0.25">
      <c r="A5" s="13"/>
      <c r="B5" s="14"/>
      <c r="C5" s="14"/>
      <c r="D5" s="15"/>
      <c r="E5" s="15" t="s">
        <v>4</v>
      </c>
      <c r="F5" s="16" t="s">
        <v>5</v>
      </c>
      <c r="G5" s="13" t="s">
        <v>6</v>
      </c>
      <c r="H5" s="17" t="s">
        <v>5</v>
      </c>
      <c r="I5" s="17" t="s">
        <v>7</v>
      </c>
      <c r="J5" s="17" t="s">
        <v>8</v>
      </c>
      <c r="K5" s="14" t="s">
        <v>9</v>
      </c>
      <c r="L5" s="16" t="s">
        <v>10</v>
      </c>
      <c r="M5" s="17" t="s">
        <v>11</v>
      </c>
      <c r="N5" s="17" t="s">
        <v>12</v>
      </c>
      <c r="O5" s="14" t="s">
        <v>13</v>
      </c>
      <c r="P5" s="14" t="s">
        <v>13</v>
      </c>
      <c r="Q5" s="16" t="s">
        <v>13</v>
      </c>
    </row>
    <row r="6" spans="1:17" ht="39.75" customHeight="1" thickBot="1" x14ac:dyDescent="0.3">
      <c r="A6" s="18" t="s">
        <v>14</v>
      </c>
      <c r="B6" s="19" t="s">
        <v>15</v>
      </c>
      <c r="C6" s="19" t="s">
        <v>16</v>
      </c>
      <c r="D6" s="20" t="s">
        <v>17</v>
      </c>
      <c r="E6" s="97" t="s">
        <v>18</v>
      </c>
      <c r="F6" s="98" t="s">
        <v>19</v>
      </c>
      <c r="G6" s="99" t="s">
        <v>20</v>
      </c>
      <c r="H6" s="95" t="s">
        <v>21</v>
      </c>
      <c r="I6" s="100"/>
      <c r="J6" s="95" t="s">
        <v>22</v>
      </c>
      <c r="K6" s="96" t="s">
        <v>23</v>
      </c>
      <c r="L6" s="98" t="s">
        <v>24</v>
      </c>
      <c r="M6" s="22" t="s">
        <v>17</v>
      </c>
      <c r="N6" s="19" t="s">
        <v>25</v>
      </c>
      <c r="O6" s="96" t="s">
        <v>26</v>
      </c>
      <c r="P6" s="19" t="s">
        <v>27</v>
      </c>
      <c r="Q6" s="21" t="s">
        <v>28</v>
      </c>
    </row>
    <row r="7" spans="1:17" x14ac:dyDescent="0.25">
      <c r="A7" s="101">
        <v>1</v>
      </c>
      <c r="B7" s="102"/>
      <c r="C7" s="23"/>
      <c r="D7" s="23"/>
      <c r="E7" s="23"/>
      <c r="F7" s="73"/>
      <c r="G7" s="79"/>
      <c r="H7" s="72"/>
      <c r="I7" s="80"/>
      <c r="J7" s="81"/>
      <c r="K7" s="82"/>
      <c r="L7" s="86"/>
      <c r="M7" s="79"/>
      <c r="N7" s="83"/>
      <c r="O7" s="65"/>
      <c r="P7" s="72"/>
      <c r="Q7" s="76"/>
    </row>
    <row r="8" spans="1:17" x14ac:dyDescent="0.25">
      <c r="A8" s="23">
        <v>158320</v>
      </c>
      <c r="B8" s="102" t="s">
        <v>53</v>
      </c>
      <c r="C8" s="23">
        <v>380</v>
      </c>
      <c r="D8" s="23" t="s">
        <v>50</v>
      </c>
      <c r="E8" s="23">
        <v>4.0999999999999996</v>
      </c>
      <c r="F8" s="73">
        <f t="shared" ref="F8:F22" si="0">C8*E8</f>
        <v>1557.9999999999998</v>
      </c>
      <c r="G8" s="84"/>
      <c r="H8" s="72">
        <f t="shared" ref="H8:H22" si="1">C8*G8</f>
        <v>0</v>
      </c>
      <c r="I8" s="80"/>
      <c r="J8" s="81"/>
      <c r="K8" s="82"/>
      <c r="L8" s="86">
        <f t="shared" ref="L8:L22" si="2">H8+K8</f>
        <v>0</v>
      </c>
      <c r="M8" s="84"/>
      <c r="N8" s="83"/>
      <c r="O8" s="65">
        <f t="shared" ref="O8:O22" si="3">F8</f>
        <v>1557.9999999999998</v>
      </c>
      <c r="P8" s="72">
        <f t="shared" ref="P8:P22" si="4">L8</f>
        <v>0</v>
      </c>
      <c r="Q8" s="77">
        <f t="shared" ref="Q8:Q22" si="5">SUM(M8*N8)</f>
        <v>0</v>
      </c>
    </row>
    <row r="9" spans="1:17" x14ac:dyDescent="0.25">
      <c r="A9" s="23">
        <v>158420</v>
      </c>
      <c r="B9" s="102" t="s">
        <v>54</v>
      </c>
      <c r="C9" s="23">
        <v>245</v>
      </c>
      <c r="D9" s="23" t="s">
        <v>50</v>
      </c>
      <c r="E9" s="23">
        <v>4.0999999999999996</v>
      </c>
      <c r="F9" s="73">
        <f t="shared" si="0"/>
        <v>1004.4999999999999</v>
      </c>
      <c r="G9" s="84"/>
      <c r="H9" s="72">
        <f t="shared" si="1"/>
        <v>0</v>
      </c>
      <c r="I9" s="80"/>
      <c r="J9" s="81"/>
      <c r="K9" s="82"/>
      <c r="L9" s="86">
        <f t="shared" si="2"/>
        <v>0</v>
      </c>
      <c r="M9" s="84"/>
      <c r="N9" s="83"/>
      <c r="O9" s="65">
        <f t="shared" si="3"/>
        <v>1004.4999999999999</v>
      </c>
      <c r="P9" s="72">
        <f t="shared" si="4"/>
        <v>0</v>
      </c>
      <c r="Q9" s="77">
        <f t="shared" si="5"/>
        <v>0</v>
      </c>
    </row>
    <row r="10" spans="1:17" x14ac:dyDescent="0.25">
      <c r="A10" s="23">
        <v>158520</v>
      </c>
      <c r="B10" s="102" t="s">
        <v>55</v>
      </c>
      <c r="C10" s="23">
        <v>200</v>
      </c>
      <c r="D10" s="23" t="s">
        <v>50</v>
      </c>
      <c r="E10" s="23">
        <v>21.36</v>
      </c>
      <c r="F10" s="73">
        <f t="shared" si="0"/>
        <v>4272</v>
      </c>
      <c r="G10" s="84"/>
      <c r="H10" s="72">
        <f t="shared" si="1"/>
        <v>0</v>
      </c>
      <c r="I10" s="80"/>
      <c r="J10" s="81"/>
      <c r="K10" s="82"/>
      <c r="L10" s="86">
        <f t="shared" si="2"/>
        <v>0</v>
      </c>
      <c r="M10" s="84"/>
      <c r="N10" s="83"/>
      <c r="O10" s="65">
        <f t="shared" si="3"/>
        <v>4272</v>
      </c>
      <c r="P10" s="72">
        <f t="shared" si="4"/>
        <v>0</v>
      </c>
      <c r="Q10" s="77">
        <f t="shared" si="5"/>
        <v>0</v>
      </c>
    </row>
    <row r="11" spans="1:17" x14ac:dyDescent="0.25">
      <c r="A11" s="23">
        <v>158530</v>
      </c>
      <c r="B11" s="102" t="s">
        <v>56</v>
      </c>
      <c r="C11" s="23">
        <v>12</v>
      </c>
      <c r="D11" s="23" t="s">
        <v>50</v>
      </c>
      <c r="E11" s="23">
        <v>7.88</v>
      </c>
      <c r="F11" s="73">
        <f t="shared" si="0"/>
        <v>94.56</v>
      </c>
      <c r="G11" s="84"/>
      <c r="H11" s="72">
        <f t="shared" si="1"/>
        <v>0</v>
      </c>
      <c r="I11" s="80"/>
      <c r="J11" s="81"/>
      <c r="K11" s="82"/>
      <c r="L11" s="86">
        <f t="shared" si="2"/>
        <v>0</v>
      </c>
      <c r="M11" s="84"/>
      <c r="N11" s="83"/>
      <c r="O11" s="65">
        <f t="shared" si="3"/>
        <v>94.56</v>
      </c>
      <c r="P11" s="72">
        <f t="shared" si="4"/>
        <v>0</v>
      </c>
      <c r="Q11" s="77">
        <f t="shared" si="5"/>
        <v>0</v>
      </c>
    </row>
    <row r="12" spans="1:17" x14ac:dyDescent="0.25">
      <c r="A12" s="101">
        <v>2</v>
      </c>
      <c r="B12" s="102"/>
      <c r="C12" s="23"/>
      <c r="D12" s="23"/>
      <c r="E12" s="23"/>
      <c r="F12" s="73"/>
      <c r="G12" s="84"/>
      <c r="H12" s="72"/>
      <c r="I12" s="80"/>
      <c r="J12" s="81"/>
      <c r="K12" s="82"/>
      <c r="L12" s="86"/>
      <c r="M12" s="84"/>
      <c r="N12" s="83"/>
      <c r="O12" s="65"/>
      <c r="P12" s="72"/>
      <c r="Q12" s="77"/>
    </row>
    <row r="13" spans="1:17" x14ac:dyDescent="0.25">
      <c r="A13" s="23">
        <v>225820</v>
      </c>
      <c r="B13" s="102" t="s">
        <v>59</v>
      </c>
      <c r="C13" s="23">
        <v>675</v>
      </c>
      <c r="D13" s="23" t="s">
        <v>50</v>
      </c>
      <c r="E13" s="23">
        <v>4.68</v>
      </c>
      <c r="F13" s="73">
        <f t="shared" si="0"/>
        <v>3159</v>
      </c>
      <c r="G13" s="84"/>
      <c r="H13" s="72">
        <f t="shared" si="1"/>
        <v>0</v>
      </c>
      <c r="I13" s="80"/>
      <c r="J13" s="81"/>
      <c r="K13" s="82"/>
      <c r="L13" s="86">
        <f t="shared" si="2"/>
        <v>0</v>
      </c>
      <c r="M13" s="84"/>
      <c r="N13" s="83"/>
      <c r="O13" s="65">
        <f t="shared" si="3"/>
        <v>3159</v>
      </c>
      <c r="P13" s="72">
        <f t="shared" si="4"/>
        <v>0</v>
      </c>
      <c r="Q13" s="77">
        <f t="shared" si="5"/>
        <v>0</v>
      </c>
    </row>
    <row r="14" spans="1:17" x14ac:dyDescent="0.25">
      <c r="A14" s="23">
        <v>225830</v>
      </c>
      <c r="B14" s="102" t="s">
        <v>51</v>
      </c>
      <c r="C14" s="23">
        <v>465</v>
      </c>
      <c r="D14" s="23" t="s">
        <v>50</v>
      </c>
      <c r="E14" s="23">
        <v>10.08</v>
      </c>
      <c r="F14" s="73">
        <f t="shared" si="0"/>
        <v>4687.2</v>
      </c>
      <c r="G14" s="84"/>
      <c r="H14" s="72">
        <f t="shared" si="1"/>
        <v>0</v>
      </c>
      <c r="I14" s="80"/>
      <c r="J14" s="81"/>
      <c r="K14" s="82"/>
      <c r="L14" s="86">
        <f t="shared" si="2"/>
        <v>0</v>
      </c>
      <c r="M14" s="84"/>
      <c r="N14" s="83"/>
      <c r="O14" s="65">
        <f t="shared" si="3"/>
        <v>4687.2</v>
      </c>
      <c r="P14" s="72">
        <f t="shared" si="4"/>
        <v>0</v>
      </c>
      <c r="Q14" s="77">
        <f t="shared" si="5"/>
        <v>0</v>
      </c>
    </row>
    <row r="15" spans="1:17" x14ac:dyDescent="0.25">
      <c r="A15" s="23">
        <v>225840</v>
      </c>
      <c r="B15" s="102" t="s">
        <v>58</v>
      </c>
      <c r="C15" s="23">
        <v>32</v>
      </c>
      <c r="D15" s="23" t="s">
        <v>50</v>
      </c>
      <c r="E15" s="23">
        <v>7.88</v>
      </c>
      <c r="F15" s="73">
        <f t="shared" si="0"/>
        <v>252.16</v>
      </c>
      <c r="G15" s="84"/>
      <c r="H15" s="72">
        <f t="shared" si="1"/>
        <v>0</v>
      </c>
      <c r="I15" s="80"/>
      <c r="J15" s="81"/>
      <c r="K15" s="82"/>
      <c r="L15" s="86">
        <f t="shared" si="2"/>
        <v>0</v>
      </c>
      <c r="M15" s="84"/>
      <c r="N15" s="83"/>
      <c r="O15" s="65">
        <f t="shared" si="3"/>
        <v>252.16</v>
      </c>
      <c r="P15" s="72">
        <f t="shared" si="4"/>
        <v>0</v>
      </c>
      <c r="Q15" s="77">
        <f t="shared" si="5"/>
        <v>0</v>
      </c>
    </row>
    <row r="16" spans="1:17" x14ac:dyDescent="0.25">
      <c r="A16" s="23">
        <v>225920</v>
      </c>
      <c r="B16" s="102" t="s">
        <v>57</v>
      </c>
      <c r="C16" s="23">
        <v>24</v>
      </c>
      <c r="D16" s="23" t="s">
        <v>50</v>
      </c>
      <c r="E16" s="23">
        <v>4.0999999999999996</v>
      </c>
      <c r="F16" s="73">
        <f t="shared" si="0"/>
        <v>98.399999999999991</v>
      </c>
      <c r="G16" s="84"/>
      <c r="H16" s="72">
        <f t="shared" si="1"/>
        <v>0</v>
      </c>
      <c r="I16" s="80"/>
      <c r="J16" s="81"/>
      <c r="K16" s="82"/>
      <c r="L16" s="86">
        <f t="shared" si="2"/>
        <v>0</v>
      </c>
      <c r="M16" s="84"/>
      <c r="N16" s="83"/>
      <c r="O16" s="65">
        <f t="shared" si="3"/>
        <v>98.399999999999991</v>
      </c>
      <c r="P16" s="72">
        <f t="shared" si="4"/>
        <v>0</v>
      </c>
      <c r="Q16" s="77">
        <f t="shared" si="5"/>
        <v>0</v>
      </c>
    </row>
    <row r="17" spans="1:17" x14ac:dyDescent="0.25">
      <c r="A17" s="23">
        <v>225930</v>
      </c>
      <c r="B17" s="102" t="s">
        <v>55</v>
      </c>
      <c r="C17" s="23">
        <v>17</v>
      </c>
      <c r="D17" s="23" t="s">
        <v>50</v>
      </c>
      <c r="E17" s="23">
        <v>21.36</v>
      </c>
      <c r="F17" s="73">
        <f t="shared" si="0"/>
        <v>363.12</v>
      </c>
      <c r="G17" s="84"/>
      <c r="H17" s="72">
        <f t="shared" si="1"/>
        <v>0</v>
      </c>
      <c r="I17" s="80"/>
      <c r="J17" s="81"/>
      <c r="K17" s="82"/>
      <c r="L17" s="86">
        <f t="shared" si="2"/>
        <v>0</v>
      </c>
      <c r="M17" s="84"/>
      <c r="N17" s="83"/>
      <c r="O17" s="65">
        <f t="shared" si="3"/>
        <v>363.12</v>
      </c>
      <c r="P17" s="72">
        <f t="shared" si="4"/>
        <v>0</v>
      </c>
      <c r="Q17" s="77">
        <f t="shared" si="5"/>
        <v>0</v>
      </c>
    </row>
    <row r="18" spans="1:17" x14ac:dyDescent="0.25">
      <c r="A18" s="101">
        <v>3</v>
      </c>
      <c r="B18" s="102"/>
      <c r="C18" s="23"/>
      <c r="D18" s="23"/>
      <c r="E18" s="23"/>
      <c r="F18" s="73"/>
      <c r="G18" s="84"/>
      <c r="H18" s="72"/>
      <c r="I18" s="80"/>
      <c r="J18" s="81"/>
      <c r="K18" s="82"/>
      <c r="L18" s="86"/>
      <c r="M18" s="84"/>
      <c r="N18" s="83"/>
      <c r="O18" s="65"/>
      <c r="P18" s="72"/>
      <c r="Q18" s="77"/>
    </row>
    <row r="19" spans="1:17" x14ac:dyDescent="0.25">
      <c r="A19" s="23">
        <v>325820</v>
      </c>
      <c r="B19" s="102" t="s">
        <v>59</v>
      </c>
      <c r="C19" s="23">
        <v>600</v>
      </c>
      <c r="D19" s="23" t="s">
        <v>50</v>
      </c>
      <c r="E19" s="23">
        <v>4.68</v>
      </c>
      <c r="F19" s="73">
        <f t="shared" ref="F19:F21" si="6">C19*E19</f>
        <v>2808</v>
      </c>
      <c r="G19" s="84"/>
      <c r="H19" s="72">
        <f t="shared" ref="H19:H21" si="7">C19*G19</f>
        <v>0</v>
      </c>
      <c r="I19" s="80"/>
      <c r="J19" s="81"/>
      <c r="K19" s="82"/>
      <c r="L19" s="86">
        <f t="shared" ref="L19:L21" si="8">H19+K19</f>
        <v>0</v>
      </c>
      <c r="M19" s="84"/>
      <c r="N19" s="83"/>
      <c r="O19" s="65">
        <f t="shared" ref="O19:O21" si="9">F19</f>
        <v>2808</v>
      </c>
      <c r="P19" s="72">
        <f t="shared" ref="P19:P21" si="10">L19</f>
        <v>0</v>
      </c>
      <c r="Q19" s="77">
        <f t="shared" ref="Q19:Q21" si="11">SUM(M19*N19)</f>
        <v>0</v>
      </c>
    </row>
    <row r="20" spans="1:17" x14ac:dyDescent="0.25">
      <c r="A20" s="23">
        <v>325830</v>
      </c>
      <c r="B20" s="102" t="s">
        <v>51</v>
      </c>
      <c r="C20" s="23">
        <v>425</v>
      </c>
      <c r="D20" s="23" t="s">
        <v>50</v>
      </c>
      <c r="E20" s="23">
        <v>10.08</v>
      </c>
      <c r="F20" s="73">
        <f t="shared" si="6"/>
        <v>4284</v>
      </c>
      <c r="G20" s="84"/>
      <c r="H20" s="72">
        <f t="shared" si="7"/>
        <v>0</v>
      </c>
      <c r="I20" s="80"/>
      <c r="J20" s="81"/>
      <c r="K20" s="82"/>
      <c r="L20" s="86">
        <f t="shared" si="8"/>
        <v>0</v>
      </c>
      <c r="M20" s="84"/>
      <c r="N20" s="83"/>
      <c r="O20" s="65">
        <f t="shared" si="9"/>
        <v>4284</v>
      </c>
      <c r="P20" s="72">
        <f t="shared" si="10"/>
        <v>0</v>
      </c>
      <c r="Q20" s="77">
        <f t="shared" si="11"/>
        <v>0</v>
      </c>
    </row>
    <row r="21" spans="1:17" x14ac:dyDescent="0.25">
      <c r="A21" s="23">
        <v>325920</v>
      </c>
      <c r="B21" s="102" t="s">
        <v>57</v>
      </c>
      <c r="C21" s="23">
        <v>47</v>
      </c>
      <c r="D21" s="23" t="s">
        <v>50</v>
      </c>
      <c r="E21" s="23">
        <v>4.0999999999999996</v>
      </c>
      <c r="F21" s="73">
        <f t="shared" si="6"/>
        <v>192.7</v>
      </c>
      <c r="G21" s="84"/>
      <c r="H21" s="72">
        <f t="shared" si="7"/>
        <v>0</v>
      </c>
      <c r="I21" s="80"/>
      <c r="J21" s="81"/>
      <c r="K21" s="82"/>
      <c r="L21" s="86">
        <f t="shared" si="8"/>
        <v>0</v>
      </c>
      <c r="M21" s="84"/>
      <c r="N21" s="83"/>
      <c r="O21" s="65">
        <f t="shared" si="9"/>
        <v>192.7</v>
      </c>
      <c r="P21" s="72">
        <f t="shared" si="10"/>
        <v>0</v>
      </c>
      <c r="Q21" s="77">
        <f t="shared" si="11"/>
        <v>0</v>
      </c>
    </row>
    <row r="22" spans="1:17" x14ac:dyDescent="0.25">
      <c r="A22" s="23">
        <v>355930</v>
      </c>
      <c r="B22" s="102" t="s">
        <v>55</v>
      </c>
      <c r="C22" s="23">
        <v>33</v>
      </c>
      <c r="D22" s="23" t="s">
        <v>50</v>
      </c>
      <c r="E22" s="23">
        <v>21.36</v>
      </c>
      <c r="F22" s="73">
        <f t="shared" si="0"/>
        <v>704.88</v>
      </c>
      <c r="G22" s="84"/>
      <c r="H22" s="72">
        <f t="shared" si="1"/>
        <v>0</v>
      </c>
      <c r="I22" s="80"/>
      <c r="J22" s="81"/>
      <c r="K22" s="82"/>
      <c r="L22" s="86">
        <f t="shared" si="2"/>
        <v>0</v>
      </c>
      <c r="M22" s="84"/>
      <c r="N22" s="83"/>
      <c r="O22" s="65">
        <f t="shared" si="3"/>
        <v>704.88</v>
      </c>
      <c r="P22" s="72">
        <f t="shared" si="4"/>
        <v>0</v>
      </c>
      <c r="Q22" s="77">
        <f t="shared" si="5"/>
        <v>0</v>
      </c>
    </row>
    <row r="23" spans="1:17" x14ac:dyDescent="0.25">
      <c r="A23" s="101">
        <v>4</v>
      </c>
      <c r="B23" s="102"/>
      <c r="C23" s="23"/>
      <c r="D23" s="23"/>
      <c r="E23" s="23"/>
      <c r="F23" s="73"/>
      <c r="G23" s="84"/>
      <c r="H23" s="72"/>
      <c r="I23" s="80"/>
      <c r="J23" s="81"/>
      <c r="K23" s="82"/>
      <c r="L23" s="86"/>
      <c r="M23" s="84"/>
      <c r="N23" s="83"/>
      <c r="O23" s="65"/>
      <c r="P23" s="72"/>
      <c r="Q23" s="77"/>
    </row>
    <row r="24" spans="1:17" x14ac:dyDescent="0.25">
      <c r="A24" s="23">
        <v>425820</v>
      </c>
      <c r="B24" s="102" t="s">
        <v>60</v>
      </c>
      <c r="C24" s="23">
        <v>715</v>
      </c>
      <c r="D24" s="23" t="s">
        <v>50</v>
      </c>
      <c r="E24" s="23">
        <v>4.68</v>
      </c>
      <c r="F24" s="73">
        <f t="shared" ref="F24:F28" si="12">C24*E24</f>
        <v>3346.2</v>
      </c>
      <c r="G24" s="84"/>
      <c r="H24" s="72">
        <f t="shared" ref="H24:H28" si="13">C24*G24</f>
        <v>0</v>
      </c>
      <c r="I24" s="80"/>
      <c r="J24" s="81"/>
      <c r="K24" s="82"/>
      <c r="L24" s="86">
        <f t="shared" ref="L24:L28" si="14">H24+K24</f>
        <v>0</v>
      </c>
      <c r="M24" s="84"/>
      <c r="N24" s="83"/>
      <c r="O24" s="65">
        <f t="shared" ref="O24:O28" si="15">F24</f>
        <v>3346.2</v>
      </c>
      <c r="P24" s="72">
        <f t="shared" ref="P24:P28" si="16">L24</f>
        <v>0</v>
      </c>
      <c r="Q24" s="77">
        <f t="shared" ref="Q24:Q28" si="17">SUM(M24*N24)</f>
        <v>0</v>
      </c>
    </row>
    <row r="25" spans="1:17" x14ac:dyDescent="0.25">
      <c r="A25" s="23">
        <v>425830</v>
      </c>
      <c r="B25" s="102" t="s">
        <v>51</v>
      </c>
      <c r="C25" s="23">
        <v>505</v>
      </c>
      <c r="D25" s="23" t="s">
        <v>50</v>
      </c>
      <c r="E25" s="23">
        <v>10.08</v>
      </c>
      <c r="F25" s="73">
        <f t="shared" si="12"/>
        <v>5090.3999999999996</v>
      </c>
      <c r="G25" s="84"/>
      <c r="H25" s="72">
        <f t="shared" si="13"/>
        <v>0</v>
      </c>
      <c r="I25" s="80"/>
      <c r="J25" s="81"/>
      <c r="K25" s="82"/>
      <c r="L25" s="86">
        <f t="shared" si="14"/>
        <v>0</v>
      </c>
      <c r="M25" s="84"/>
      <c r="N25" s="83"/>
      <c r="O25" s="65">
        <f t="shared" si="15"/>
        <v>5090.3999999999996</v>
      </c>
      <c r="P25" s="72">
        <f t="shared" si="16"/>
        <v>0</v>
      </c>
      <c r="Q25" s="77">
        <f t="shared" si="17"/>
        <v>0</v>
      </c>
    </row>
    <row r="26" spans="1:17" x14ac:dyDescent="0.25">
      <c r="A26" s="23">
        <v>425840</v>
      </c>
      <c r="B26" s="102" t="s">
        <v>58</v>
      </c>
      <c r="C26" s="23">
        <v>51</v>
      </c>
      <c r="D26" s="23" t="s">
        <v>50</v>
      </c>
      <c r="E26" s="23">
        <v>7.88</v>
      </c>
      <c r="F26" s="73">
        <f t="shared" si="12"/>
        <v>401.88</v>
      </c>
      <c r="G26" s="84"/>
      <c r="H26" s="72">
        <f t="shared" si="13"/>
        <v>0</v>
      </c>
      <c r="I26" s="80"/>
      <c r="J26" s="81"/>
      <c r="K26" s="82"/>
      <c r="L26" s="86">
        <f t="shared" si="14"/>
        <v>0</v>
      </c>
      <c r="M26" s="84"/>
      <c r="N26" s="83"/>
      <c r="O26" s="65">
        <f t="shared" si="15"/>
        <v>401.88</v>
      </c>
      <c r="P26" s="72">
        <f t="shared" si="16"/>
        <v>0</v>
      </c>
      <c r="Q26" s="77">
        <f t="shared" si="17"/>
        <v>0</v>
      </c>
    </row>
    <row r="27" spans="1:17" x14ac:dyDescent="0.25">
      <c r="A27" s="23">
        <v>425920</v>
      </c>
      <c r="B27" s="102" t="s">
        <v>52</v>
      </c>
      <c r="C27" s="23">
        <v>65</v>
      </c>
      <c r="D27" s="23" t="s">
        <v>50</v>
      </c>
      <c r="E27" s="23">
        <v>4.0999999999999996</v>
      </c>
      <c r="F27" s="73">
        <f t="shared" si="12"/>
        <v>266.5</v>
      </c>
      <c r="G27" s="84"/>
      <c r="H27" s="72">
        <f t="shared" si="13"/>
        <v>0</v>
      </c>
      <c r="I27" s="80"/>
      <c r="J27" s="81"/>
      <c r="K27" s="82"/>
      <c r="L27" s="86">
        <f t="shared" si="14"/>
        <v>0</v>
      </c>
      <c r="M27" s="84"/>
      <c r="N27" s="83"/>
      <c r="O27" s="65">
        <f t="shared" si="15"/>
        <v>266.5</v>
      </c>
      <c r="P27" s="72">
        <f t="shared" si="16"/>
        <v>0</v>
      </c>
      <c r="Q27" s="77">
        <f t="shared" si="17"/>
        <v>0</v>
      </c>
    </row>
    <row r="28" spans="1:17" x14ac:dyDescent="0.25">
      <c r="A28" s="23">
        <v>425930</v>
      </c>
      <c r="B28" s="102" t="s">
        <v>55</v>
      </c>
      <c r="C28" s="23">
        <v>45</v>
      </c>
      <c r="D28" s="23" t="s">
        <v>50</v>
      </c>
      <c r="E28" s="23">
        <v>21.36</v>
      </c>
      <c r="F28" s="73">
        <f t="shared" si="12"/>
        <v>961.19999999999993</v>
      </c>
      <c r="G28" s="84"/>
      <c r="H28" s="72">
        <f t="shared" si="13"/>
        <v>0</v>
      </c>
      <c r="I28" s="80"/>
      <c r="J28" s="81"/>
      <c r="K28" s="82"/>
      <c r="L28" s="86">
        <f t="shared" si="14"/>
        <v>0</v>
      </c>
      <c r="M28" s="84"/>
      <c r="N28" s="83"/>
      <c r="O28" s="65">
        <f t="shared" si="15"/>
        <v>961.19999999999993</v>
      </c>
      <c r="P28" s="72">
        <f t="shared" si="16"/>
        <v>0</v>
      </c>
      <c r="Q28" s="77">
        <f t="shared" si="17"/>
        <v>0</v>
      </c>
    </row>
    <row r="29" spans="1:17" x14ac:dyDescent="0.25">
      <c r="A29" s="101">
        <v>5</v>
      </c>
      <c r="B29" s="102"/>
      <c r="C29" s="23"/>
      <c r="D29" s="23"/>
      <c r="E29" s="23"/>
      <c r="F29" s="73"/>
      <c r="G29" s="84"/>
      <c r="H29" s="72"/>
      <c r="I29" s="80"/>
      <c r="J29" s="81"/>
      <c r="K29" s="82"/>
      <c r="L29" s="86"/>
      <c r="M29" s="84"/>
      <c r="N29" s="83"/>
      <c r="O29" s="65"/>
      <c r="P29" s="72"/>
      <c r="Q29" s="77"/>
    </row>
    <row r="30" spans="1:17" x14ac:dyDescent="0.25">
      <c r="A30" s="23">
        <v>525820</v>
      </c>
      <c r="B30" s="102" t="s">
        <v>60</v>
      </c>
      <c r="C30" s="23">
        <v>475</v>
      </c>
      <c r="D30" s="23" t="s">
        <v>50</v>
      </c>
      <c r="E30" s="23">
        <v>4.68</v>
      </c>
      <c r="F30" s="73">
        <f t="shared" ref="F30:F31" si="18">C30*E30</f>
        <v>2223</v>
      </c>
      <c r="G30" s="84"/>
      <c r="H30" s="72">
        <f t="shared" ref="H30:H31" si="19">C30*G30</f>
        <v>0</v>
      </c>
      <c r="I30" s="80"/>
      <c r="J30" s="81"/>
      <c r="K30" s="82"/>
      <c r="L30" s="86">
        <f t="shared" ref="L30:L31" si="20">H30+K30</f>
        <v>0</v>
      </c>
      <c r="M30" s="84"/>
      <c r="N30" s="83"/>
      <c r="O30" s="65">
        <f t="shared" ref="O30:O31" si="21">F30</f>
        <v>2223</v>
      </c>
      <c r="P30" s="72">
        <f t="shared" ref="P30:P31" si="22">L30</f>
        <v>0</v>
      </c>
      <c r="Q30" s="77">
        <f t="shared" ref="Q30:Q31" si="23">SUM(M30*N30)</f>
        <v>0</v>
      </c>
    </row>
    <row r="31" spans="1:17" x14ac:dyDescent="0.25">
      <c r="A31" s="23">
        <v>525830</v>
      </c>
      <c r="B31" s="102" t="s">
        <v>51</v>
      </c>
      <c r="C31" s="23">
        <v>335</v>
      </c>
      <c r="D31" s="23" t="s">
        <v>50</v>
      </c>
      <c r="E31" s="23">
        <v>10.08</v>
      </c>
      <c r="F31" s="73">
        <f t="shared" si="18"/>
        <v>3376.8</v>
      </c>
      <c r="G31" s="84"/>
      <c r="H31" s="72">
        <f t="shared" si="19"/>
        <v>0</v>
      </c>
      <c r="I31" s="80"/>
      <c r="J31" s="81"/>
      <c r="K31" s="82"/>
      <c r="L31" s="86">
        <f t="shared" si="20"/>
        <v>0</v>
      </c>
      <c r="M31" s="84"/>
      <c r="N31" s="83"/>
      <c r="O31" s="65">
        <f t="shared" si="21"/>
        <v>3376.8</v>
      </c>
      <c r="P31" s="72">
        <f t="shared" si="22"/>
        <v>0</v>
      </c>
      <c r="Q31" s="77">
        <f t="shared" si="23"/>
        <v>0</v>
      </c>
    </row>
    <row r="32" spans="1:17" x14ac:dyDescent="0.25">
      <c r="A32" s="23"/>
      <c r="B32" s="102"/>
      <c r="C32" s="23"/>
      <c r="D32" s="23"/>
      <c r="E32" s="23"/>
      <c r="F32" s="73"/>
      <c r="G32" s="84"/>
      <c r="H32" s="72"/>
      <c r="I32" s="80"/>
      <c r="J32" s="81"/>
      <c r="K32" s="82"/>
      <c r="L32" s="86"/>
      <c r="M32" s="84"/>
      <c r="N32" s="83"/>
      <c r="O32" s="65"/>
      <c r="P32" s="72"/>
      <c r="Q32" s="77"/>
    </row>
    <row r="33" spans="1:17" ht="15.75" thickBot="1" x14ac:dyDescent="0.3">
      <c r="A33" s="23"/>
      <c r="B33" s="102"/>
      <c r="C33" s="23"/>
      <c r="D33" s="23"/>
      <c r="E33" s="23"/>
      <c r="F33" s="74"/>
      <c r="G33" s="84"/>
      <c r="H33" s="24"/>
      <c r="I33" s="80"/>
      <c r="J33" s="80"/>
      <c r="K33" s="82"/>
      <c r="L33" s="86"/>
      <c r="M33" s="85"/>
      <c r="N33" s="83"/>
      <c r="O33" s="24"/>
      <c r="P33" s="24"/>
      <c r="Q33" s="21"/>
    </row>
    <row r="34" spans="1:17" ht="15.75" thickBot="1" x14ac:dyDescent="0.3">
      <c r="A34" s="25"/>
      <c r="B34" s="25"/>
      <c r="C34" s="25">
        <f>SUM(C8:C33)</f>
        <v>5346</v>
      </c>
      <c r="D34" s="25"/>
      <c r="E34" s="26" t="s">
        <v>29</v>
      </c>
      <c r="F34" s="71">
        <f>SUM(F7:F33)</f>
        <v>39144.500000000007</v>
      </c>
      <c r="G34" s="29"/>
      <c r="H34" s="27"/>
      <c r="I34" s="27"/>
      <c r="J34" s="27"/>
      <c r="K34" s="28"/>
      <c r="L34" s="29">
        <f t="shared" ref="L34:Q34" si="24">SUM(L7:L33)</f>
        <v>0</v>
      </c>
      <c r="M34" s="29">
        <f t="shared" si="24"/>
        <v>0</v>
      </c>
      <c r="N34" s="29">
        <f t="shared" si="24"/>
        <v>0</v>
      </c>
      <c r="O34" s="94">
        <f t="shared" si="24"/>
        <v>39144.500000000007</v>
      </c>
      <c r="P34" s="29">
        <f t="shared" si="24"/>
        <v>0</v>
      </c>
      <c r="Q34" s="29">
        <f t="shared" si="24"/>
        <v>0</v>
      </c>
    </row>
    <row r="35" spans="1:17" x14ac:dyDescent="0.25">
      <c r="A35" s="30" t="s">
        <v>30</v>
      </c>
    </row>
    <row r="36" spans="1:17" x14ac:dyDescent="0.25">
      <c r="K36" s="31"/>
    </row>
    <row r="37" spans="1:17" ht="15.75" thickBot="1" x14ac:dyDescent="0.3"/>
    <row r="38" spans="1:17" ht="15.75" thickBot="1" x14ac:dyDescent="0.3">
      <c r="B38" s="32"/>
      <c r="C38" s="33" t="s">
        <v>31</v>
      </c>
      <c r="D38" s="33"/>
      <c r="E38" s="34"/>
      <c r="I38" s="35"/>
      <c r="J38" s="11" t="s">
        <v>3</v>
      </c>
      <c r="K38" s="10"/>
      <c r="L38" s="12"/>
      <c r="N38" s="66" t="s">
        <v>32</v>
      </c>
      <c r="O38" s="67">
        <v>1</v>
      </c>
      <c r="P38" s="68">
        <f>F34</f>
        <v>39144.500000000007</v>
      </c>
      <c r="Q38" s="66">
        <v>39000</v>
      </c>
    </row>
    <row r="39" spans="1:17" x14ac:dyDescent="0.25">
      <c r="B39" s="36" t="s">
        <v>33</v>
      </c>
      <c r="C39" s="37"/>
      <c r="D39" s="38"/>
      <c r="E39" s="87">
        <f>SUM(F34)</f>
        <v>39144.500000000007</v>
      </c>
      <c r="I39" s="40" t="s">
        <v>33</v>
      </c>
      <c r="J39" s="41"/>
      <c r="K39" s="42"/>
      <c r="L39" s="90">
        <f>SUM(O34)</f>
        <v>39144.500000000007</v>
      </c>
      <c r="M39" s="39"/>
      <c r="N39" s="66" t="s">
        <v>34</v>
      </c>
      <c r="O39" s="67">
        <v>0.7</v>
      </c>
      <c r="P39" s="68">
        <f>O39*P38</f>
        <v>27401.150000000005</v>
      </c>
      <c r="Q39" s="66">
        <v>27000</v>
      </c>
    </row>
    <row r="40" spans="1:17" ht="15.75" thickBot="1" x14ac:dyDescent="0.3">
      <c r="B40" s="43" t="s">
        <v>35</v>
      </c>
      <c r="C40" s="44"/>
      <c r="D40" s="45"/>
      <c r="E40" s="46">
        <f>L34</f>
        <v>0</v>
      </c>
      <c r="I40" s="40" t="s">
        <v>36</v>
      </c>
      <c r="J40" s="41"/>
      <c r="K40" s="42"/>
      <c r="L40" s="90">
        <f>SUM(Q34)</f>
        <v>0</v>
      </c>
      <c r="N40" s="66" t="s">
        <v>37</v>
      </c>
      <c r="O40" s="67">
        <v>0.3</v>
      </c>
      <c r="P40" s="69">
        <f>O40*P38</f>
        <v>11743.350000000002</v>
      </c>
      <c r="Q40" s="70">
        <v>11000</v>
      </c>
    </row>
    <row r="41" spans="1:17" ht="15.75" thickTop="1" x14ac:dyDescent="0.25">
      <c r="B41" s="43" t="s">
        <v>38</v>
      </c>
      <c r="C41" s="44"/>
      <c r="D41" s="45"/>
      <c r="E41" s="89">
        <f>SUM(E40-E39)</f>
        <v>-39144.500000000007</v>
      </c>
      <c r="I41" s="40" t="s">
        <v>39</v>
      </c>
      <c r="J41" s="41"/>
      <c r="K41" s="42"/>
      <c r="L41" s="90">
        <f>SUM(L40-L39)</f>
        <v>-39144.500000000007</v>
      </c>
      <c r="N41" s="66" t="s">
        <v>40</v>
      </c>
      <c r="O41" s="66"/>
      <c r="P41" s="68">
        <f>P39-P40</f>
        <v>15657.800000000003</v>
      </c>
      <c r="Q41" s="68">
        <f>Q39-Q40</f>
        <v>16000</v>
      </c>
    </row>
    <row r="42" spans="1:17" ht="15.75" thickBot="1" x14ac:dyDescent="0.3">
      <c r="B42" s="47" t="s">
        <v>41</v>
      </c>
      <c r="C42" s="48"/>
      <c r="D42" s="49"/>
      <c r="E42" s="50">
        <f>SUM(E41/(E39/100))</f>
        <v>-100</v>
      </c>
      <c r="I42" s="51" t="s">
        <v>41</v>
      </c>
      <c r="J42" s="52"/>
      <c r="K42" s="53"/>
      <c r="L42" s="54">
        <f>SUM(L41/(L39/100))</f>
        <v>-100</v>
      </c>
    </row>
    <row r="44" spans="1:17" ht="15.75" thickBot="1" x14ac:dyDescent="0.3"/>
    <row r="45" spans="1:17" x14ac:dyDescent="0.25">
      <c r="C45" s="55" t="s">
        <v>42</v>
      </c>
      <c r="D45" s="56"/>
      <c r="E45" s="56"/>
      <c r="F45" s="56"/>
      <c r="G45" s="57"/>
      <c r="N45" t="s">
        <v>43</v>
      </c>
      <c r="O45" s="88"/>
      <c r="Q45" s="88">
        <v>200000</v>
      </c>
    </row>
    <row r="46" spans="1:17" x14ac:dyDescent="0.25">
      <c r="C46" s="58" t="s">
        <v>44</v>
      </c>
      <c r="D46" s="1"/>
      <c r="E46" s="1"/>
      <c r="F46" s="1"/>
      <c r="G46" s="59">
        <f>SUM(E40)</f>
        <v>0</v>
      </c>
      <c r="N46" t="s">
        <v>45</v>
      </c>
      <c r="Q46" s="31">
        <f>L34</f>
        <v>0</v>
      </c>
    </row>
    <row r="47" spans="1:17" x14ac:dyDescent="0.25">
      <c r="C47" s="58" t="s">
        <v>46</v>
      </c>
      <c r="D47" s="1"/>
      <c r="E47" s="1"/>
      <c r="F47" s="1"/>
      <c r="G47" s="59">
        <f>SUM(L40)</f>
        <v>0</v>
      </c>
      <c r="N47" t="s">
        <v>47</v>
      </c>
      <c r="Q47" s="91">
        <f>IF(Q50&gt;Q45,Q45,Q50)</f>
        <v>200000</v>
      </c>
    </row>
    <row r="48" spans="1:17" ht="15.75" thickBot="1" x14ac:dyDescent="0.3">
      <c r="C48" s="60" t="s">
        <v>48</v>
      </c>
      <c r="D48" s="61"/>
      <c r="E48" s="62"/>
      <c r="F48" s="62"/>
      <c r="G48" s="63">
        <f>SUM(G46-G47)</f>
        <v>0</v>
      </c>
      <c r="O48" s="88"/>
      <c r="Q48" s="88"/>
    </row>
    <row r="49" spans="17:17" x14ac:dyDescent="0.25">
      <c r="Q49" s="92">
        <f>IF(Q46&gt;Q$39,Q$39,Q46)</f>
        <v>0</v>
      </c>
    </row>
    <row r="50" spans="17:17" ht="15.75" thickBot="1" x14ac:dyDescent="0.3">
      <c r="Q50" s="93">
        <f>(Q$39-Q49)/Q$41*Q45</f>
        <v>337500</v>
      </c>
    </row>
    <row r="51" spans="17:17" x14ac:dyDescent="0.25">
      <c r="Q51" s="88"/>
    </row>
  </sheetData>
  <pageMargins left="0.7" right="0.7" top="0.75" bottom="0.75" header="0.3" footer="0.3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9" ma:contentTypeDescription="Een nieuw document maken." ma:contentTypeScope="" ma:versionID="2891160a40fca8ba03d37d5b85ab42ce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4138e236f4dfad1d234ec47524eeea79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51f98f-61e6-42f4-bae9-9a6129e68d68" xsi:nil="true"/>
    <lcf76f155ced4ddcb4097134ff3c332f xmlns="e9ba909c-40ff-43d2-8650-c1cb9609952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E8737B-606F-4653-9AAC-BD0D62A06686}"/>
</file>

<file path=customXml/itemProps2.xml><?xml version="1.0" encoding="utf-8"?>
<ds:datastoreItem xmlns:ds="http://schemas.openxmlformats.org/officeDocument/2006/customXml" ds:itemID="{21EB6E6F-C32D-48C4-8A60-AC133CD15AC9}">
  <ds:schemaRefs>
    <ds:schemaRef ds:uri="http://schemas.microsoft.com/office/2006/metadata/properties"/>
    <ds:schemaRef ds:uri="http://schemas.microsoft.com/office/infopath/2007/PartnerControls"/>
    <ds:schemaRef ds:uri="2ac30843-4421-4931-9a11-644d63af876b"/>
    <ds:schemaRef ds:uri="db57b180-9ab8-46f5-a2c7-f283b66578dd"/>
  </ds:schemaRefs>
</ds:datastoreItem>
</file>

<file path=customXml/itemProps3.xml><?xml version="1.0" encoding="utf-8"?>
<ds:datastoreItem xmlns:ds="http://schemas.openxmlformats.org/officeDocument/2006/customXml" ds:itemID="{E7C9B12E-8901-422E-BAEA-C0061B1F4B9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47041ea-d8e4-4675-8f41-dc79697a805f}" enabled="1" method="Standard" siteId="{76850799-28ea-4f56-b80d-c164068705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>Provincie Zeeland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Roelse S.W. (Wim)</dc:creator>
  <cp:keywords/>
  <dc:description/>
  <cp:lastModifiedBy>Roelse S.W. (Wim)</cp:lastModifiedBy>
  <cp:revision/>
  <dcterms:created xsi:type="dcterms:W3CDTF">2019-08-20T08:59:17Z</dcterms:created>
  <dcterms:modified xsi:type="dcterms:W3CDTF">2025-12-15T14:15:18Z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