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O:\D-FC Inkoop\3. Inkooptrajecten\2025-010-LECL-EA-Medische ge- en verbruiksartikelen\b) Aanbestedingsdocumenten\2) Definitief\"/>
    </mc:Choice>
  </mc:AlternateContent>
  <xr:revisionPtr revIDLastSave="0" documentId="13_ncr:1_{4620B92C-FDAB-411E-A629-F1D4AD55793E}" xr6:coauthVersionLast="47" xr6:coauthVersionMax="47" xr10:uidLastSave="{00000000-0000-0000-0000-000000000000}"/>
  <bookViews>
    <workbookView xWindow="28680" yWindow="-120" windowWidth="29040" windowHeight="15720" tabRatio="786" activeTab="4" xr2:uid="{93D28E23-89A1-42E3-88FA-91FBFC18FC4B}"/>
  </bookViews>
  <sheets>
    <sheet name="Voorblad" sheetId="1" r:id="rId1"/>
    <sheet name="Kortingspercentages perceel 1" sheetId="5" r:id="rId2"/>
    <sheet name="Assortiment perceel 1" sheetId="2" r:id="rId3"/>
    <sheet name="Kortingspercentages perceel 2" sheetId="6" r:id="rId4"/>
    <sheet name="Assortiment Perceel 2 " sheetId="3" r:id="rId5"/>
    <sheet name="Perceel 2 onderhoud huidig" sheetId="4" r:id="rId6"/>
  </sheets>
  <definedNames>
    <definedName name="_xlnm._FilterDatabase" localSheetId="2" hidden="1">'Assortiment perceel 1'!$A$5:$S$5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3" l="1"/>
  <c r="E23" i="3"/>
  <c r="D23" i="3"/>
  <c r="G64" i="2"/>
  <c r="H64" i="2"/>
  <c r="I64" i="2"/>
  <c r="K64" i="2" s="1"/>
  <c r="G6" i="4"/>
  <c r="G7" i="4"/>
  <c r="G8" i="4"/>
  <c r="G9" i="4"/>
  <c r="G20" i="4"/>
  <c r="G19" i="4"/>
  <c r="G18" i="4"/>
  <c r="G17" i="4"/>
  <c r="G16" i="4"/>
  <c r="G15" i="4"/>
  <c r="G14" i="4"/>
  <c r="G13" i="4"/>
  <c r="G12" i="4"/>
  <c r="G11" i="4"/>
  <c r="G10" i="4"/>
  <c r="G21" i="4"/>
  <c r="G25" i="4"/>
  <c r="G27" i="4"/>
  <c r="G22" i="4"/>
  <c r="G26" i="4"/>
  <c r="D53" i="3"/>
  <c r="E53" i="3"/>
  <c r="G53" i="3"/>
  <c r="D52" i="3"/>
  <c r="E52" i="3"/>
  <c r="G52" i="3"/>
  <c r="D51" i="3"/>
  <c r="E51" i="3"/>
  <c r="G51" i="3"/>
  <c r="D50" i="3"/>
  <c r="E50" i="3"/>
  <c r="G50" i="3"/>
  <c r="D49" i="3"/>
  <c r="E49" i="3"/>
  <c r="G49" i="3"/>
  <c r="D46" i="3"/>
  <c r="E46" i="3"/>
  <c r="G46" i="3"/>
  <c r="D47" i="3"/>
  <c r="E47" i="3"/>
  <c r="G47" i="3"/>
  <c r="D48" i="3"/>
  <c r="E48" i="3"/>
  <c r="G48" i="3"/>
  <c r="D42" i="3"/>
  <c r="D43" i="3"/>
  <c r="E43" i="3"/>
  <c r="G43" i="3"/>
  <c r="D44" i="3"/>
  <c r="E44" i="3"/>
  <c r="G44" i="3"/>
  <c r="D45" i="3"/>
  <c r="E45" i="3" s="1"/>
  <c r="G45" i="3" s="1"/>
  <c r="D41" i="3"/>
  <c r="E41" i="3"/>
  <c r="G41" i="3"/>
  <c r="D38" i="3"/>
  <c r="E38" i="3" s="1"/>
  <c r="G38" i="3" s="1"/>
  <c r="D39" i="3"/>
  <c r="E39" i="3"/>
  <c r="G39" i="3"/>
  <c r="D40" i="3"/>
  <c r="E40" i="3"/>
  <c r="G40" i="3"/>
  <c r="E42" i="3"/>
  <c r="G42" i="3"/>
  <c r="D34" i="3"/>
  <c r="E34" i="3"/>
  <c r="G34" i="3" s="1"/>
  <c r="D35" i="3"/>
  <c r="D36" i="3"/>
  <c r="E36" i="3"/>
  <c r="G36" i="3"/>
  <c r="D37" i="3"/>
  <c r="E37" i="3"/>
  <c r="G37" i="3"/>
  <c r="D33" i="3"/>
  <c r="E33" i="3"/>
  <c r="G33" i="3"/>
  <c r="D31" i="3"/>
  <c r="E31" i="3" s="1"/>
  <c r="G31" i="3" s="1"/>
  <c r="D32" i="3"/>
  <c r="E32" i="3"/>
  <c r="G32" i="3"/>
  <c r="D7" i="3"/>
  <c r="E7" i="3"/>
  <c r="G7" i="3"/>
  <c r="D15" i="3"/>
  <c r="E15" i="3"/>
  <c r="G15" i="3"/>
  <c r="D30" i="3"/>
  <c r="E30" i="3"/>
  <c r="G30" i="3"/>
  <c r="E35" i="3"/>
  <c r="G35" i="3"/>
  <c r="D8" i="3"/>
  <c r="E8" i="3"/>
  <c r="G8" i="3"/>
  <c r="D9" i="3"/>
  <c r="E9" i="3"/>
  <c r="G9" i="3"/>
  <c r="D10" i="3"/>
  <c r="E10" i="3"/>
  <c r="G10" i="3"/>
  <c r="D11" i="3"/>
  <c r="E11" i="3"/>
  <c r="G11" i="3"/>
  <c r="D12" i="3"/>
  <c r="E12" i="3"/>
  <c r="G12" i="3"/>
  <c r="D13" i="3"/>
  <c r="E13" i="3"/>
  <c r="G13" i="3"/>
  <c r="D14" i="3"/>
  <c r="E14" i="3"/>
  <c r="G14" i="3"/>
  <c r="D16" i="3"/>
  <c r="E16" i="3"/>
  <c r="G16" i="3"/>
  <c r="D17" i="3"/>
  <c r="E17" i="3"/>
  <c r="G17" i="3"/>
  <c r="D18" i="3"/>
  <c r="E18" i="3"/>
  <c r="G18" i="3"/>
  <c r="D19" i="3"/>
  <c r="E19" i="3"/>
  <c r="G19" i="3"/>
  <c r="D20" i="3"/>
  <c r="E20" i="3"/>
  <c r="G20" i="3"/>
  <c r="D21" i="3"/>
  <c r="E21" i="3"/>
  <c r="G21" i="3"/>
  <c r="D22" i="3"/>
  <c r="E22" i="3"/>
  <c r="G22" i="3"/>
  <c r="D24" i="3"/>
  <c r="E24" i="3"/>
  <c r="G24" i="3"/>
  <c r="D25" i="3"/>
  <c r="E25" i="3"/>
  <c r="G25" i="3"/>
  <c r="D26" i="3"/>
  <c r="E26" i="3"/>
  <c r="G26" i="3"/>
  <c r="D27" i="3"/>
  <c r="E27" i="3"/>
  <c r="G27" i="3"/>
  <c r="D28" i="3"/>
  <c r="E28" i="3"/>
  <c r="G28" i="3"/>
  <c r="D29" i="3"/>
  <c r="E29" i="3"/>
  <c r="G29" i="3"/>
  <c r="D6" i="3"/>
  <c r="E6" i="3"/>
  <c r="G6" i="3"/>
  <c r="C15" i="6"/>
  <c r="C20" i="5"/>
  <c r="G7" i="2"/>
  <c r="G8" i="2"/>
  <c r="G9" i="2"/>
  <c r="G10" i="2"/>
  <c r="G11" i="2"/>
  <c r="I11" i="2" s="1"/>
  <c r="K11" i="2" s="1"/>
  <c r="G12" i="2"/>
  <c r="I12" i="2" s="1"/>
  <c r="K12" i="2" s="1"/>
  <c r="G13" i="2"/>
  <c r="I13" i="2" s="1"/>
  <c r="K13" i="2" s="1"/>
  <c r="G14" i="2"/>
  <c r="G15" i="2"/>
  <c r="G16" i="2"/>
  <c r="I16" i="2" s="1"/>
  <c r="K16" i="2" s="1"/>
  <c r="G17" i="2"/>
  <c r="G18" i="2"/>
  <c r="G19" i="2"/>
  <c r="G20" i="2"/>
  <c r="I20" i="2" s="1"/>
  <c r="K20" i="2" s="1"/>
  <c r="G21" i="2"/>
  <c r="I21" i="2" s="1"/>
  <c r="K21" i="2" s="1"/>
  <c r="G22" i="2"/>
  <c r="I22" i="2" s="1"/>
  <c r="K22" i="2" s="1"/>
  <c r="G23" i="2"/>
  <c r="G24" i="2"/>
  <c r="G25" i="2"/>
  <c r="G26" i="2"/>
  <c r="G27" i="2"/>
  <c r="G28" i="2"/>
  <c r="I28" i="2" s="1"/>
  <c r="K28" i="2" s="1"/>
  <c r="G29" i="2"/>
  <c r="G30" i="2"/>
  <c r="G31" i="2"/>
  <c r="G32" i="2"/>
  <c r="G33" i="2"/>
  <c r="I33" i="2" s="1"/>
  <c r="K33" i="2" s="1"/>
  <c r="G34" i="2"/>
  <c r="I34" i="2" s="1"/>
  <c r="K34" i="2" s="1"/>
  <c r="G35" i="2"/>
  <c r="I35" i="2" s="1"/>
  <c r="K35" i="2" s="1"/>
  <c r="G36" i="2"/>
  <c r="I36" i="2" s="1"/>
  <c r="K36" i="2" s="1"/>
  <c r="G37" i="2"/>
  <c r="G38" i="2"/>
  <c r="I38" i="2" s="1"/>
  <c r="K38" i="2" s="1"/>
  <c r="G39" i="2"/>
  <c r="I39" i="2" s="1"/>
  <c r="K39" i="2" s="1"/>
  <c r="G40" i="2"/>
  <c r="G41" i="2"/>
  <c r="G42" i="2"/>
  <c r="G43" i="2"/>
  <c r="G44" i="2"/>
  <c r="G45" i="2"/>
  <c r="G46" i="2"/>
  <c r="G47" i="2"/>
  <c r="G48" i="2"/>
  <c r="G49" i="2"/>
  <c r="G50" i="2"/>
  <c r="G51" i="2"/>
  <c r="I51" i="2" s="1"/>
  <c r="K51" i="2" s="1"/>
  <c r="G52" i="2"/>
  <c r="I52" i="2" s="1"/>
  <c r="K52" i="2" s="1"/>
  <c r="G53" i="2"/>
  <c r="G54" i="2"/>
  <c r="G55" i="2"/>
  <c r="G56" i="2"/>
  <c r="G57" i="2"/>
  <c r="G58" i="2"/>
  <c r="I58" i="2" s="1"/>
  <c r="K58" i="2" s="1"/>
  <c r="G59" i="2"/>
  <c r="G60" i="2"/>
  <c r="G61" i="2"/>
  <c r="G62" i="2"/>
  <c r="G63" i="2"/>
  <c r="I63" i="2" s="1"/>
  <c r="K63" i="2" s="1"/>
  <c r="G65" i="2"/>
  <c r="G66" i="2"/>
  <c r="G67" i="2"/>
  <c r="G68" i="2"/>
  <c r="G69" i="2"/>
  <c r="G70" i="2"/>
  <c r="G71" i="2"/>
  <c r="G72" i="2"/>
  <c r="G73" i="2"/>
  <c r="G74" i="2"/>
  <c r="G75" i="2"/>
  <c r="I75" i="2" s="1"/>
  <c r="K75" i="2" s="1"/>
  <c r="G76" i="2"/>
  <c r="I76" i="2" s="1"/>
  <c r="K76" i="2" s="1"/>
  <c r="G77" i="2"/>
  <c r="I77" i="2" s="1"/>
  <c r="K77" i="2" s="1"/>
  <c r="G78" i="2"/>
  <c r="G79" i="2"/>
  <c r="G80" i="2"/>
  <c r="G81" i="2"/>
  <c r="G82" i="2"/>
  <c r="G83" i="2"/>
  <c r="I83" i="2" s="1"/>
  <c r="K83" i="2" s="1"/>
  <c r="G84" i="2"/>
  <c r="I84" i="2" s="1"/>
  <c r="K84" i="2" s="1"/>
  <c r="G85" i="2"/>
  <c r="I85" i="2" s="1"/>
  <c r="K85" i="2" s="1"/>
  <c r="G86" i="2"/>
  <c r="G87" i="2"/>
  <c r="I87" i="2" s="1"/>
  <c r="K87" i="2" s="1"/>
  <c r="G88" i="2"/>
  <c r="G89" i="2"/>
  <c r="G90" i="2"/>
  <c r="G91" i="2"/>
  <c r="G92" i="2"/>
  <c r="G93" i="2"/>
  <c r="G94" i="2"/>
  <c r="G95" i="2"/>
  <c r="G96" i="2"/>
  <c r="I96" i="2" s="1"/>
  <c r="K96" i="2" s="1"/>
  <c r="G97" i="2"/>
  <c r="G98" i="2"/>
  <c r="I98" i="2" s="1"/>
  <c r="K98" i="2" s="1"/>
  <c r="G99" i="2"/>
  <c r="G100" i="2"/>
  <c r="G101" i="2"/>
  <c r="G102" i="2"/>
  <c r="I102" i="2" s="1"/>
  <c r="K102" i="2" s="1"/>
  <c r="G103" i="2"/>
  <c r="G104" i="2"/>
  <c r="G105" i="2"/>
  <c r="G106" i="2"/>
  <c r="G107" i="2"/>
  <c r="I107" i="2" s="1"/>
  <c r="K107" i="2" s="1"/>
  <c r="G108" i="2"/>
  <c r="G109" i="2"/>
  <c r="G110" i="2"/>
  <c r="I110" i="2" s="1"/>
  <c r="K110" i="2" s="1"/>
  <c r="G111" i="2"/>
  <c r="G112" i="2"/>
  <c r="G113" i="2"/>
  <c r="I113" i="2" s="1"/>
  <c r="K113" i="2" s="1"/>
  <c r="G114" i="2"/>
  <c r="G115" i="2"/>
  <c r="I115" i="2" s="1"/>
  <c r="K115" i="2" s="1"/>
  <c r="G116" i="2"/>
  <c r="G117" i="2"/>
  <c r="G118" i="2"/>
  <c r="G119" i="2"/>
  <c r="G120" i="2"/>
  <c r="G121" i="2"/>
  <c r="I121" i="2" s="1"/>
  <c r="K121" i="2" s="1"/>
  <c r="G122" i="2"/>
  <c r="G123" i="2"/>
  <c r="G124" i="2"/>
  <c r="I124" i="2" s="1"/>
  <c r="K124" i="2" s="1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6" i="2"/>
  <c r="H129" i="2"/>
  <c r="H130" i="2"/>
  <c r="I130" i="2" s="1"/>
  <c r="K130" i="2" s="1"/>
  <c r="H131" i="2"/>
  <c r="H132" i="2"/>
  <c r="I132" i="2" s="1"/>
  <c r="K132" i="2" s="1"/>
  <c r="H133" i="2"/>
  <c r="I133" i="2" s="1"/>
  <c r="K133" i="2" s="1"/>
  <c r="H134" i="2"/>
  <c r="I134" i="2" s="1"/>
  <c r="K134" i="2" s="1"/>
  <c r="H135" i="2"/>
  <c r="I135" i="2" s="1"/>
  <c r="K135" i="2" s="1"/>
  <c r="H136" i="2"/>
  <c r="H137" i="2"/>
  <c r="H138" i="2"/>
  <c r="I138" i="2" s="1"/>
  <c r="K138" i="2" s="1"/>
  <c r="H139" i="2"/>
  <c r="H140" i="2"/>
  <c r="I140" i="2" s="1"/>
  <c r="K140" i="2" s="1"/>
  <c r="H126" i="2"/>
  <c r="I126" i="2"/>
  <c r="K126" i="2" s="1"/>
  <c r="H127" i="2"/>
  <c r="I127" i="2" s="1"/>
  <c r="K127" i="2" s="1"/>
  <c r="H125" i="2"/>
  <c r="H124" i="2"/>
  <c r="H118" i="2"/>
  <c r="H119" i="2"/>
  <c r="H120" i="2"/>
  <c r="H121" i="2"/>
  <c r="H122" i="2"/>
  <c r="H123" i="2"/>
  <c r="H117" i="2"/>
  <c r="I117" i="2" s="1"/>
  <c r="K117" i="2" s="1"/>
  <c r="H116" i="2"/>
  <c r="I116" i="2"/>
  <c r="K116" i="2" s="1"/>
  <c r="H112" i="2"/>
  <c r="H113" i="2"/>
  <c r="H114" i="2"/>
  <c r="I114" i="2" s="1"/>
  <c r="K114" i="2" s="1"/>
  <c r="H115" i="2"/>
  <c r="H111" i="2"/>
  <c r="H110" i="2"/>
  <c r="H106" i="2"/>
  <c r="I106" i="2"/>
  <c r="K106" i="2" s="1"/>
  <c r="H107" i="2"/>
  <c r="H108" i="2"/>
  <c r="H109" i="2"/>
  <c r="H105" i="2"/>
  <c r="I105" i="2"/>
  <c r="K105" i="2" s="1"/>
  <c r="H99" i="2"/>
  <c r="H100" i="2"/>
  <c r="H101" i="2"/>
  <c r="H102" i="2"/>
  <c r="H103" i="2"/>
  <c r="H104" i="2"/>
  <c r="I104" i="2"/>
  <c r="K104" i="2" s="1"/>
  <c r="H98" i="2"/>
  <c r="H97" i="2"/>
  <c r="I97" i="2" s="1"/>
  <c r="K97" i="2" s="1"/>
  <c r="H93" i="2"/>
  <c r="I93" i="2" s="1"/>
  <c r="K93" i="2" s="1"/>
  <c r="H94" i="2"/>
  <c r="I94" i="2"/>
  <c r="K94" i="2" s="1"/>
  <c r="H95" i="2"/>
  <c r="H96" i="2"/>
  <c r="H90" i="2"/>
  <c r="I90" i="2"/>
  <c r="K90" i="2" s="1"/>
  <c r="H91" i="2"/>
  <c r="I91" i="2" s="1"/>
  <c r="K91" i="2" s="1"/>
  <c r="H92" i="2"/>
  <c r="I92" i="2" s="1"/>
  <c r="K92" i="2" s="1"/>
  <c r="H87" i="2"/>
  <c r="H88" i="2"/>
  <c r="H89" i="2"/>
  <c r="H86" i="2"/>
  <c r="H81" i="2"/>
  <c r="I81" i="2" s="1"/>
  <c r="K81" i="2" s="1"/>
  <c r="H82" i="2"/>
  <c r="I82" i="2"/>
  <c r="H83" i="2"/>
  <c r="H84" i="2"/>
  <c r="H85" i="2"/>
  <c r="H80" i="2"/>
  <c r="I80" i="2" s="1"/>
  <c r="K80" i="2" s="1"/>
  <c r="H71" i="2"/>
  <c r="H72" i="2"/>
  <c r="H73" i="2"/>
  <c r="H74" i="2"/>
  <c r="I74" i="2"/>
  <c r="K74" i="2" s="1"/>
  <c r="H75" i="2"/>
  <c r="H76" i="2"/>
  <c r="H77" i="2"/>
  <c r="H78" i="2"/>
  <c r="I78" i="2"/>
  <c r="K78" i="2" s="1"/>
  <c r="H79" i="2"/>
  <c r="I79" i="2"/>
  <c r="K79" i="2" s="1"/>
  <c r="H70" i="2"/>
  <c r="I70" i="2"/>
  <c r="K70" i="2" s="1"/>
  <c r="H65" i="2"/>
  <c r="H66" i="2"/>
  <c r="I66" i="2" s="1"/>
  <c r="K66" i="2" s="1"/>
  <c r="H67" i="2"/>
  <c r="I67" i="2"/>
  <c r="K67" i="2" s="1"/>
  <c r="H68" i="2"/>
  <c r="I68" i="2" s="1"/>
  <c r="K68" i="2" s="1"/>
  <c r="H69" i="2"/>
  <c r="H63" i="2"/>
  <c r="H51" i="2"/>
  <c r="H52" i="2"/>
  <c r="H53" i="2"/>
  <c r="I53" i="2" s="1"/>
  <c r="K53" i="2" s="1"/>
  <c r="H54" i="2"/>
  <c r="I54" i="2"/>
  <c r="K54" i="2" s="1"/>
  <c r="H55" i="2"/>
  <c r="I55" i="2" s="1"/>
  <c r="K55" i="2" s="1"/>
  <c r="H56" i="2"/>
  <c r="I56" i="2"/>
  <c r="K56" i="2" s="1"/>
  <c r="H57" i="2"/>
  <c r="I57" i="2" s="1"/>
  <c r="K57" i="2" s="1"/>
  <c r="H58" i="2"/>
  <c r="H59" i="2"/>
  <c r="H60" i="2"/>
  <c r="H61" i="2"/>
  <c r="H62" i="2"/>
  <c r="H50" i="2"/>
  <c r="H33" i="2"/>
  <c r="H34" i="2"/>
  <c r="H35" i="2"/>
  <c r="H36" i="2"/>
  <c r="H37" i="2"/>
  <c r="H38" i="2"/>
  <c r="H39" i="2"/>
  <c r="H40" i="2"/>
  <c r="H41" i="2"/>
  <c r="I41" i="2"/>
  <c r="K41" i="2" s="1"/>
  <c r="H42" i="2"/>
  <c r="H43" i="2"/>
  <c r="I43" i="2" s="1"/>
  <c r="K43" i="2" s="1"/>
  <c r="H44" i="2"/>
  <c r="I44" i="2"/>
  <c r="H45" i="2"/>
  <c r="I45" i="2"/>
  <c r="K45" i="2" s="1"/>
  <c r="H46" i="2"/>
  <c r="I46" i="2"/>
  <c r="K46" i="2" s="1"/>
  <c r="H47" i="2"/>
  <c r="H48" i="2"/>
  <c r="H49" i="2"/>
  <c r="H21" i="2"/>
  <c r="H22" i="2"/>
  <c r="H23" i="2"/>
  <c r="I23" i="2" s="1"/>
  <c r="K23" i="2" s="1"/>
  <c r="H24" i="2"/>
  <c r="H128" i="2"/>
  <c r="I128" i="2"/>
  <c r="K128" i="2" s="1"/>
  <c r="H26" i="2"/>
  <c r="H27" i="2"/>
  <c r="H28" i="2"/>
  <c r="H29" i="2"/>
  <c r="I29" i="2" s="1"/>
  <c r="K29" i="2" s="1"/>
  <c r="H30" i="2"/>
  <c r="I30" i="2" s="1"/>
  <c r="K30" i="2" s="1"/>
  <c r="H31" i="2"/>
  <c r="I31" i="2"/>
  <c r="K31" i="2" s="1"/>
  <c r="H32" i="2"/>
  <c r="I32" i="2" s="1"/>
  <c r="K32" i="2" s="1"/>
  <c r="H25" i="2"/>
  <c r="H7" i="2"/>
  <c r="I7" i="2"/>
  <c r="K7" i="2" s="1"/>
  <c r="H8" i="2"/>
  <c r="I8" i="2"/>
  <c r="K8" i="2" s="1"/>
  <c r="H9" i="2"/>
  <c r="H10" i="2"/>
  <c r="H11" i="2"/>
  <c r="H12" i="2"/>
  <c r="H13" i="2"/>
  <c r="H14" i="2"/>
  <c r="H15" i="2"/>
  <c r="H16" i="2"/>
  <c r="H17" i="2"/>
  <c r="I17" i="2" s="1"/>
  <c r="K17" i="2" s="1"/>
  <c r="H18" i="2"/>
  <c r="I18" i="2"/>
  <c r="K18" i="2" s="1"/>
  <c r="H19" i="2"/>
  <c r="I19" i="2" s="1"/>
  <c r="K19" i="2" s="1"/>
  <c r="H20" i="2"/>
  <c r="H6" i="2"/>
  <c r="I6" i="2" s="1"/>
  <c r="K6" i="2" s="1"/>
  <c r="F17" i="1"/>
  <c r="I69" i="2"/>
  <c r="K69" i="2" s="1"/>
  <c r="K44" i="2"/>
  <c r="K82" i="2"/>
  <c r="F16" i="1"/>
  <c r="G54" i="3" l="1"/>
  <c r="I65" i="2"/>
  <c r="K65" i="2" s="1"/>
  <c r="I27" i="2"/>
  <c r="K27" i="2" s="1"/>
  <c r="I40" i="2"/>
  <c r="K40" i="2" s="1"/>
  <c r="I99" i="2"/>
  <c r="K99" i="2" s="1"/>
  <c r="I62" i="2"/>
  <c r="K62" i="2" s="1"/>
  <c r="I26" i="2"/>
  <c r="K26" i="2" s="1"/>
  <c r="I86" i="2"/>
  <c r="K86" i="2" s="1"/>
  <c r="I61" i="2"/>
  <c r="K61" i="2" s="1"/>
  <c r="I49" i="2"/>
  <c r="K49" i="2" s="1"/>
  <c r="I89" i="2"/>
  <c r="K89" i="2" s="1"/>
  <c r="I109" i="2"/>
  <c r="K109" i="2" s="1"/>
  <c r="I73" i="2"/>
  <c r="K73" i="2" s="1"/>
  <c r="I60" i="2"/>
  <c r="K60" i="2" s="1"/>
  <c r="I119" i="2"/>
  <c r="K119" i="2" s="1"/>
  <c r="I95" i="2"/>
  <c r="K95" i="2" s="1"/>
  <c r="I118" i="2"/>
  <c r="K118" i="2" s="1"/>
  <c r="I10" i="2"/>
  <c r="K10" i="2" s="1"/>
  <c r="I103" i="2"/>
  <c r="K103" i="2" s="1"/>
  <c r="I9" i="2"/>
  <c r="K9" i="2" s="1"/>
  <c r="I101" i="2"/>
  <c r="K101" i="2" s="1"/>
  <c r="I131" i="2"/>
  <c r="K131" i="2" s="1"/>
  <c r="I59" i="2"/>
  <c r="K59" i="2" s="1"/>
  <c r="I125" i="2"/>
  <c r="K125" i="2" s="1"/>
  <c r="I100" i="2"/>
  <c r="K100" i="2" s="1"/>
  <c r="I14" i="2"/>
  <c r="K14" i="2" s="1"/>
  <c r="I123" i="2"/>
  <c r="K123" i="2" s="1"/>
  <c r="I122" i="2"/>
  <c r="K122" i="2" s="1"/>
  <c r="I37" i="2"/>
  <c r="K37" i="2" s="1"/>
  <c r="I72" i="2"/>
  <c r="K72" i="2" s="1"/>
  <c r="I25" i="2"/>
  <c r="K25" i="2" s="1"/>
  <c r="I71" i="2"/>
  <c r="K71" i="2" s="1"/>
  <c r="I129" i="2"/>
  <c r="K129" i="2" s="1"/>
  <c r="I88" i="2"/>
  <c r="K88" i="2" s="1"/>
  <c r="I42" i="2"/>
  <c r="K42" i="2" s="1"/>
  <c r="I120" i="2"/>
  <c r="K120" i="2" s="1"/>
  <c r="I139" i="2"/>
  <c r="K139" i="2" s="1"/>
  <c r="I15" i="2"/>
  <c r="K15" i="2" s="1"/>
  <c r="I50" i="2"/>
  <c r="K50" i="2" s="1"/>
  <c r="I111" i="2"/>
  <c r="K111" i="2" s="1"/>
  <c r="I108" i="2"/>
  <c r="K108" i="2" s="1"/>
  <c r="I47" i="2"/>
  <c r="K47" i="2" s="1"/>
  <c r="I137" i="2"/>
  <c r="K137" i="2" s="1"/>
  <c r="I48" i="2"/>
  <c r="K48" i="2" s="1"/>
  <c r="I24" i="2"/>
  <c r="K24" i="2" s="1"/>
  <c r="I112" i="2"/>
  <c r="K112" i="2" s="1"/>
  <c r="I136" i="2"/>
  <c r="K136" i="2" s="1"/>
  <c r="K141" i="2" l="1"/>
</calcChain>
</file>

<file path=xl/sharedStrings.xml><?xml version="1.0" encoding="utf-8"?>
<sst xmlns="http://schemas.openxmlformats.org/spreadsheetml/2006/main" count="418" uniqueCount="365">
  <si>
    <t>Prijzenblad</t>
  </si>
  <si>
    <t>Medische verbruiksartikelen</t>
  </si>
  <si>
    <t>Medische gebruiksartikelen</t>
  </si>
  <si>
    <t>Artikelomschrijving</t>
  </si>
  <si>
    <t>Gaas niet steriel 5x5</t>
  </si>
  <si>
    <t>Gaas niet steriel 10x10</t>
  </si>
  <si>
    <t>Gaas steriel 5x5</t>
  </si>
  <si>
    <t>Gaas steriel 10x10</t>
  </si>
  <si>
    <t>Splitgaas steriel 10x10</t>
  </si>
  <si>
    <t>Absorberend verband 10x10</t>
  </si>
  <si>
    <t>Fixatiezwachtel haft</t>
  </si>
  <si>
    <t>Aangeboden artikel</t>
  </si>
  <si>
    <t>Eenheid per verpakking</t>
  </si>
  <si>
    <t>Alcoholreinigingsdoekjes 30mmx65mm</t>
  </si>
  <si>
    <t>Handcrème</t>
  </si>
  <si>
    <t>Alcohol ketonatus</t>
  </si>
  <si>
    <t xml:space="preserve">Chlooxhexidine </t>
  </si>
  <si>
    <t>Gedestilleerd water</t>
  </si>
  <si>
    <t>Papieren slabber</t>
  </si>
  <si>
    <t>Pleister op rol</t>
  </si>
  <si>
    <t>Nierbekken staal</t>
  </si>
  <si>
    <t>Nierbekken pulp</t>
  </si>
  <si>
    <t>Naaldencontainer 3ltr</t>
  </si>
  <si>
    <t>Kocher</t>
  </si>
  <si>
    <t>Verbandschaar</t>
  </si>
  <si>
    <t>Stomaschaar</t>
  </si>
  <si>
    <t>Bloedpoeder</t>
  </si>
  <si>
    <t>Tape remover</t>
  </si>
  <si>
    <t xml:space="preserve">Afvalzakhouder met pedaal </t>
  </si>
  <si>
    <t>Controle lamp handen wassen</t>
  </si>
  <si>
    <t>Onderlichaam (blank/bruin), met inzetbuik en inzet geslachtsdeel man/vrouw</t>
  </si>
  <si>
    <t>Inzetbuik met stoma en kussen voor injecteren</t>
  </si>
  <si>
    <t>Inzetbuik vlak</t>
  </si>
  <si>
    <t>Torso pop ten behoeve van trachea zorg en neus-maag sonde</t>
  </si>
  <si>
    <t>Reanimatiepop</t>
  </si>
  <si>
    <t>Levi pop</t>
  </si>
  <si>
    <t>Kathetermodel vrouw op dienblad</t>
  </si>
  <si>
    <t>Kathetermodel man op dienblad</t>
  </si>
  <si>
    <t xml:space="preserve">Inzetmodel man ten behoeve van katheterfantoom </t>
  </si>
  <si>
    <t>Inzetmodel vrouw ten behoeve van katheterfantoom</t>
  </si>
  <si>
    <t>Doorsnede katheterisatiemodel man</t>
  </si>
  <si>
    <t>Doorsnede katheterisatiemodel vrouw</t>
  </si>
  <si>
    <t>Bloeddrukmeter elektrisch inclusief manchet</t>
  </si>
  <si>
    <t>Sondevoedingspomp</t>
  </si>
  <si>
    <t>Bloeddrukmeter elektrisch verrijdbaar inclusief manchet</t>
  </si>
  <si>
    <t>Oefenarm met vervangbare huid (blank/bruin) ten behoeve van venapunctie en infuus</t>
  </si>
  <si>
    <t>Flessen met slangen ten behoeve van oefenarm</t>
  </si>
  <si>
    <t>Billen ten behoeve van zetpillen, inclusief zetpillen</t>
  </si>
  <si>
    <t>Demo huid ten behoeve van hechten</t>
  </si>
  <si>
    <t>Injecteerkussen</t>
  </si>
  <si>
    <t>Koffer met billen ten behoeve van intramusculair injecteren inclusief geluid</t>
  </si>
  <si>
    <t>Veiligheidsbrillen</t>
  </si>
  <si>
    <t>Muts</t>
  </si>
  <si>
    <t xml:space="preserve">Glijzak steunkousen </t>
  </si>
  <si>
    <t>Rubber handschoen ten behoeve van steunkousen maat S</t>
  </si>
  <si>
    <t>Rubber handschoen ten behoeve van steunkousen maat M</t>
  </si>
  <si>
    <t>Rubber handschoen ten behoeve van steunkousen maat L</t>
  </si>
  <si>
    <t>Rubber handschoen ten behoeve van steunkousen maat XL</t>
  </si>
  <si>
    <t xml:space="preserve">Vochtige washandjes </t>
  </si>
  <si>
    <t>Shampoo cap</t>
  </si>
  <si>
    <t>Wattenstaaf groot op stok</t>
  </si>
  <si>
    <t>Wegwerp scheermesjes</t>
  </si>
  <si>
    <t xml:space="preserve">Swaps </t>
  </si>
  <si>
    <t>Dekenboog</t>
  </si>
  <si>
    <t>Turner</t>
  </si>
  <si>
    <t>Rolstoel</t>
  </si>
  <si>
    <t xml:space="preserve">Rollator </t>
  </si>
  <si>
    <t>Krukken</t>
  </si>
  <si>
    <t>Looprek</t>
  </si>
  <si>
    <t>Driepoot</t>
  </si>
  <si>
    <t>Vierpoot</t>
  </si>
  <si>
    <t>Actieve tillift</t>
  </si>
  <si>
    <t xml:space="preserve">Passieve tillift </t>
  </si>
  <si>
    <t xml:space="preserve">Urineopvangzak 2000ml </t>
  </si>
  <si>
    <t xml:space="preserve">Urineopvang beenzak 500ml inclusief bevestigingsmateriaal </t>
  </si>
  <si>
    <t xml:space="preserve">Ophangrek urineopvangzak </t>
  </si>
  <si>
    <t xml:space="preserve">Onderlichaam met buikje met champignonopening </t>
  </si>
  <si>
    <t>Reinigingsdoekjes ten behoeve van plaatsen condoomkatheter</t>
  </si>
  <si>
    <t>Meetkaart condoomkatheter</t>
  </si>
  <si>
    <t>Condoomkatheter 30mm</t>
  </si>
  <si>
    <t>Polsteller 1/2</t>
  </si>
  <si>
    <t>Polsteller 1/4</t>
  </si>
  <si>
    <t>Oorthermometer</t>
  </si>
  <si>
    <t xml:space="preserve">Rectale thermometer </t>
  </si>
  <si>
    <t>Tensiemeter handmatig</t>
  </si>
  <si>
    <t>Vingerbob</t>
  </si>
  <si>
    <t>Vingerverband</t>
  </si>
  <si>
    <t>Drukverband</t>
  </si>
  <si>
    <t>Snelverband</t>
  </si>
  <si>
    <t>Traumazwachtel</t>
  </si>
  <si>
    <t>Hemostatisch gaas</t>
  </si>
  <si>
    <t>Tourniquet</t>
  </si>
  <si>
    <t xml:space="preserve">Epi-pen trainingsmodel </t>
  </si>
  <si>
    <t>AED trainer</t>
  </si>
  <si>
    <t>Trainingselektroden ten behoeve van AED trainer</t>
  </si>
  <si>
    <t>Hanndschoenen maat S onsteriel</t>
  </si>
  <si>
    <t>Handschoenen maat M onsteriel</t>
  </si>
  <si>
    <t>Handschoenen maat L onsteriel</t>
  </si>
  <si>
    <t>Handschoenen maat XL onsteriel</t>
  </si>
  <si>
    <t>Handschoenen latexvrij/poedervrij maat S onsteriel</t>
  </si>
  <si>
    <t>Handschoenen latexvrij/poedervrij maat M onsteriel</t>
  </si>
  <si>
    <t>Handschoenen latexvrij/poedervrij maat L onsteriel</t>
  </si>
  <si>
    <t>Handschoenen latexvrij/poedervrij maat XL onsteriel</t>
  </si>
  <si>
    <t>Specificatie</t>
  </si>
  <si>
    <t>Bed</t>
  </si>
  <si>
    <t>Hillrom 900EC</t>
  </si>
  <si>
    <t>Aantal</t>
  </si>
  <si>
    <t>Siegelmeyer Evarlo</t>
  </si>
  <si>
    <t>Tensiemeter</t>
  </si>
  <si>
    <t>Welch Allyn 53000</t>
  </si>
  <si>
    <t>Plafondtillift</t>
  </si>
  <si>
    <t>Passieve tillift</t>
  </si>
  <si>
    <t>Arjo Enterprise 5000</t>
  </si>
  <si>
    <t>Arjo Maxi Sky 600</t>
  </si>
  <si>
    <t>Arjo Maxi Move</t>
  </si>
  <si>
    <t>Sara Stedy 3000</t>
  </si>
  <si>
    <t>Oefenarm</t>
  </si>
  <si>
    <t>Adem Rouilly AR251</t>
  </si>
  <si>
    <t>Brayden</t>
  </si>
  <si>
    <t>Little Anne</t>
  </si>
  <si>
    <t>Spuitpomp</t>
  </si>
  <si>
    <t>Varefusion Alaris GH</t>
  </si>
  <si>
    <t>Voedingspomp</t>
  </si>
  <si>
    <t>Nutricia Flocare</t>
  </si>
  <si>
    <t>Medtronic CR-T</t>
  </si>
  <si>
    <t>Philips Heartstart</t>
  </si>
  <si>
    <t>Kortingspercentage</t>
  </si>
  <si>
    <t>Mondkapje met oorlus</t>
  </si>
  <si>
    <t>Blaaskatheter CH 12</t>
  </si>
  <si>
    <t>Self seal zakjes 135x250</t>
  </si>
  <si>
    <t>Self seal zakjes 57x100</t>
  </si>
  <si>
    <t>Self seal zakjes 90x230</t>
  </si>
  <si>
    <t>Artikelgroep</t>
  </si>
  <si>
    <t>Artikelgroep omschrijving</t>
  </si>
  <si>
    <t>Persoonlijke beschermingsmaterialen</t>
  </si>
  <si>
    <t>Verbandmaterialen</t>
  </si>
  <si>
    <t>Steunkous benodigdheden</t>
  </si>
  <si>
    <t>Verzorgingsmaterialen</t>
  </si>
  <si>
    <t>Incontinentiematerialen</t>
  </si>
  <si>
    <t xml:space="preserve">Materialen ten behoeve van venapunctie en infusie </t>
  </si>
  <si>
    <t>Materialen ten behoeve van zuurstof toediening</t>
  </si>
  <si>
    <t>Naalden en spuiten</t>
  </si>
  <si>
    <t>Materialen ten behoeve van sondevoeding</t>
  </si>
  <si>
    <t>Materialen ten behoeve van stomazorg</t>
  </si>
  <si>
    <t>Materialen ten behoeve van medicatie bereiding</t>
  </si>
  <si>
    <t>Materialen ten behoeve van bloedsuiker meting</t>
  </si>
  <si>
    <t>Overig</t>
  </si>
  <si>
    <t>Type onderhoud</t>
  </si>
  <si>
    <t>Totaal bedrag per jaar exclusief BTW</t>
  </si>
  <si>
    <t>Fantomen</t>
  </si>
  <si>
    <t>Tilliften inclusief benodigdheden</t>
  </si>
  <si>
    <t>Mobilitietsartikelen</t>
  </si>
  <si>
    <t>Apparatuur ten behoeve van meting vitale parameters</t>
  </si>
  <si>
    <t>AED inclusief benodigdheden</t>
  </si>
  <si>
    <t>Pompen ten behoeve van infusie en sondevoeding</t>
  </si>
  <si>
    <t>Blaaskatheterisatiematerialen</t>
  </si>
  <si>
    <t>Medisch meubilair</t>
  </si>
  <si>
    <t>Incontinentiebroek flex maat M</t>
  </si>
  <si>
    <t>Incontinentiebroek flex maat L</t>
  </si>
  <si>
    <t>Incontinentiebroek flex maat XL</t>
  </si>
  <si>
    <t>Incontinentie pants maat L</t>
  </si>
  <si>
    <t>Incontinentie pants maat XL</t>
  </si>
  <si>
    <t>Maatbeker 1ltr</t>
  </si>
  <si>
    <t>Celstofmatjes 60x40cm</t>
  </si>
  <si>
    <t>Handdoekjes Tork 34x22cm</t>
  </si>
  <si>
    <t>Hypoallergene tape op rol 2,5cm</t>
  </si>
  <si>
    <t>Hypoallergene tape op rol 1,25cm</t>
  </si>
  <si>
    <t>Bruine tape op rol 1,25cm</t>
  </si>
  <si>
    <t>Tilband maat S t/m XL</t>
  </si>
  <si>
    <t xml:space="preserve">Blaasspoelzak 100ml met connecteur </t>
  </si>
  <si>
    <t>Saturatiemeter</t>
  </si>
  <si>
    <t xml:space="preserve">Haarprotector tbv aanbrengen condoomkatheter </t>
  </si>
  <si>
    <t xml:space="preserve">Zuurstofbril </t>
  </si>
  <si>
    <t>Intramusculaire injectienaald</t>
  </si>
  <si>
    <t>Subcutane injectienaald</t>
  </si>
  <si>
    <t>Optreknaald blunt</t>
  </si>
  <si>
    <t>2ml LL spuit</t>
  </si>
  <si>
    <t xml:space="preserve">Celstofdeppers </t>
  </si>
  <si>
    <t xml:space="preserve">Neusmaagsonde met voerdraad </t>
  </si>
  <si>
    <t xml:space="preserve">Neuspleister </t>
  </si>
  <si>
    <t xml:space="preserve">PH-indicator strips </t>
  </si>
  <si>
    <t>10ml LL spuit</t>
  </si>
  <si>
    <t xml:space="preserve">Meetlint tbv afmeten neusmaagsonde </t>
  </si>
  <si>
    <t xml:space="preserve">Korte rek zwachtels </t>
  </si>
  <si>
    <t>Glijmiddel (steriel verpakt)</t>
  </si>
  <si>
    <t>Eenmalige katheter vrouw CH12</t>
  </si>
  <si>
    <t>Eenmalige katheter man CH12</t>
  </si>
  <si>
    <t>Suprapubische katheter CH12</t>
  </si>
  <si>
    <t>Flacon NaCl 10ml</t>
  </si>
  <si>
    <t>Voorgevulde spuit NaCl 3ml</t>
  </si>
  <si>
    <t>Eendelig stomasysteem</t>
  </si>
  <si>
    <t>Stoma huidplaat</t>
  </si>
  <si>
    <t>Stoma zakje tbv huidplaat</t>
  </si>
  <si>
    <t xml:space="preserve">Afvalzak tbv stomazorg </t>
  </si>
  <si>
    <t xml:space="preserve">Meetmal tbv stomazorg </t>
  </si>
  <si>
    <t xml:space="preserve">Bloedbuis </t>
  </si>
  <si>
    <t>Naaldhouder</t>
  </si>
  <si>
    <t xml:space="preserve">Naald tbv naaldhouder </t>
  </si>
  <si>
    <t xml:space="preserve">Infuuszak 500ml </t>
  </si>
  <si>
    <t>Infuussysteem met druppelkamer en spike</t>
  </si>
  <si>
    <t>Zijlijn tbv infuussysteem</t>
  </si>
  <si>
    <t xml:space="preserve">Stuwband stof </t>
  </si>
  <si>
    <t>Infuusnaald blauw</t>
  </si>
  <si>
    <t xml:space="preserve">Infuusnaald roze </t>
  </si>
  <si>
    <t>Infuuspleister</t>
  </si>
  <si>
    <t xml:space="preserve">Bionecteur </t>
  </si>
  <si>
    <t>Infuuszak 100ml</t>
  </si>
  <si>
    <t>Crimpseal 20mm rubber septa</t>
  </si>
  <si>
    <t xml:space="preserve">Fles 10ml tbv crimpseal </t>
  </si>
  <si>
    <t>5ml LL spuit</t>
  </si>
  <si>
    <t xml:space="preserve">Dopjes tbv oorthermometer Genius </t>
  </si>
  <si>
    <t xml:space="preserve">Accu check performa teststrips </t>
  </si>
  <si>
    <t>Wit neon poeder tbv handen wassen (UV-lamp)</t>
  </si>
  <si>
    <t xml:space="preserve">Ampul 2ml glas </t>
  </si>
  <si>
    <t>Steriele handschoen maat 6</t>
  </si>
  <si>
    <t>Steriele handschoen maat 6,5</t>
  </si>
  <si>
    <t>Steriele handschoen maat 7</t>
  </si>
  <si>
    <t>Steriele handschoen maat 7,5</t>
  </si>
  <si>
    <t>Steriele handschoen maat 8</t>
  </si>
  <si>
    <t>Steriele handschoen maat 8,5</t>
  </si>
  <si>
    <t>Steriele handschoen maat 9</t>
  </si>
  <si>
    <t>Fictieve jaarprijs</t>
  </si>
  <si>
    <t>Fictieve  jaarafname (stuks)</t>
  </si>
  <si>
    <t>Sterillium 500ml</t>
  </si>
  <si>
    <t>Afvalzakjes papier met plakstrip</t>
  </si>
  <si>
    <t>Isolatieschorten halter</t>
  </si>
  <si>
    <t>Doff 'n donner cone</t>
  </si>
  <si>
    <t>Glijzeil 110x110cm reusable</t>
  </si>
  <si>
    <t>Spuit sondevoeding 20ml Enfit</t>
  </si>
  <si>
    <t>Doorzichtige wondfolie op rol 10x10cm</t>
  </si>
  <si>
    <t>Lancetten tbv bloedsuikermeting</t>
  </si>
  <si>
    <t>Bruto catalogusprijs per stuk (€)</t>
  </si>
  <si>
    <t>Netto prijs (€)</t>
  </si>
  <si>
    <t>Fictieve totaalprijs</t>
  </si>
  <si>
    <t>Algemene informatie</t>
  </si>
  <si>
    <t>Alle inschrijvers dienen de geel gearceerde cellen in te vullen.</t>
  </si>
  <si>
    <t>Alle ingevulde prijzen dienen all-in prijzen te zijn.</t>
  </si>
  <si>
    <t>Manipulatief inschrijven is niet toegestaan. Manipulatieve inschrijvingen worden uitgesloten van verdere beoordeling en komen niet in aanmerking voor gunning.</t>
  </si>
  <si>
    <t xml:space="preserve">Na het correct invullen van alle velden, wordt op het voorblad de totale fictieve inschrijfprijs weergeven. Indien het niet correct is ingevuld wordt hier ''Onjuist'' getoond. </t>
  </si>
  <si>
    <t>De fictieve inschrijfprijs wordt gebruikt om het aantal gescoorde punten te berekenen.</t>
  </si>
  <si>
    <t xml:space="preserve">U dient het prijzenblad getekent te retourneren. </t>
  </si>
  <si>
    <t xml:space="preserve">Ondertekening </t>
  </si>
  <si>
    <t>Naam</t>
  </si>
  <si>
    <t>Datum en plaats</t>
  </si>
  <si>
    <t>Functie</t>
  </si>
  <si>
    <t>Onderneming en adres</t>
  </si>
  <si>
    <t>Handtekening</t>
  </si>
  <si>
    <t xml:space="preserve">Tabblad ''assortiment perceel 1'' en ''assortiment perceel 2'' geeft een schets van het huidige assortiment. Aan de artikelen én aantallen kunnen geen rechten ontleent worden. </t>
  </si>
  <si>
    <t>Aanbesteding 2025-010-LECL-EA-medische ge- en verbruiksartikelen</t>
  </si>
  <si>
    <t xml:space="preserve">Doppler </t>
  </si>
  <si>
    <t>Huntleigh dopller SD-2</t>
  </si>
  <si>
    <t xml:space="preserve">Preventief onderhoud, tijdens werkdagen </t>
  </si>
  <si>
    <t>Uurtarief correctief onderhoud, tijdens werkdagen</t>
  </si>
  <si>
    <t>Wondmodel</t>
  </si>
  <si>
    <t>Maag ten behoeve van fantoom</t>
  </si>
  <si>
    <t>Blaas ten behoeve van fantoom</t>
  </si>
  <si>
    <t xml:space="preserve">Demonstratiegebit </t>
  </si>
  <si>
    <t>Bij het tabblad ''assortiment perceel 1'' en ''assoritment perceel 2'' worden bruto prijzen uitgevraagd. Met brutoprijs wordt bedoelt dat u de prijs hanteert zoals in uw webshop. Het daarbij te gebruiken kortinspercentage resulteert in de uiteindelijke nettoprijs voor deze uitvraag.</t>
  </si>
  <si>
    <t xml:space="preserve">Artikelgroep </t>
  </si>
  <si>
    <t xml:space="preserve">Stethoscoop </t>
  </si>
  <si>
    <t>Bruto catalogusprijs (€) verpakking</t>
  </si>
  <si>
    <t>Netto prijs (€) per stuk</t>
  </si>
  <si>
    <t>Fictieve inschrijfprijs perceel  1</t>
  </si>
  <si>
    <t>Fictieve inschrijfprijs perceel  2</t>
  </si>
  <si>
    <t xml:space="preserve">* Het totaalbedrag van de onderhoudskosten bevat alle kosten om het onderhoud uit te kunnen voeren, dus ook de voorrijdkosten etc. </t>
  </si>
  <si>
    <t>prijs per stuk</t>
  </si>
  <si>
    <t>prijs totaal</t>
  </si>
  <si>
    <t>Peventief Onderhoud huidige gebruiksartikelen</t>
  </si>
  <si>
    <t>Fictieve totaal prijs Onderhoud</t>
  </si>
  <si>
    <t>80% assortiment P2 + 20% OH</t>
  </si>
  <si>
    <t>100% assortiment P1</t>
  </si>
  <si>
    <t>wegingspercentage %</t>
  </si>
  <si>
    <t>Wanneer er geen specificatie zoals afmetingen worden benoemd in de assortimentsbladen dan biedt de Inschrijver het meest ingezette artikel uit het werkveld.</t>
  </si>
  <si>
    <t>* Bovenstaand overzicht geeft een beeld van de huidige situatie, na gunning wordt de definitieve situatie samen met de Opdrachtnemer in kaart gebracht.</t>
  </si>
  <si>
    <t>Productinformatie</t>
  </si>
  <si>
    <t>Protexis latex</t>
  </si>
  <si>
    <t>protexis latex</t>
  </si>
  <si>
    <t>Klinion protection schort 125cm</t>
  </si>
  <si>
    <t>M-Safe veiligheidsbril blauw</t>
  </si>
  <si>
    <t>Intersurgical zuurstofbril gebogen prong 2,10m</t>
  </si>
  <si>
    <t>Klinion protection beschermmuts 53cm</t>
  </si>
  <si>
    <t>Klinion mond/neus masker type IIR met oorlus</t>
  </si>
  <si>
    <t>Nonwoven gaas, 4 laags</t>
  </si>
  <si>
    <t>Klinion split/drain kompress</t>
  </si>
  <si>
    <t>Celstofdepper op rol, 4x5cm</t>
  </si>
  <si>
    <t>Peha-haft 4mx6cm</t>
  </si>
  <si>
    <t>Xtrata wondfolie op rol 10mx10cm</t>
  </si>
  <si>
    <t>Tegaderm infuuspleister 7x8,5cm</t>
  </si>
  <si>
    <t>Leukoplast pleister elastic 6cmx5m</t>
  </si>
  <si>
    <t>Verbandschaar lister 18cm</t>
  </si>
  <si>
    <t>Leukotape remover 350ml</t>
  </si>
  <si>
    <t>Tricofix vingerverband</t>
  </si>
  <si>
    <t>Quick snelverband gerold 6x8cm</t>
  </si>
  <si>
    <t xml:space="preserve">Trauma zwachtel 10cmx4,5cm </t>
  </si>
  <si>
    <t>ChitoSAM hemostatisch gaas 10x10cm</t>
  </si>
  <si>
    <t>CAT tactical Tourniquet 4cm blauw</t>
  </si>
  <si>
    <t>Curion urinebeenzak, eendaags 500ml met kruiskraan</t>
  </si>
  <si>
    <t>Curion eendelige bedhanger</t>
  </si>
  <si>
    <t>Rochester haarprotector</t>
  </si>
  <si>
    <t>Conveen comdoomkatheter 30mm</t>
  </si>
  <si>
    <t>Arion Slide X</t>
  </si>
  <si>
    <t xml:space="preserve">Rubber handschoen met noppen </t>
  </si>
  <si>
    <t>Rubber handschoen met noppen</t>
  </si>
  <si>
    <t>70%, fles 1ltr</t>
  </si>
  <si>
    <t>Chloorexidine in alcohol 70%, fles 1ltr</t>
  </si>
  <si>
    <t>Arion Swash gold washand</t>
  </si>
  <si>
    <t>Arion Swash shampoo cap</t>
  </si>
  <si>
    <t>Romed wegwerp scheermesjes</t>
  </si>
  <si>
    <t>Maxi mini</t>
  </si>
  <si>
    <t xml:space="preserve">Absorin </t>
  </si>
  <si>
    <t>BD vacutainerbuis 4mlx75mm, paars</t>
  </si>
  <si>
    <t>Sharpsafe</t>
  </si>
  <si>
    <t>BD vacutainer houder</t>
  </si>
  <si>
    <t>BD eclipse naald 21G 0,8x32mm</t>
  </si>
  <si>
    <t>Codan drip SWAN infuusset</t>
  </si>
  <si>
    <t>Flexicare Zijlijn LL Spike met beluchting</t>
  </si>
  <si>
    <t>Prämenta</t>
  </si>
  <si>
    <t>Venflon pro safety</t>
  </si>
  <si>
    <t xml:space="preserve">Venflon pro safety </t>
  </si>
  <si>
    <t>Codan bionecteur Swan-lock</t>
  </si>
  <si>
    <t>Flocare CH 10</t>
  </si>
  <si>
    <t>Rudanasal fixatiepleister</t>
  </si>
  <si>
    <t>Macherey-nagel PH strip 0-14</t>
  </si>
  <si>
    <t>Meetlint kunststof 150cm</t>
  </si>
  <si>
    <t>Stomaschaaf gebogen, 11cm, spits/stomp</t>
  </si>
  <si>
    <t>Stoma knipmallen</t>
  </si>
  <si>
    <t>Posyflush</t>
  </si>
  <si>
    <t>Accu-chek safe-T pro plus lancetten</t>
  </si>
  <si>
    <t>Alkotip alcoholdoekjes 30mmx65mm</t>
  </si>
  <si>
    <t>Fles 1 ltr</t>
  </si>
  <si>
    <t xml:space="preserve">Klinion easy care </t>
  </si>
  <si>
    <t>15x9x26cm</t>
  </si>
  <si>
    <t>Arterieklem kochter 14cm recht</t>
  </si>
  <si>
    <t xml:space="preserve">Hoesje voor Genius 2 + 3 oorthermometer </t>
  </si>
  <si>
    <t>BD blunt optreknaald 18G zonder filter</t>
  </si>
  <si>
    <t>Skin-Prep doekjes smith&amp;nephew</t>
  </si>
  <si>
    <t>Wattenstaaf hout, 15 cm</t>
  </si>
  <si>
    <t>Leukopor</t>
  </si>
  <si>
    <t>Leukoplast</t>
  </si>
  <si>
    <t>Fingerbob, vingerverband buisvormig bont, size L</t>
  </si>
  <si>
    <t>Klinigrip ideal bandage 5mx8cm</t>
  </si>
  <si>
    <t>Comprilan 5mx8cm</t>
  </si>
  <si>
    <t xml:space="preserve">Endosgel </t>
  </si>
  <si>
    <t xml:space="preserve">Verblijfskatheter CH12, normale tip, lengte standaard, ballon 5-10ml. </t>
  </si>
  <si>
    <t>Curion urinebedzak 2000ml, 110cm, kruiskraan</t>
  </si>
  <si>
    <t>Hollister VaPro CH12</t>
  </si>
  <si>
    <t>Incontinentiebroek met heupband</t>
  </si>
  <si>
    <t>Incontinentiebroek zonder heupband, pull-up</t>
  </si>
  <si>
    <t xml:space="preserve">Spuit 50ml kathetertip </t>
  </si>
  <si>
    <t>Nipro REF SY3-50CTC-EC</t>
  </si>
  <si>
    <t xml:space="preserve">Nipro 3-delig </t>
  </si>
  <si>
    <t>SOL-care veiligheidsnaald, 25G 0,5mmx16mm</t>
  </si>
  <si>
    <t>SOL-care veiligheidsnaald, 21G 0,8mm x 40mm</t>
  </si>
  <si>
    <t>Tork premium REF 10 02 97</t>
  </si>
  <si>
    <t>Klinion absorberend verband 10x10</t>
  </si>
  <si>
    <t>Uro-trainer Braun</t>
  </si>
  <si>
    <t>Avanos oral care swaps</t>
  </si>
  <si>
    <t>Perceel 2</t>
  </si>
  <si>
    <t>57mm</t>
  </si>
  <si>
    <t>57mm, open systeem</t>
  </si>
  <si>
    <t>Nitril indigo</t>
  </si>
  <si>
    <t>Geen specificatie</t>
  </si>
  <si>
    <t xml:space="preserve">Doff 'n donner cuff </t>
  </si>
  <si>
    <t>Spuit sondevoeding 60ml Enfit</t>
  </si>
  <si>
    <t>Bloedpoeder ten behoeve van oefenarm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</si>
</sst>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  <numFmt numFmtId="165" formatCode="_ [$€-413]\ * #,##0.00000_ ;_ [$€-413]\ * \-#,##0.00000_ ;_ [$€-413]\ * &quot;-&quot;?????_ ;_ @_ 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24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8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theme="0" tint="-4.9989318521683403E-2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7030A0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2" borderId="0"/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1" fillId="3" borderId="0" xfId="1" applyFill="1"/>
    <xf numFmtId="0" fontId="4" fillId="3" borderId="0" xfId="1" applyFont="1" applyFill="1"/>
    <xf numFmtId="0" fontId="0" fillId="4" borderId="0" xfId="0" applyFill="1"/>
    <xf numFmtId="0" fontId="3" fillId="3" borderId="0" xfId="1" applyFont="1" applyFill="1"/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/>
    <xf numFmtId="0" fontId="2" fillId="0" borderId="9" xfId="0" applyFont="1" applyBorder="1"/>
    <xf numFmtId="0" fontId="2" fillId="0" borderId="10" xfId="0" applyFont="1" applyBorder="1"/>
    <xf numFmtId="0" fontId="2" fillId="0" borderId="13" xfId="0" applyFont="1" applyBorder="1"/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0" fillId="0" borderId="0" xfId="0" applyAlignment="1">
      <alignment horizontal="center" vertical="center"/>
    </xf>
    <xf numFmtId="0" fontId="6" fillId="0" borderId="0" xfId="0" applyFont="1"/>
    <xf numFmtId="164" fontId="0" fillId="0" borderId="0" xfId="0" applyNumberFormat="1"/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wrapText="1"/>
    </xf>
    <xf numFmtId="0" fontId="2" fillId="0" borderId="3" xfId="0" applyFont="1" applyBorder="1"/>
    <xf numFmtId="164" fontId="0" fillId="0" borderId="5" xfId="0" applyNumberFormat="1" applyBorder="1"/>
    <xf numFmtId="0" fontId="1" fillId="2" borderId="0" xfId="1"/>
    <xf numFmtId="0" fontId="7" fillId="2" borderId="0" xfId="1" applyFont="1" applyAlignment="1">
      <alignment horizontal="center" vertical="center"/>
    </xf>
    <xf numFmtId="0" fontId="0" fillId="0" borderId="4" xfId="0" applyBorder="1"/>
    <xf numFmtId="0" fontId="0" fillId="0" borderId="4" xfId="0" applyBorder="1" applyAlignment="1">
      <alignment wrapText="1"/>
    </xf>
    <xf numFmtId="0" fontId="0" fillId="0" borderId="6" xfId="0" applyBorder="1"/>
    <xf numFmtId="164" fontId="0" fillId="0" borderId="8" xfId="0" applyNumberFormat="1" applyBorder="1"/>
    <xf numFmtId="0" fontId="1" fillId="2" borderId="9" xfId="1" applyBorder="1"/>
    <xf numFmtId="0" fontId="7" fillId="2" borderId="13" xfId="1" applyFont="1" applyBorder="1" applyAlignment="1">
      <alignment horizontal="center" vertical="center"/>
    </xf>
    <xf numFmtId="0" fontId="1" fillId="2" borderId="13" xfId="1" applyBorder="1"/>
    <xf numFmtId="0" fontId="1" fillId="2" borderId="10" xfId="1" applyBorder="1"/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0" fontId="0" fillId="5" borderId="5" xfId="0" applyNumberFormat="1" applyFill="1" applyBorder="1" applyProtection="1">
      <protection locked="0"/>
    </xf>
    <xf numFmtId="10" fontId="0" fillId="5" borderId="8" xfId="0" applyNumberFormat="1" applyFill="1" applyBorder="1" applyProtection="1">
      <protection locked="0"/>
    </xf>
    <xf numFmtId="10" fontId="0" fillId="8" borderId="4" xfId="2" applyNumberFormat="1" applyFont="1" applyFill="1" applyBorder="1"/>
    <xf numFmtId="10" fontId="0" fillId="8" borderId="6" xfId="2" applyNumberFormat="1" applyFont="1" applyFill="1" applyBorder="1"/>
    <xf numFmtId="165" fontId="0" fillId="0" borderId="5" xfId="0" applyNumberFormat="1" applyBorder="1"/>
    <xf numFmtId="165" fontId="0" fillId="0" borderId="0" xfId="0" applyNumberFormat="1"/>
    <xf numFmtId="165" fontId="0" fillId="0" borderId="8" xfId="0" applyNumberFormat="1" applyBorder="1"/>
    <xf numFmtId="164" fontId="0" fillId="0" borderId="12" xfId="0" applyNumberFormat="1" applyBorder="1"/>
    <xf numFmtId="3" fontId="0" fillId="0" borderId="0" xfId="0" applyNumberFormat="1"/>
    <xf numFmtId="3" fontId="0" fillId="0" borderId="7" xfId="0" applyNumberFormat="1" applyBorder="1"/>
    <xf numFmtId="0" fontId="0" fillId="5" borderId="0" xfId="0" applyFill="1" applyProtection="1">
      <protection locked="0"/>
    </xf>
    <xf numFmtId="164" fontId="0" fillId="5" borderId="0" xfId="0" applyNumberFormat="1" applyFill="1" applyProtection="1">
      <protection locked="0"/>
    </xf>
    <xf numFmtId="0" fontId="0" fillId="5" borderId="7" xfId="0" applyFill="1" applyBorder="1" applyProtection="1">
      <protection locked="0"/>
    </xf>
    <xf numFmtId="164" fontId="0" fillId="5" borderId="7" xfId="0" applyNumberFormat="1" applyFill="1" applyBorder="1" applyProtection="1">
      <protection locked="0"/>
    </xf>
    <xf numFmtId="0" fontId="2" fillId="0" borderId="13" xfId="0" applyFont="1" applyBorder="1" applyAlignment="1">
      <alignment wrapText="1"/>
    </xf>
    <xf numFmtId="0" fontId="5" fillId="0" borderId="13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12" fillId="0" borderId="0" xfId="0" applyFont="1"/>
    <xf numFmtId="10" fontId="0" fillId="5" borderId="3" xfId="0" applyNumberFormat="1" applyFill="1" applyBorder="1" applyProtection="1">
      <protection locked="0"/>
    </xf>
    <xf numFmtId="164" fontId="0" fillId="0" borderId="15" xfId="0" applyNumberFormat="1" applyBorder="1"/>
    <xf numFmtId="44" fontId="0" fillId="0" borderId="0" xfId="0" applyNumberFormat="1"/>
    <xf numFmtId="165" fontId="0" fillId="0" borderId="7" xfId="0" applyNumberFormat="1" applyBorder="1"/>
    <xf numFmtId="0" fontId="0" fillId="0" borderId="13" xfId="0" applyBorder="1"/>
    <xf numFmtId="0" fontId="0" fillId="0" borderId="10" xfId="0" applyBorder="1"/>
    <xf numFmtId="0" fontId="0" fillId="0" borderId="9" xfId="0" applyBorder="1"/>
    <xf numFmtId="9" fontId="2" fillId="0" borderId="0" xfId="0" applyNumberFormat="1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right"/>
    </xf>
    <xf numFmtId="0" fontId="0" fillId="0" borderId="1" xfId="0" applyBorder="1"/>
    <xf numFmtId="9" fontId="2" fillId="0" borderId="2" xfId="0" applyNumberFormat="1" applyFont="1" applyBorder="1" applyAlignment="1">
      <alignment horizontal="center" vertical="center"/>
    </xf>
    <xf numFmtId="44" fontId="0" fillId="8" borderId="5" xfId="0" applyNumberFormat="1" applyFill="1" applyBorder="1"/>
    <xf numFmtId="44" fontId="0" fillId="8" borderId="8" xfId="0" applyNumberFormat="1" applyFill="1" applyBorder="1"/>
    <xf numFmtId="44" fontId="0" fillId="8" borderId="10" xfId="0" applyNumberFormat="1" applyFill="1" applyBorder="1"/>
    <xf numFmtId="44" fontId="0" fillId="8" borderId="3" xfId="0" applyNumberFormat="1" applyFill="1" applyBorder="1"/>
    <xf numFmtId="0" fontId="11" fillId="8" borderId="1" xfId="0" applyFont="1" applyFill="1" applyBorder="1" applyAlignment="1">
      <alignment horizontal="right"/>
    </xf>
    <xf numFmtId="0" fontId="2" fillId="8" borderId="2" xfId="0" applyFont="1" applyFill="1" applyBorder="1"/>
    <xf numFmtId="0" fontId="10" fillId="8" borderId="2" xfId="0" applyFont="1" applyFill="1" applyBorder="1"/>
    <xf numFmtId="44" fontId="11" fillId="8" borderId="3" xfId="0" applyNumberFormat="1" applyFont="1" applyFill="1" applyBorder="1"/>
    <xf numFmtId="0" fontId="11" fillId="8" borderId="6" xfId="0" applyFont="1" applyFill="1" applyBorder="1" applyAlignment="1">
      <alignment horizontal="right"/>
    </xf>
    <xf numFmtId="0" fontId="2" fillId="8" borderId="7" xfId="0" applyFont="1" applyFill="1" applyBorder="1"/>
    <xf numFmtId="0" fontId="10" fillId="8" borderId="7" xfId="0" applyFont="1" applyFill="1" applyBorder="1"/>
    <xf numFmtId="44" fontId="11" fillId="8" borderId="8" xfId="0" applyNumberFormat="1" applyFont="1" applyFill="1" applyBorder="1"/>
    <xf numFmtId="44" fontId="0" fillId="5" borderId="0" xfId="0" applyNumberFormat="1" applyFill="1" applyProtection="1">
      <protection locked="0"/>
    </xf>
    <xf numFmtId="44" fontId="0" fillId="5" borderId="7" xfId="0" applyNumberFormat="1" applyFill="1" applyBorder="1" applyProtection="1">
      <protection locked="0"/>
    </xf>
    <xf numFmtId="44" fontId="0" fillId="5" borderId="13" xfId="0" applyNumberFormat="1" applyFill="1" applyBorder="1" applyProtection="1">
      <protection locked="0"/>
    </xf>
    <xf numFmtId="164" fontId="0" fillId="5" borderId="8" xfId="0" applyNumberFormat="1" applyFill="1" applyBorder="1" applyProtection="1">
      <protection locked="0"/>
    </xf>
    <xf numFmtId="0" fontId="0" fillId="9" borderId="4" xfId="0" applyFill="1" applyBorder="1"/>
    <xf numFmtId="0" fontId="0" fillId="9" borderId="0" xfId="0" applyFill="1"/>
    <xf numFmtId="0" fontId="0" fillId="9" borderId="0" xfId="0" applyFill="1" applyAlignment="1">
      <alignment horizontal="center" vertical="center"/>
    </xf>
    <xf numFmtId="0" fontId="0" fillId="9" borderId="0" xfId="0" applyFill="1" applyProtection="1">
      <protection locked="0"/>
    </xf>
    <xf numFmtId="164" fontId="0" fillId="9" borderId="0" xfId="0" applyNumberFormat="1" applyFill="1" applyProtection="1">
      <protection locked="0"/>
    </xf>
    <xf numFmtId="165" fontId="0" fillId="9" borderId="5" xfId="0" applyNumberFormat="1" applyFill="1" applyBorder="1"/>
    <xf numFmtId="10" fontId="0" fillId="9" borderId="4" xfId="2" applyNumberFormat="1" applyFont="1" applyFill="1" applyBorder="1"/>
    <xf numFmtId="165" fontId="0" fillId="9" borderId="0" xfId="0" applyNumberFormat="1" applyFill="1"/>
    <xf numFmtId="164" fontId="0" fillId="9" borderId="5" xfId="0" applyNumberFormat="1" applyFill="1" applyBorder="1"/>
    <xf numFmtId="0" fontId="8" fillId="6" borderId="11" xfId="0" applyFont="1" applyFill="1" applyBorder="1" applyAlignment="1">
      <alignment horizontal="left" vertical="center"/>
    </xf>
    <xf numFmtId="0" fontId="8" fillId="6" borderId="14" xfId="0" applyFont="1" applyFill="1" applyBorder="1" applyAlignment="1">
      <alignment horizontal="left" vertical="center"/>
    </xf>
    <xf numFmtId="0" fontId="8" fillId="6" borderId="12" xfId="0" applyFont="1" applyFill="1" applyBorder="1" applyAlignment="1">
      <alignment horizontal="left" vertical="center"/>
    </xf>
    <xf numFmtId="0" fontId="8" fillId="7" borderId="1" xfId="0" applyFont="1" applyFill="1" applyBorder="1" applyAlignment="1" applyProtection="1">
      <alignment horizontal="center" vertical="top" wrapText="1"/>
      <protection locked="0"/>
    </xf>
    <xf numFmtId="0" fontId="8" fillId="7" borderId="2" xfId="0" applyFont="1" applyFill="1" applyBorder="1" applyAlignment="1" applyProtection="1">
      <alignment horizontal="center" vertical="top" wrapText="1"/>
      <protection locked="0"/>
    </xf>
    <xf numFmtId="0" fontId="8" fillId="7" borderId="3" xfId="0" applyFont="1" applyFill="1" applyBorder="1" applyAlignment="1" applyProtection="1">
      <alignment horizontal="center" vertical="top" wrapText="1"/>
      <protection locked="0"/>
    </xf>
    <xf numFmtId="0" fontId="8" fillId="7" borderId="4" xfId="0" applyFont="1" applyFill="1" applyBorder="1" applyAlignment="1" applyProtection="1">
      <alignment horizontal="center" vertical="top" wrapText="1"/>
      <protection locked="0"/>
    </xf>
    <xf numFmtId="0" fontId="8" fillId="7" borderId="0" xfId="0" applyFont="1" applyFill="1" applyAlignment="1" applyProtection="1">
      <alignment horizontal="center" vertical="top" wrapText="1"/>
      <protection locked="0"/>
    </xf>
    <xf numFmtId="0" fontId="8" fillId="7" borderId="5" xfId="0" applyFont="1" applyFill="1" applyBorder="1" applyAlignment="1" applyProtection="1">
      <alignment horizontal="center" vertical="top" wrapText="1"/>
      <protection locked="0"/>
    </xf>
    <xf numFmtId="0" fontId="8" fillId="7" borderId="6" xfId="0" applyFont="1" applyFill="1" applyBorder="1" applyAlignment="1" applyProtection="1">
      <alignment horizontal="center" vertical="top" wrapText="1"/>
      <protection locked="0"/>
    </xf>
    <xf numFmtId="0" fontId="8" fillId="7" borderId="7" xfId="0" applyFont="1" applyFill="1" applyBorder="1" applyAlignment="1" applyProtection="1">
      <alignment horizontal="center" vertical="top" wrapText="1"/>
      <protection locked="0"/>
    </xf>
    <xf numFmtId="0" fontId="8" fillId="7" borderId="8" xfId="0" applyFont="1" applyFill="1" applyBorder="1" applyAlignment="1" applyProtection="1">
      <alignment horizontal="center" vertical="top" wrapText="1"/>
      <protection locked="0"/>
    </xf>
    <xf numFmtId="0" fontId="8" fillId="7" borderId="1" xfId="0" applyFont="1" applyFill="1" applyBorder="1" applyAlignment="1" applyProtection="1">
      <alignment horizontal="left" vertical="top" wrapText="1"/>
      <protection locked="0"/>
    </xf>
    <xf numFmtId="0" fontId="8" fillId="7" borderId="2" xfId="0" applyFont="1" applyFill="1" applyBorder="1" applyAlignment="1" applyProtection="1">
      <alignment horizontal="left" vertical="top" wrapText="1"/>
      <protection locked="0"/>
    </xf>
    <xf numFmtId="0" fontId="8" fillId="7" borderId="3" xfId="0" applyFont="1" applyFill="1" applyBorder="1" applyAlignment="1" applyProtection="1">
      <alignment horizontal="left" vertical="top" wrapText="1"/>
      <protection locked="0"/>
    </xf>
    <xf numFmtId="0" fontId="8" fillId="7" borderId="4" xfId="0" applyFont="1" applyFill="1" applyBorder="1" applyAlignment="1" applyProtection="1">
      <alignment horizontal="left" vertical="top" wrapText="1"/>
      <protection locked="0"/>
    </xf>
    <xf numFmtId="0" fontId="8" fillId="7" borderId="0" xfId="0" applyFont="1" applyFill="1" applyAlignment="1" applyProtection="1">
      <alignment horizontal="left" vertical="top" wrapText="1"/>
      <protection locked="0"/>
    </xf>
    <xf numFmtId="0" fontId="8" fillId="7" borderId="5" xfId="0" applyFont="1" applyFill="1" applyBorder="1" applyAlignment="1" applyProtection="1">
      <alignment horizontal="left" vertical="top" wrapText="1"/>
      <protection locked="0"/>
    </xf>
    <xf numFmtId="0" fontId="8" fillId="7" borderId="6" xfId="0" applyFont="1" applyFill="1" applyBorder="1" applyAlignment="1" applyProtection="1">
      <alignment horizontal="left" vertical="top" wrapText="1"/>
      <protection locked="0"/>
    </xf>
    <xf numFmtId="0" fontId="8" fillId="7" borderId="7" xfId="0" applyFont="1" applyFill="1" applyBorder="1" applyAlignment="1" applyProtection="1">
      <alignment horizontal="left" vertical="top" wrapText="1"/>
      <protection locked="0"/>
    </xf>
    <xf numFmtId="0" fontId="8" fillId="7" borderId="8" xfId="0" applyFont="1" applyFill="1" applyBorder="1" applyAlignment="1" applyProtection="1">
      <alignment horizontal="left" vertical="top" wrapText="1"/>
      <protection locked="0"/>
    </xf>
    <xf numFmtId="0" fontId="8" fillId="6" borderId="11" xfId="0" applyFont="1" applyFill="1" applyBorder="1" applyAlignment="1">
      <alignment horizontal="left" vertical="center" wrapText="1"/>
    </xf>
    <xf numFmtId="0" fontId="8" fillId="6" borderId="14" xfId="0" applyFont="1" applyFill="1" applyBorder="1" applyAlignment="1">
      <alignment horizontal="left" vertical="center" wrapText="1"/>
    </xf>
    <xf numFmtId="0" fontId="8" fillId="6" borderId="12" xfId="0" applyFont="1" applyFill="1" applyBorder="1" applyAlignment="1">
      <alignment horizontal="left" vertical="center" wrapText="1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</cellXfs>
  <cellStyles count="3">
    <cellStyle name="Procent" xfId="2" builtinId="5"/>
    <cellStyle name="Standaard" xfId="0" builtinId="0"/>
    <cellStyle name="Stijl 1" xfId="1" xr:uid="{37BC434F-529B-4093-9722-F953D497FB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607694</xdr:colOff>
      <xdr:row>0</xdr:row>
      <xdr:rowOff>0</xdr:rowOff>
    </xdr:from>
    <xdr:to>
      <xdr:col>16</xdr:col>
      <xdr:colOff>438150</xdr:colOff>
      <xdr:row>3</xdr:row>
      <xdr:rowOff>133350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C80E264-BF48-44B9-AA50-F748E2F8C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2894" y="0"/>
          <a:ext cx="2874646" cy="885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7</xdr:col>
      <xdr:colOff>459106</xdr:colOff>
      <xdr:row>3</xdr:row>
      <xdr:rowOff>19050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724E46EB-819A-45C3-BBB9-EDC459950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91100" y="0"/>
          <a:ext cx="2897506" cy="7810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11</xdr:col>
      <xdr:colOff>250191</xdr:colOff>
      <xdr:row>3</xdr:row>
      <xdr:rowOff>91440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8AF7B8D6-A02B-4FF4-99CA-A2E4912EC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87400" y="0"/>
          <a:ext cx="2887981" cy="86571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</xdr:colOff>
      <xdr:row>0</xdr:row>
      <xdr:rowOff>0</xdr:rowOff>
    </xdr:from>
    <xdr:to>
      <xdr:col>8</xdr:col>
      <xdr:colOff>1</xdr:colOff>
      <xdr:row>3</xdr:row>
      <xdr:rowOff>76200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D1F6B4FB-AD87-4E24-99E3-FF94331B4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30140" y="0"/>
          <a:ext cx="2880361" cy="8382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464820</xdr:colOff>
      <xdr:row>0</xdr:row>
      <xdr:rowOff>0</xdr:rowOff>
    </xdr:from>
    <xdr:to>
      <xdr:col>7</xdr:col>
      <xdr:colOff>17146</xdr:colOff>
      <xdr:row>3</xdr:row>
      <xdr:rowOff>95250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612E8DDD-2CA5-4CD9-BAD9-ACB6065CA9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78140" y="0"/>
          <a:ext cx="2798446" cy="8572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2415541</xdr:colOff>
      <xdr:row>3</xdr:row>
      <xdr:rowOff>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583E99B7-9764-4D8F-8283-029A045EB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415541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38510-88B4-4DA5-B453-76DE2ADB12DE}">
  <dimension ref="A1:P30"/>
  <sheetViews>
    <sheetView topLeftCell="A4" workbookViewId="0">
      <selection activeCell="G21" sqref="G21:J23"/>
    </sheetView>
  </sheetViews>
  <sheetFormatPr defaultRowHeight="14.4" x14ac:dyDescent="0.3"/>
  <cols>
    <col min="1" max="1" width="14.77734375" customWidth="1"/>
    <col min="2" max="2" width="96.5546875" customWidth="1"/>
    <col min="4" max="4" width="8.88671875" customWidth="1"/>
    <col min="5" max="5" width="9.21875" customWidth="1"/>
    <col min="6" max="6" width="26.21875" customWidth="1"/>
  </cols>
  <sheetData>
    <row r="1" spans="1:16" ht="31.2" x14ac:dyDescent="0.6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3"/>
      <c r="N1" s="3"/>
      <c r="O1" s="3"/>
      <c r="P1" s="3"/>
    </row>
    <row r="2" spans="1:16" x14ac:dyDescent="0.3">
      <c r="A2" s="1"/>
      <c r="B2" s="4" t="s">
        <v>248</v>
      </c>
      <c r="C2" s="1"/>
      <c r="D2" s="1"/>
      <c r="E2" s="1"/>
      <c r="F2" s="1"/>
      <c r="G2" s="1"/>
      <c r="H2" s="1"/>
      <c r="I2" s="1"/>
      <c r="J2" s="1"/>
      <c r="K2" s="1"/>
      <c r="L2" s="1"/>
      <c r="M2" s="3"/>
      <c r="N2" s="3"/>
      <c r="O2" s="3"/>
      <c r="P2" s="3"/>
    </row>
    <row r="3" spans="1:16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3"/>
      <c r="N3" s="3"/>
      <c r="O3" s="3"/>
      <c r="P3" s="3"/>
    </row>
    <row r="5" spans="1:16" x14ac:dyDescent="0.3">
      <c r="A5" s="22"/>
      <c r="B5" s="23" t="s">
        <v>234</v>
      </c>
      <c r="C5" s="22"/>
      <c r="D5" s="22"/>
      <c r="E5" s="22"/>
      <c r="F5" s="22"/>
      <c r="G5" s="22"/>
      <c r="H5" s="22"/>
      <c r="I5" s="22"/>
      <c r="J5" s="22"/>
      <c r="K5" s="22"/>
      <c r="L5" s="22"/>
    </row>
    <row r="6" spans="1:16" x14ac:dyDescent="0.3">
      <c r="A6" s="14">
        <v>1</v>
      </c>
      <c r="B6" t="s">
        <v>235</v>
      </c>
    </row>
    <row r="7" spans="1:16" x14ac:dyDescent="0.3">
      <c r="A7" s="14">
        <v>2</v>
      </c>
      <c r="B7" t="s">
        <v>236</v>
      </c>
    </row>
    <row r="8" spans="1:16" ht="28.8" x14ac:dyDescent="0.3">
      <c r="A8" s="14">
        <v>3</v>
      </c>
      <c r="B8" s="5" t="s">
        <v>237</v>
      </c>
    </row>
    <row r="9" spans="1:16" ht="43.8" customHeight="1" x14ac:dyDescent="0.3">
      <c r="A9" s="14">
        <v>4</v>
      </c>
      <c r="B9" s="5" t="s">
        <v>257</v>
      </c>
    </row>
    <row r="10" spans="1:16" ht="28.8" x14ac:dyDescent="0.3">
      <c r="A10" s="14">
        <v>6</v>
      </c>
      <c r="B10" s="5" t="s">
        <v>238</v>
      </c>
    </row>
    <row r="11" spans="1:16" x14ac:dyDescent="0.3">
      <c r="A11" s="14">
        <v>7</v>
      </c>
      <c r="B11" s="5" t="s">
        <v>239</v>
      </c>
    </row>
    <row r="12" spans="1:16" x14ac:dyDescent="0.3">
      <c r="A12" s="14">
        <v>8</v>
      </c>
      <c r="B12" s="5" t="s">
        <v>240</v>
      </c>
    </row>
    <row r="13" spans="1:16" ht="28.8" x14ac:dyDescent="0.3">
      <c r="A13" s="14">
        <v>9</v>
      </c>
      <c r="B13" s="5" t="s">
        <v>272</v>
      </c>
    </row>
    <row r="14" spans="1:16" ht="28.8" x14ac:dyDescent="0.3">
      <c r="A14" s="14">
        <v>10</v>
      </c>
      <c r="B14" s="5" t="s">
        <v>247</v>
      </c>
    </row>
    <row r="15" spans="1:16" ht="15" thickBot="1" x14ac:dyDescent="0.35"/>
    <row r="16" spans="1:16" ht="21" x14ac:dyDescent="0.4">
      <c r="B16" s="68" t="s">
        <v>262</v>
      </c>
      <c r="C16" s="69" t="s">
        <v>270</v>
      </c>
      <c r="D16" s="70"/>
      <c r="E16" s="70"/>
      <c r="F16" s="71" t="str">
        <f>IF('Kortingspercentages perceel 1'!C20=14,'Assortiment perceel 1'!K141,"geen inschrijving")</f>
        <v>geen inschrijving</v>
      </c>
    </row>
    <row r="17" spans="1:10" ht="21.6" thickBot="1" x14ac:dyDescent="0.45">
      <c r="B17" s="72" t="s">
        <v>263</v>
      </c>
      <c r="C17" s="73" t="s">
        <v>269</v>
      </c>
      <c r="D17" s="74"/>
      <c r="E17" s="74"/>
      <c r="F17" s="75" t="str">
        <f>IF('Kortingspercentages perceel 2'!C15=9,('Assortiment Perceel 2 '!G54*0.8)+('Perceel 2 onderhoud huidig'!G27*0.2),"geen inschrijving")</f>
        <v>geen inschrijving</v>
      </c>
    </row>
    <row r="19" spans="1:10" ht="15" thickBot="1" x14ac:dyDescent="0.35"/>
    <row r="20" spans="1:10" ht="15" thickBot="1" x14ac:dyDescent="0.35">
      <c r="A20" s="28"/>
      <c r="B20" s="29" t="s">
        <v>241</v>
      </c>
      <c r="C20" s="30"/>
      <c r="D20" s="30"/>
      <c r="E20" s="30"/>
      <c r="F20" s="30"/>
      <c r="G20" s="30"/>
      <c r="H20" s="30"/>
      <c r="I20" s="30"/>
      <c r="J20" s="31"/>
    </row>
    <row r="21" spans="1:10" x14ac:dyDescent="0.3">
      <c r="A21" s="89" t="s">
        <v>242</v>
      </c>
      <c r="B21" s="92"/>
      <c r="C21" s="93"/>
      <c r="D21" s="93"/>
      <c r="E21" s="94"/>
      <c r="F21" s="89" t="s">
        <v>243</v>
      </c>
      <c r="G21" s="101"/>
      <c r="H21" s="102"/>
      <c r="I21" s="102"/>
      <c r="J21" s="103"/>
    </row>
    <row r="22" spans="1:10" x14ac:dyDescent="0.3">
      <c r="A22" s="90"/>
      <c r="B22" s="95"/>
      <c r="C22" s="96"/>
      <c r="D22" s="96"/>
      <c r="E22" s="97"/>
      <c r="F22" s="90"/>
      <c r="G22" s="104"/>
      <c r="H22" s="105"/>
      <c r="I22" s="105"/>
      <c r="J22" s="106"/>
    </row>
    <row r="23" spans="1:10" ht="15" thickBot="1" x14ac:dyDescent="0.35">
      <c r="A23" s="91"/>
      <c r="B23" s="98"/>
      <c r="C23" s="99"/>
      <c r="D23" s="99"/>
      <c r="E23" s="100"/>
      <c r="F23" s="91"/>
      <c r="G23" s="107"/>
      <c r="H23" s="108"/>
      <c r="I23" s="108"/>
      <c r="J23" s="109"/>
    </row>
    <row r="24" spans="1:10" x14ac:dyDescent="0.3">
      <c r="A24" s="89" t="s">
        <v>244</v>
      </c>
      <c r="B24" s="92"/>
      <c r="C24" s="93"/>
      <c r="D24" s="93"/>
      <c r="E24" s="94"/>
      <c r="F24" s="110" t="s">
        <v>245</v>
      </c>
      <c r="G24" s="101"/>
      <c r="H24" s="102"/>
      <c r="I24" s="102"/>
      <c r="J24" s="103"/>
    </row>
    <row r="25" spans="1:10" x14ac:dyDescent="0.3">
      <c r="A25" s="90"/>
      <c r="B25" s="95"/>
      <c r="C25" s="96"/>
      <c r="D25" s="96"/>
      <c r="E25" s="97"/>
      <c r="F25" s="111"/>
      <c r="G25" s="104"/>
      <c r="H25" s="105"/>
      <c r="I25" s="105"/>
      <c r="J25" s="106"/>
    </row>
    <row r="26" spans="1:10" ht="15" thickBot="1" x14ac:dyDescent="0.35">
      <c r="A26" s="91"/>
      <c r="B26" s="98"/>
      <c r="C26" s="99"/>
      <c r="D26" s="99"/>
      <c r="E26" s="100"/>
      <c r="F26" s="112"/>
      <c r="G26" s="107"/>
      <c r="H26" s="108"/>
      <c r="I26" s="108"/>
      <c r="J26" s="109"/>
    </row>
    <row r="27" spans="1:10" x14ac:dyDescent="0.3">
      <c r="A27" s="89" t="s">
        <v>246</v>
      </c>
      <c r="B27" s="92"/>
      <c r="C27" s="93"/>
      <c r="D27" s="93"/>
      <c r="E27" s="93"/>
      <c r="F27" s="93"/>
      <c r="G27" s="93"/>
      <c r="H27" s="93"/>
      <c r="I27" s="93"/>
      <c r="J27" s="94"/>
    </row>
    <row r="28" spans="1:10" x14ac:dyDescent="0.3">
      <c r="A28" s="90"/>
      <c r="B28" s="95"/>
      <c r="C28" s="96"/>
      <c r="D28" s="96"/>
      <c r="E28" s="96"/>
      <c r="F28" s="96"/>
      <c r="G28" s="96"/>
      <c r="H28" s="96"/>
      <c r="I28" s="96"/>
      <c r="J28" s="97"/>
    </row>
    <row r="29" spans="1:10" x14ac:dyDescent="0.3">
      <c r="A29" s="90"/>
      <c r="B29" s="95"/>
      <c r="C29" s="96"/>
      <c r="D29" s="96"/>
      <c r="E29" s="96"/>
      <c r="F29" s="96"/>
      <c r="G29" s="96"/>
      <c r="H29" s="96"/>
      <c r="I29" s="96"/>
      <c r="J29" s="97"/>
    </row>
    <row r="30" spans="1:10" ht="15" thickBot="1" x14ac:dyDescent="0.35">
      <c r="A30" s="91"/>
      <c r="B30" s="98"/>
      <c r="C30" s="99"/>
      <c r="D30" s="99"/>
      <c r="E30" s="99"/>
      <c r="F30" s="99"/>
      <c r="G30" s="99"/>
      <c r="H30" s="99"/>
      <c r="I30" s="99"/>
      <c r="J30" s="100"/>
    </row>
  </sheetData>
  <sheetProtection algorithmName="SHA-512" hashValue="jmBR/gBH3Ew3V0OYAtvrRsY8UhbX0lGEk8lYbELroBIwgpeuypJxMcGlPa8pC5ihMsCZsmZjF0m3HC0Y4Jsa7Q==" saltValue="br08NRhf4JKhmzsn9sN6OA==" spinCount="100000" sheet="1" objects="1" scenarios="1" selectLockedCells="1"/>
  <mergeCells count="10">
    <mergeCell ref="A27:A30"/>
    <mergeCell ref="B27:J30"/>
    <mergeCell ref="A21:A23"/>
    <mergeCell ref="B21:E23"/>
    <mergeCell ref="F21:F23"/>
    <mergeCell ref="G21:J23"/>
    <mergeCell ref="A24:A26"/>
    <mergeCell ref="B24:E26"/>
    <mergeCell ref="F24:F26"/>
    <mergeCell ref="G24:J26"/>
  </mergeCells>
  <phoneticPr fontId="9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E85D7-DE6B-4C48-AADE-ACB27B05C95F}">
  <dimension ref="A1:O20"/>
  <sheetViews>
    <sheetView workbookViewId="0">
      <selection activeCell="H19" sqref="H19"/>
    </sheetView>
  </sheetViews>
  <sheetFormatPr defaultRowHeight="14.4" x14ac:dyDescent="0.3"/>
  <cols>
    <col min="1" max="1" width="12.109375" customWidth="1"/>
    <col min="2" max="2" width="41.77734375" customWidth="1"/>
    <col min="3" max="3" width="18.88671875" customWidth="1"/>
    <col min="6" max="7" width="8.88671875" customWidth="1"/>
  </cols>
  <sheetData>
    <row r="1" spans="1:15" ht="31.2" x14ac:dyDescent="0.6">
      <c r="A1" s="2" t="s">
        <v>1</v>
      </c>
      <c r="B1" s="1"/>
      <c r="C1" s="1"/>
      <c r="D1" s="1"/>
      <c r="E1" s="1"/>
      <c r="F1" s="1"/>
      <c r="G1" s="1"/>
      <c r="H1" s="1"/>
      <c r="L1" s="3"/>
      <c r="M1" s="3"/>
      <c r="N1" s="3"/>
      <c r="O1" s="3"/>
    </row>
    <row r="2" spans="1:15" x14ac:dyDescent="0.3">
      <c r="A2" s="4" t="s">
        <v>248</v>
      </c>
      <c r="B2" s="1"/>
      <c r="C2" s="1"/>
      <c r="D2" s="1"/>
      <c r="E2" s="1"/>
      <c r="F2" s="1"/>
      <c r="G2" s="1"/>
      <c r="H2" s="1"/>
      <c r="L2" s="3"/>
      <c r="M2" s="3"/>
      <c r="N2" s="3"/>
      <c r="O2" s="3"/>
    </row>
    <row r="3" spans="1:15" x14ac:dyDescent="0.3">
      <c r="A3" s="1"/>
      <c r="B3" s="1"/>
      <c r="C3" s="1"/>
      <c r="D3" s="1"/>
      <c r="E3" s="1"/>
      <c r="F3" s="1"/>
      <c r="G3" s="1"/>
      <c r="H3" s="1"/>
      <c r="L3" s="3"/>
      <c r="M3" s="3"/>
      <c r="N3" s="3"/>
      <c r="O3" s="3"/>
    </row>
    <row r="4" spans="1:15" ht="15" thickBot="1" x14ac:dyDescent="0.35"/>
    <row r="5" spans="1:15" ht="15" thickBot="1" x14ac:dyDescent="0.35">
      <c r="A5" s="9" t="s">
        <v>132</v>
      </c>
      <c r="B5" s="11" t="s">
        <v>133</v>
      </c>
      <c r="C5" s="56"/>
      <c r="D5" s="56"/>
      <c r="E5" s="56"/>
      <c r="F5" s="56"/>
      <c r="G5" s="10" t="s">
        <v>126</v>
      </c>
      <c r="H5" s="57"/>
    </row>
    <row r="6" spans="1:15" x14ac:dyDescent="0.3">
      <c r="A6" s="12">
        <v>1</v>
      </c>
      <c r="B6" s="13" t="s">
        <v>134</v>
      </c>
      <c r="C6" s="13"/>
      <c r="D6" s="13"/>
      <c r="E6" s="13"/>
      <c r="F6" s="13"/>
      <c r="G6" s="13"/>
      <c r="H6" s="52"/>
    </row>
    <row r="7" spans="1:15" x14ac:dyDescent="0.3">
      <c r="A7" s="6">
        <v>2</v>
      </c>
      <c r="B7" t="s">
        <v>135</v>
      </c>
      <c r="H7" s="34"/>
    </row>
    <row r="8" spans="1:15" x14ac:dyDescent="0.3">
      <c r="A8" s="6">
        <v>3</v>
      </c>
      <c r="B8" t="s">
        <v>155</v>
      </c>
      <c r="H8" s="34"/>
    </row>
    <row r="9" spans="1:15" x14ac:dyDescent="0.3">
      <c r="A9" s="6">
        <v>4</v>
      </c>
      <c r="B9" t="s">
        <v>136</v>
      </c>
      <c r="H9" s="34"/>
    </row>
    <row r="10" spans="1:15" x14ac:dyDescent="0.3">
      <c r="A10" s="6">
        <v>5</v>
      </c>
      <c r="B10" t="s">
        <v>137</v>
      </c>
      <c r="H10" s="34"/>
    </row>
    <row r="11" spans="1:15" x14ac:dyDescent="0.3">
      <c r="A11" s="6">
        <v>6</v>
      </c>
      <c r="B11" t="s">
        <v>138</v>
      </c>
      <c r="H11" s="34"/>
    </row>
    <row r="12" spans="1:15" x14ac:dyDescent="0.3">
      <c r="A12" s="6">
        <v>7</v>
      </c>
      <c r="B12" s="5" t="s">
        <v>139</v>
      </c>
      <c r="H12" s="34"/>
    </row>
    <row r="13" spans="1:15" x14ac:dyDescent="0.3">
      <c r="A13" s="6">
        <v>8</v>
      </c>
      <c r="B13" t="s">
        <v>140</v>
      </c>
      <c r="H13" s="34"/>
    </row>
    <row r="14" spans="1:15" x14ac:dyDescent="0.3">
      <c r="A14" s="6">
        <v>9</v>
      </c>
      <c r="B14" t="s">
        <v>141</v>
      </c>
      <c r="H14" s="34"/>
    </row>
    <row r="15" spans="1:15" x14ac:dyDescent="0.3">
      <c r="A15" s="6">
        <v>10</v>
      </c>
      <c r="B15" t="s">
        <v>142</v>
      </c>
      <c r="H15" s="34"/>
    </row>
    <row r="16" spans="1:15" x14ac:dyDescent="0.3">
      <c r="A16" s="6">
        <v>11</v>
      </c>
      <c r="B16" t="s">
        <v>143</v>
      </c>
      <c r="H16" s="34"/>
    </row>
    <row r="17" spans="1:8" x14ac:dyDescent="0.3">
      <c r="A17" s="6">
        <v>12</v>
      </c>
      <c r="B17" t="s">
        <v>144</v>
      </c>
      <c r="H17" s="34"/>
    </row>
    <row r="18" spans="1:8" x14ac:dyDescent="0.3">
      <c r="A18" s="6">
        <v>13</v>
      </c>
      <c r="B18" t="s">
        <v>145</v>
      </c>
      <c r="H18" s="34"/>
    </row>
    <row r="19" spans="1:8" ht="15" thickBot="1" x14ac:dyDescent="0.35">
      <c r="A19" s="7">
        <v>14</v>
      </c>
      <c r="B19" s="8" t="s">
        <v>146</v>
      </c>
      <c r="C19" s="8"/>
      <c r="D19" s="8"/>
      <c r="E19" s="8"/>
      <c r="F19" s="8"/>
      <c r="G19" s="8"/>
      <c r="H19" s="35"/>
    </row>
    <row r="20" spans="1:8" x14ac:dyDescent="0.3">
      <c r="C20" s="51">
        <f>COUNTIF(H6:H19,"&gt;0")</f>
        <v>0</v>
      </c>
    </row>
  </sheetData>
  <sheetProtection algorithmName="SHA-512" hashValue="v+KymwQBtty1bzMSy74WzyKW1C+eId+m14pliSu2vKFWZ8Gec6NKM0ojMhSjKoDyphWF+VmsksL+t0PVID1eAQ==" saltValue="VjC1OaUppO87sVMvQk7oFg==" spinCount="100000" sheet="1" objects="1" scenarios="1" selectLockedCell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3D773-71A7-484A-8B28-036EF4823575}">
  <dimension ref="A1:S141"/>
  <sheetViews>
    <sheetView topLeftCell="A110" zoomScale="90" zoomScaleNormal="90" workbookViewId="0">
      <selection activeCell="F131" sqref="F131"/>
    </sheetView>
  </sheetViews>
  <sheetFormatPr defaultRowHeight="14.4" x14ac:dyDescent="0.3"/>
  <cols>
    <col min="1" max="2" width="51.21875" customWidth="1"/>
    <col min="3" max="3" width="13.109375" customWidth="1"/>
    <col min="4" max="4" width="33.88671875" customWidth="1"/>
    <col min="5" max="5" width="17.44140625" customWidth="1"/>
    <col min="6" max="6" width="17.88671875" customWidth="1"/>
    <col min="7" max="7" width="19.33203125" customWidth="1"/>
    <col min="8" max="9" width="21.88671875" customWidth="1"/>
    <col min="10" max="10" width="20.5546875" customWidth="1"/>
    <col min="11" max="11" width="17.88671875" customWidth="1"/>
  </cols>
  <sheetData>
    <row r="1" spans="1:19" ht="31.2" x14ac:dyDescent="0.6">
      <c r="A1" s="1"/>
      <c r="B1" s="1"/>
      <c r="C1" s="1"/>
      <c r="D1" s="1"/>
      <c r="E1" s="2" t="s">
        <v>1</v>
      </c>
      <c r="F1" s="1"/>
      <c r="G1" s="1"/>
      <c r="H1" s="1"/>
      <c r="I1" s="1"/>
      <c r="J1" s="1"/>
      <c r="K1" s="1"/>
      <c r="P1" s="3"/>
      <c r="Q1" s="3"/>
      <c r="R1" s="3"/>
      <c r="S1" s="3"/>
    </row>
    <row r="2" spans="1:19" x14ac:dyDescent="0.3">
      <c r="A2" s="1"/>
      <c r="B2" s="1"/>
      <c r="C2" s="1"/>
      <c r="D2" s="1"/>
      <c r="E2" s="4" t="s">
        <v>248</v>
      </c>
      <c r="F2" s="1"/>
      <c r="G2" s="1"/>
      <c r="H2" s="1"/>
      <c r="I2" s="1"/>
      <c r="J2" s="1"/>
      <c r="K2" s="1"/>
      <c r="P2" s="3"/>
      <c r="Q2" s="3"/>
      <c r="R2" s="3"/>
      <c r="S2" s="3"/>
    </row>
    <row r="3" spans="1:19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P3" s="3"/>
      <c r="Q3" s="3"/>
      <c r="R3" s="3"/>
      <c r="S3" s="3"/>
    </row>
    <row r="4" spans="1:19" ht="15" thickBot="1" x14ac:dyDescent="0.35"/>
    <row r="5" spans="1:19" ht="29.4" thickBot="1" x14ac:dyDescent="0.35">
      <c r="A5" s="9" t="s">
        <v>3</v>
      </c>
      <c r="B5" s="11" t="s">
        <v>274</v>
      </c>
      <c r="C5" s="11" t="s">
        <v>258</v>
      </c>
      <c r="D5" s="48" t="s">
        <v>11</v>
      </c>
      <c r="E5" s="48" t="s">
        <v>12</v>
      </c>
      <c r="F5" s="49" t="s">
        <v>260</v>
      </c>
      <c r="G5" s="50" t="s">
        <v>231</v>
      </c>
      <c r="H5" s="9" t="s">
        <v>126</v>
      </c>
      <c r="I5" s="11" t="s">
        <v>261</v>
      </c>
      <c r="J5" s="48" t="s">
        <v>222</v>
      </c>
      <c r="K5" s="10" t="s">
        <v>221</v>
      </c>
    </row>
    <row r="6" spans="1:19" x14ac:dyDescent="0.3">
      <c r="A6" s="24" t="s">
        <v>95</v>
      </c>
      <c r="B6" t="s">
        <v>360</v>
      </c>
      <c r="C6" s="14">
        <v>1</v>
      </c>
      <c r="D6" s="44"/>
      <c r="E6" s="44"/>
      <c r="F6" s="45">
        <v>0</v>
      </c>
      <c r="G6" s="38">
        <f>IFERROR((F6/E6),0)</f>
        <v>0</v>
      </c>
      <c r="H6" s="36">
        <f>IF(C6=1,'Kortingspercentages perceel 1'!$H$6,"onjuist")</f>
        <v>0</v>
      </c>
      <c r="I6" s="39">
        <f>G6*(1-H6)</f>
        <v>0</v>
      </c>
      <c r="J6" s="42">
        <v>6300</v>
      </c>
      <c r="K6" s="21">
        <f>J6*I6</f>
        <v>0</v>
      </c>
    </row>
    <row r="7" spans="1:19" x14ac:dyDescent="0.3">
      <c r="A7" s="24" t="s">
        <v>96</v>
      </c>
      <c r="B7" t="s">
        <v>360</v>
      </c>
      <c r="C7" s="14">
        <v>1</v>
      </c>
      <c r="D7" s="44"/>
      <c r="E7" s="44"/>
      <c r="F7" s="45">
        <v>0</v>
      </c>
      <c r="G7" s="38">
        <f t="shared" ref="G7:G70" si="0">IFERROR((F7/E7),0)</f>
        <v>0</v>
      </c>
      <c r="H7" s="36">
        <f>IF(C7=1,'Kortingspercentages perceel 1'!$H$6,"onjuist")</f>
        <v>0</v>
      </c>
      <c r="I7" s="39">
        <f t="shared" ref="I7:I70" si="1">G7*(1-H7)</f>
        <v>0</v>
      </c>
      <c r="J7" s="42">
        <v>5000</v>
      </c>
      <c r="K7" s="21">
        <f t="shared" ref="K7:K70" si="2">J7*I7</f>
        <v>0</v>
      </c>
    </row>
    <row r="8" spans="1:19" x14ac:dyDescent="0.3">
      <c r="A8" s="24" t="s">
        <v>97</v>
      </c>
      <c r="B8" t="s">
        <v>360</v>
      </c>
      <c r="C8" s="14">
        <v>1</v>
      </c>
      <c r="D8" s="44"/>
      <c r="E8" s="44"/>
      <c r="F8" s="45">
        <v>0</v>
      </c>
      <c r="G8" s="38">
        <f t="shared" si="0"/>
        <v>0</v>
      </c>
      <c r="H8" s="36">
        <f>IF(C8=1,'Kortingspercentages perceel 1'!$H$6,"onjuist")</f>
        <v>0</v>
      </c>
      <c r="I8" s="39">
        <f t="shared" si="1"/>
        <v>0</v>
      </c>
      <c r="J8" s="42">
        <v>100</v>
      </c>
      <c r="K8" s="21">
        <f t="shared" si="2"/>
        <v>0</v>
      </c>
    </row>
    <row r="9" spans="1:19" x14ac:dyDescent="0.3">
      <c r="A9" s="24" t="s">
        <v>98</v>
      </c>
      <c r="B9" t="s">
        <v>360</v>
      </c>
      <c r="C9" s="14">
        <v>1</v>
      </c>
      <c r="D9" s="44"/>
      <c r="E9" s="44"/>
      <c r="F9" s="45">
        <v>0</v>
      </c>
      <c r="G9" s="38">
        <f t="shared" si="0"/>
        <v>0</v>
      </c>
      <c r="H9" s="36">
        <f>IF(C9=1,'Kortingspercentages perceel 1'!$H$6,"onjuist")</f>
        <v>0</v>
      </c>
      <c r="I9" s="39">
        <f t="shared" si="1"/>
        <v>0</v>
      </c>
      <c r="J9" s="42">
        <v>100</v>
      </c>
      <c r="K9" s="21">
        <f t="shared" si="2"/>
        <v>0</v>
      </c>
    </row>
    <row r="10" spans="1:19" x14ac:dyDescent="0.3">
      <c r="A10" s="24" t="s">
        <v>99</v>
      </c>
      <c r="B10" t="s">
        <v>361</v>
      </c>
      <c r="C10" s="14">
        <v>1</v>
      </c>
      <c r="D10" s="44"/>
      <c r="E10" s="44"/>
      <c r="F10" s="45">
        <v>0</v>
      </c>
      <c r="G10" s="38">
        <f t="shared" si="0"/>
        <v>0</v>
      </c>
      <c r="H10" s="36">
        <f>IF(C10=1,'Kortingspercentages perceel 1'!$H$6,"onjuist")</f>
        <v>0</v>
      </c>
      <c r="I10" s="39">
        <f t="shared" si="1"/>
        <v>0</v>
      </c>
      <c r="J10" s="42">
        <v>8000</v>
      </c>
      <c r="K10" s="21">
        <f t="shared" si="2"/>
        <v>0</v>
      </c>
    </row>
    <row r="11" spans="1:19" x14ac:dyDescent="0.3">
      <c r="A11" s="24" t="s">
        <v>100</v>
      </c>
      <c r="B11" t="s">
        <v>361</v>
      </c>
      <c r="C11" s="14">
        <v>1</v>
      </c>
      <c r="D11" s="44"/>
      <c r="E11" s="44"/>
      <c r="F11" s="45">
        <v>0</v>
      </c>
      <c r="G11" s="38">
        <f t="shared" si="0"/>
        <v>0</v>
      </c>
      <c r="H11" s="36">
        <f>IF(C11=1,'Kortingspercentages perceel 1'!$H$6,"onjuist")</f>
        <v>0</v>
      </c>
      <c r="I11" s="39">
        <f t="shared" si="1"/>
        <v>0</v>
      </c>
      <c r="J11" s="42">
        <v>20000</v>
      </c>
      <c r="K11" s="21">
        <f t="shared" si="2"/>
        <v>0</v>
      </c>
    </row>
    <row r="12" spans="1:19" x14ac:dyDescent="0.3">
      <c r="A12" s="24" t="s">
        <v>101</v>
      </c>
      <c r="B12" t="s">
        <v>361</v>
      </c>
      <c r="C12" s="14">
        <v>1</v>
      </c>
      <c r="D12" s="44"/>
      <c r="E12" s="44"/>
      <c r="F12" s="45">
        <v>0</v>
      </c>
      <c r="G12" s="38">
        <f t="shared" si="0"/>
        <v>0</v>
      </c>
      <c r="H12" s="36">
        <f>IF(C12=1,'Kortingspercentages perceel 1'!$H$6,"onjuist")</f>
        <v>0</v>
      </c>
      <c r="I12" s="39">
        <f t="shared" si="1"/>
        <v>0</v>
      </c>
      <c r="J12" s="42">
        <v>6800</v>
      </c>
      <c r="K12" s="21">
        <f t="shared" si="2"/>
        <v>0</v>
      </c>
    </row>
    <row r="13" spans="1:19" x14ac:dyDescent="0.3">
      <c r="A13" s="24" t="s">
        <v>102</v>
      </c>
      <c r="B13" t="s">
        <v>361</v>
      </c>
      <c r="C13" s="14">
        <v>1</v>
      </c>
      <c r="D13" s="44"/>
      <c r="E13" s="44"/>
      <c r="F13" s="45">
        <v>0</v>
      </c>
      <c r="G13" s="38">
        <f t="shared" si="0"/>
        <v>0</v>
      </c>
      <c r="H13" s="36">
        <f>IF(C13=1,'Kortingspercentages perceel 1'!$H$6,"onjuist")</f>
        <v>0</v>
      </c>
      <c r="I13" s="39">
        <f t="shared" si="1"/>
        <v>0</v>
      </c>
      <c r="J13" s="42">
        <v>1000</v>
      </c>
      <c r="K13" s="21">
        <f t="shared" si="2"/>
        <v>0</v>
      </c>
    </row>
    <row r="14" spans="1:19" x14ac:dyDescent="0.3">
      <c r="A14" s="24" t="s">
        <v>214</v>
      </c>
      <c r="B14" t="s">
        <v>275</v>
      </c>
      <c r="C14" s="14">
        <v>1</v>
      </c>
      <c r="D14" s="44"/>
      <c r="E14" s="44"/>
      <c r="F14" s="45">
        <v>0</v>
      </c>
      <c r="G14" s="38">
        <f t="shared" si="0"/>
        <v>0</v>
      </c>
      <c r="H14" s="36">
        <f>IF(C14=1,'Kortingspercentages perceel 1'!$H$6,"onjuist")</f>
        <v>0</v>
      </c>
      <c r="I14" s="39">
        <f t="shared" si="1"/>
        <v>0</v>
      </c>
      <c r="J14" s="42">
        <v>50</v>
      </c>
      <c r="K14" s="21">
        <f t="shared" si="2"/>
        <v>0</v>
      </c>
    </row>
    <row r="15" spans="1:19" x14ac:dyDescent="0.3">
      <c r="A15" s="24" t="s">
        <v>215</v>
      </c>
      <c r="B15" t="s">
        <v>275</v>
      </c>
      <c r="C15" s="14">
        <v>1</v>
      </c>
      <c r="D15" s="44"/>
      <c r="E15" s="44"/>
      <c r="F15" s="45">
        <v>0</v>
      </c>
      <c r="G15" s="38">
        <f t="shared" si="0"/>
        <v>0</v>
      </c>
      <c r="H15" s="36">
        <f>IF(C15=1,'Kortingspercentages perceel 1'!$H$6,"onjuist")</f>
        <v>0</v>
      </c>
      <c r="I15" s="39">
        <f t="shared" si="1"/>
        <v>0</v>
      </c>
      <c r="J15" s="42">
        <v>50</v>
      </c>
      <c r="K15" s="21">
        <f t="shared" si="2"/>
        <v>0</v>
      </c>
    </row>
    <row r="16" spans="1:19" x14ac:dyDescent="0.3">
      <c r="A16" s="24" t="s">
        <v>216</v>
      </c>
      <c r="B16" t="s">
        <v>275</v>
      </c>
      <c r="C16" s="14">
        <v>1</v>
      </c>
      <c r="D16" s="44"/>
      <c r="E16" s="44"/>
      <c r="F16" s="45">
        <v>0</v>
      </c>
      <c r="G16" s="38">
        <f t="shared" si="0"/>
        <v>0</v>
      </c>
      <c r="H16" s="36">
        <f>IF(C16=1,'Kortingspercentages perceel 1'!$H$6,"onjuist")</f>
        <v>0</v>
      </c>
      <c r="I16" s="39">
        <f t="shared" si="1"/>
        <v>0</v>
      </c>
      <c r="J16" s="42">
        <v>850</v>
      </c>
      <c r="K16" s="21">
        <f t="shared" si="2"/>
        <v>0</v>
      </c>
    </row>
    <row r="17" spans="1:11" x14ac:dyDescent="0.3">
      <c r="A17" s="24" t="s">
        <v>217</v>
      </c>
      <c r="B17" t="s">
        <v>276</v>
      </c>
      <c r="C17" s="14">
        <v>1</v>
      </c>
      <c r="D17" s="44"/>
      <c r="E17" s="44"/>
      <c r="F17" s="45">
        <v>0</v>
      </c>
      <c r="G17" s="38">
        <f t="shared" si="0"/>
        <v>0</v>
      </c>
      <c r="H17" s="36">
        <f>IF(C17=1,'Kortingspercentages perceel 1'!$H$6,"onjuist")</f>
        <v>0</v>
      </c>
      <c r="I17" s="39">
        <f t="shared" si="1"/>
        <v>0</v>
      </c>
      <c r="J17" s="42">
        <v>500</v>
      </c>
      <c r="K17" s="21">
        <f t="shared" si="2"/>
        <v>0</v>
      </c>
    </row>
    <row r="18" spans="1:11" x14ac:dyDescent="0.3">
      <c r="A18" s="24" t="s">
        <v>218</v>
      </c>
      <c r="B18" t="s">
        <v>275</v>
      </c>
      <c r="C18" s="14">
        <v>1</v>
      </c>
      <c r="D18" s="44"/>
      <c r="E18" s="44"/>
      <c r="F18" s="45">
        <v>0</v>
      </c>
      <c r="G18" s="38">
        <f t="shared" si="0"/>
        <v>0</v>
      </c>
      <c r="H18" s="36">
        <f>IF(C18=1,'Kortingspercentages perceel 1'!$H$6,"onjuist")</f>
        <v>0</v>
      </c>
      <c r="I18" s="39">
        <f t="shared" si="1"/>
        <v>0</v>
      </c>
      <c r="J18" s="42">
        <v>250</v>
      </c>
      <c r="K18" s="21">
        <f t="shared" si="2"/>
        <v>0</v>
      </c>
    </row>
    <row r="19" spans="1:11" x14ac:dyDescent="0.3">
      <c r="A19" s="24" t="s">
        <v>219</v>
      </c>
      <c r="B19" t="s">
        <v>275</v>
      </c>
      <c r="C19" s="14">
        <v>1</v>
      </c>
      <c r="D19" s="44"/>
      <c r="E19" s="44"/>
      <c r="F19" s="45">
        <v>0</v>
      </c>
      <c r="G19" s="38">
        <f t="shared" si="0"/>
        <v>0</v>
      </c>
      <c r="H19" s="36">
        <f>IF(C19=1,'Kortingspercentages perceel 1'!$H$6,"onjuist")</f>
        <v>0</v>
      </c>
      <c r="I19" s="39">
        <f t="shared" si="1"/>
        <v>0</v>
      </c>
      <c r="J19" s="42">
        <v>50</v>
      </c>
      <c r="K19" s="21">
        <f t="shared" si="2"/>
        <v>0</v>
      </c>
    </row>
    <row r="20" spans="1:11" x14ac:dyDescent="0.3">
      <c r="A20" s="24" t="s">
        <v>220</v>
      </c>
      <c r="B20" t="s">
        <v>275</v>
      </c>
      <c r="C20" s="14">
        <v>1</v>
      </c>
      <c r="D20" s="44"/>
      <c r="E20" s="44"/>
      <c r="F20" s="45">
        <v>0</v>
      </c>
      <c r="G20" s="38">
        <f t="shared" si="0"/>
        <v>0</v>
      </c>
      <c r="H20" s="36">
        <f>IF(C20=1,'Kortingspercentages perceel 1'!$H$6,"onjuist")</f>
        <v>0</v>
      </c>
      <c r="I20" s="39">
        <f t="shared" si="1"/>
        <v>0</v>
      </c>
      <c r="J20" s="42">
        <v>50</v>
      </c>
      <c r="K20" s="21">
        <f t="shared" si="2"/>
        <v>0</v>
      </c>
    </row>
    <row r="21" spans="1:11" x14ac:dyDescent="0.3">
      <c r="A21" s="24" t="s">
        <v>225</v>
      </c>
      <c r="B21" t="s">
        <v>277</v>
      </c>
      <c r="C21" s="14">
        <v>1</v>
      </c>
      <c r="D21" s="44"/>
      <c r="E21" s="44"/>
      <c r="F21" s="45">
        <v>0</v>
      </c>
      <c r="G21" s="38">
        <f t="shared" si="0"/>
        <v>0</v>
      </c>
      <c r="H21" s="36">
        <f>IF(C21=1,'Kortingspercentages perceel 1'!$H$6,"onjuist")</f>
        <v>0</v>
      </c>
      <c r="I21" s="39">
        <f t="shared" si="1"/>
        <v>0</v>
      </c>
      <c r="J21">
        <v>50</v>
      </c>
      <c r="K21" s="21">
        <f t="shared" si="2"/>
        <v>0</v>
      </c>
    </row>
    <row r="22" spans="1:11" x14ac:dyDescent="0.3">
      <c r="A22" s="24" t="s">
        <v>51</v>
      </c>
      <c r="B22" t="s">
        <v>278</v>
      </c>
      <c r="C22" s="14">
        <v>1</v>
      </c>
      <c r="D22" s="44"/>
      <c r="E22" s="44"/>
      <c r="F22" s="45">
        <v>0</v>
      </c>
      <c r="G22" s="38">
        <f t="shared" si="0"/>
        <v>0</v>
      </c>
      <c r="H22" s="36">
        <f>IF(C22=1,'Kortingspercentages perceel 1'!$H$6,"onjuist")</f>
        <v>0</v>
      </c>
      <c r="I22" s="39">
        <f t="shared" si="1"/>
        <v>0</v>
      </c>
      <c r="J22">
        <v>2</v>
      </c>
      <c r="K22" s="21">
        <f t="shared" si="2"/>
        <v>0</v>
      </c>
    </row>
    <row r="23" spans="1:11" x14ac:dyDescent="0.3">
      <c r="A23" s="24" t="s">
        <v>52</v>
      </c>
      <c r="B23" t="s">
        <v>280</v>
      </c>
      <c r="C23" s="14">
        <v>1</v>
      </c>
      <c r="D23" s="44"/>
      <c r="E23" s="44"/>
      <c r="F23" s="45">
        <v>0</v>
      </c>
      <c r="G23" s="38">
        <f t="shared" si="0"/>
        <v>0</v>
      </c>
      <c r="H23" s="36">
        <f>IF(C23=1,'Kortingspercentages perceel 1'!$H$6,"onjuist")</f>
        <v>0</v>
      </c>
      <c r="I23" s="39">
        <f t="shared" si="1"/>
        <v>0</v>
      </c>
      <c r="J23">
        <v>200</v>
      </c>
      <c r="K23" s="21">
        <f t="shared" si="2"/>
        <v>0</v>
      </c>
    </row>
    <row r="24" spans="1:11" x14ac:dyDescent="0.3">
      <c r="A24" s="24" t="s">
        <v>127</v>
      </c>
      <c r="B24" t="s">
        <v>281</v>
      </c>
      <c r="C24" s="14">
        <v>1</v>
      </c>
      <c r="D24" s="44"/>
      <c r="E24" s="44"/>
      <c r="F24" s="45">
        <v>0</v>
      </c>
      <c r="G24" s="38">
        <f t="shared" si="0"/>
        <v>0</v>
      </c>
      <c r="H24" s="36">
        <f>IF(C24=1,'Kortingspercentages perceel 1'!$H$6,"onjuist")</f>
        <v>0</v>
      </c>
      <c r="I24" s="39">
        <f t="shared" si="1"/>
        <v>0</v>
      </c>
      <c r="J24">
        <v>100</v>
      </c>
      <c r="K24" s="21">
        <f t="shared" si="2"/>
        <v>0</v>
      </c>
    </row>
    <row r="25" spans="1:11" x14ac:dyDescent="0.3">
      <c r="A25" s="24" t="s">
        <v>4</v>
      </c>
      <c r="B25" t="s">
        <v>282</v>
      </c>
      <c r="C25" s="14">
        <v>2</v>
      </c>
      <c r="D25" s="44"/>
      <c r="E25" s="44"/>
      <c r="F25" s="45">
        <v>0</v>
      </c>
      <c r="G25" s="38">
        <f t="shared" si="0"/>
        <v>0</v>
      </c>
      <c r="H25" s="36">
        <f>IF(C25=2,'Kortingspercentages perceel 1'!$H$7,"onjuist")</f>
        <v>0</v>
      </c>
      <c r="I25" s="39">
        <f t="shared" si="1"/>
        <v>0</v>
      </c>
      <c r="J25" s="42">
        <v>10000</v>
      </c>
      <c r="K25" s="21">
        <f t="shared" si="2"/>
        <v>0</v>
      </c>
    </row>
    <row r="26" spans="1:11" x14ac:dyDescent="0.3">
      <c r="A26" s="24" t="s">
        <v>5</v>
      </c>
      <c r="B26" t="s">
        <v>282</v>
      </c>
      <c r="C26" s="14">
        <v>2</v>
      </c>
      <c r="D26" s="44"/>
      <c r="E26" s="44"/>
      <c r="F26" s="45">
        <v>0</v>
      </c>
      <c r="G26" s="38">
        <f t="shared" si="0"/>
        <v>0</v>
      </c>
      <c r="H26" s="36">
        <f>IF(C26=2,'Kortingspercentages perceel 1'!$H$7,"onjuist")</f>
        <v>0</v>
      </c>
      <c r="I26" s="39">
        <f t="shared" si="1"/>
        <v>0</v>
      </c>
      <c r="J26" s="42">
        <v>20000</v>
      </c>
      <c r="K26" s="21">
        <f t="shared" si="2"/>
        <v>0</v>
      </c>
    </row>
    <row r="27" spans="1:11" x14ac:dyDescent="0.3">
      <c r="A27" s="24" t="s">
        <v>6</v>
      </c>
      <c r="B27" t="s">
        <v>282</v>
      </c>
      <c r="C27" s="14">
        <v>2</v>
      </c>
      <c r="D27" s="44"/>
      <c r="E27" s="44"/>
      <c r="F27" s="45">
        <v>0</v>
      </c>
      <c r="G27" s="38">
        <f t="shared" si="0"/>
        <v>0</v>
      </c>
      <c r="H27" s="36">
        <f>IF(C27=2,'Kortingspercentages perceel 1'!$H$7,"onjuist")</f>
        <v>0</v>
      </c>
      <c r="I27" s="39">
        <f t="shared" si="1"/>
        <v>0</v>
      </c>
      <c r="J27" s="42">
        <v>2500</v>
      </c>
      <c r="K27" s="21">
        <f t="shared" si="2"/>
        <v>0</v>
      </c>
    </row>
    <row r="28" spans="1:11" x14ac:dyDescent="0.3">
      <c r="A28" s="24" t="s">
        <v>7</v>
      </c>
      <c r="B28" t="s">
        <v>282</v>
      </c>
      <c r="C28" s="14">
        <v>2</v>
      </c>
      <c r="D28" s="44"/>
      <c r="E28" s="44"/>
      <c r="F28" s="45">
        <v>0</v>
      </c>
      <c r="G28" s="38">
        <f t="shared" si="0"/>
        <v>0</v>
      </c>
      <c r="H28" s="36">
        <f>IF(C28=2,'Kortingspercentages perceel 1'!$H$7,"onjuist")</f>
        <v>0</v>
      </c>
      <c r="I28" s="39">
        <f t="shared" si="1"/>
        <v>0</v>
      </c>
      <c r="J28" s="42">
        <v>200</v>
      </c>
      <c r="K28" s="21">
        <f t="shared" si="2"/>
        <v>0</v>
      </c>
    </row>
    <row r="29" spans="1:11" x14ac:dyDescent="0.3">
      <c r="A29" s="24" t="s">
        <v>8</v>
      </c>
      <c r="B29" t="s">
        <v>283</v>
      </c>
      <c r="C29" s="14">
        <v>2</v>
      </c>
      <c r="D29" s="44"/>
      <c r="E29" s="44"/>
      <c r="F29" s="45">
        <v>0</v>
      </c>
      <c r="G29" s="38">
        <f t="shared" si="0"/>
        <v>0</v>
      </c>
      <c r="H29" s="36">
        <f>IF(C29=2,'Kortingspercentages perceel 1'!$H$7,"onjuist")</f>
        <v>0</v>
      </c>
      <c r="I29" s="39">
        <f t="shared" si="1"/>
        <v>0</v>
      </c>
      <c r="J29" s="42">
        <v>500</v>
      </c>
      <c r="K29" s="21">
        <f t="shared" si="2"/>
        <v>0</v>
      </c>
    </row>
    <row r="30" spans="1:11" x14ac:dyDescent="0.3">
      <c r="A30" s="24" t="s">
        <v>177</v>
      </c>
      <c r="B30" t="s">
        <v>284</v>
      </c>
      <c r="C30" s="14">
        <v>2</v>
      </c>
      <c r="D30" s="44"/>
      <c r="E30" s="44"/>
      <c r="F30" s="45">
        <v>0</v>
      </c>
      <c r="G30" s="38">
        <f t="shared" si="0"/>
        <v>0</v>
      </c>
      <c r="H30" s="36">
        <f>IF(C30=2,'Kortingspercentages perceel 1'!$H$7,"onjuist")</f>
        <v>0</v>
      </c>
      <c r="I30" s="39">
        <f t="shared" si="1"/>
        <v>0</v>
      </c>
      <c r="J30" s="42">
        <v>2000</v>
      </c>
      <c r="K30" s="21">
        <f t="shared" si="2"/>
        <v>0</v>
      </c>
    </row>
    <row r="31" spans="1:11" x14ac:dyDescent="0.3">
      <c r="A31" s="24" t="s">
        <v>9</v>
      </c>
      <c r="B31" t="s">
        <v>354</v>
      </c>
      <c r="C31" s="14">
        <v>2</v>
      </c>
      <c r="D31" s="44"/>
      <c r="E31" s="44"/>
      <c r="F31" s="45">
        <v>0</v>
      </c>
      <c r="G31" s="38">
        <f t="shared" si="0"/>
        <v>0</v>
      </c>
      <c r="H31" s="36">
        <f>IF(C31=2,'Kortingspercentages perceel 1'!$H$7,"onjuist")</f>
        <v>0</v>
      </c>
      <c r="I31" s="39">
        <f t="shared" si="1"/>
        <v>0</v>
      </c>
      <c r="J31">
        <v>50</v>
      </c>
      <c r="K31" s="21">
        <f t="shared" si="2"/>
        <v>0</v>
      </c>
    </row>
    <row r="32" spans="1:11" x14ac:dyDescent="0.3">
      <c r="A32" s="24" t="s">
        <v>10</v>
      </c>
      <c r="B32" t="s">
        <v>285</v>
      </c>
      <c r="C32" s="14">
        <v>2</v>
      </c>
      <c r="D32" s="44"/>
      <c r="E32" s="44"/>
      <c r="F32" s="45">
        <v>0</v>
      </c>
      <c r="G32" s="38">
        <f t="shared" si="0"/>
        <v>0</v>
      </c>
      <c r="H32" s="36">
        <f>IF(C32=2,'Kortingspercentages perceel 1'!$H$7,"onjuist")</f>
        <v>0</v>
      </c>
      <c r="I32" s="39">
        <f t="shared" si="1"/>
        <v>0</v>
      </c>
      <c r="J32" s="42">
        <v>20</v>
      </c>
      <c r="K32" s="21">
        <f t="shared" si="2"/>
        <v>0</v>
      </c>
    </row>
    <row r="33" spans="1:11" x14ac:dyDescent="0.3">
      <c r="A33" s="24" t="s">
        <v>229</v>
      </c>
      <c r="B33" t="s">
        <v>286</v>
      </c>
      <c r="C33" s="14">
        <v>2</v>
      </c>
      <c r="D33" s="44"/>
      <c r="E33" s="44"/>
      <c r="F33" s="45">
        <v>0</v>
      </c>
      <c r="G33" s="38">
        <f t="shared" si="0"/>
        <v>0</v>
      </c>
      <c r="H33" s="36">
        <f>IF(C33=2,'Kortingspercentages perceel 1'!$H$7,"onjuist")</f>
        <v>0</v>
      </c>
      <c r="I33" s="39">
        <f t="shared" si="1"/>
        <v>0</v>
      </c>
      <c r="J33" s="42">
        <v>6</v>
      </c>
      <c r="K33" s="21">
        <f t="shared" si="2"/>
        <v>0</v>
      </c>
    </row>
    <row r="34" spans="1:11" x14ac:dyDescent="0.3">
      <c r="A34" s="24" t="s">
        <v>19</v>
      </c>
      <c r="B34" t="s">
        <v>288</v>
      </c>
      <c r="C34" s="14">
        <v>2</v>
      </c>
      <c r="D34" s="44"/>
      <c r="E34" s="44"/>
      <c r="F34" s="45">
        <v>0</v>
      </c>
      <c r="G34" s="38">
        <f t="shared" si="0"/>
        <v>0</v>
      </c>
      <c r="H34" s="36">
        <f>IF(C34=2,'Kortingspercentages perceel 1'!$H$7,"onjuist")</f>
        <v>0</v>
      </c>
      <c r="I34" s="39">
        <f t="shared" si="1"/>
        <v>0</v>
      </c>
      <c r="J34">
        <v>6</v>
      </c>
      <c r="K34" s="21">
        <f t="shared" si="2"/>
        <v>0</v>
      </c>
    </row>
    <row r="35" spans="1:11" x14ac:dyDescent="0.3">
      <c r="A35" s="24" t="s">
        <v>24</v>
      </c>
      <c r="B35" t="s">
        <v>289</v>
      </c>
      <c r="C35" s="14">
        <v>2</v>
      </c>
      <c r="D35" s="44"/>
      <c r="E35" s="44"/>
      <c r="F35" s="45">
        <v>0</v>
      </c>
      <c r="G35" s="38">
        <f t="shared" si="0"/>
        <v>0</v>
      </c>
      <c r="H35" s="36">
        <f>IF(C35=2,'Kortingspercentages perceel 1'!$H$7,"onjuist")</f>
        <v>0</v>
      </c>
      <c r="I35" s="39">
        <f t="shared" si="1"/>
        <v>0</v>
      </c>
      <c r="J35">
        <v>5</v>
      </c>
      <c r="K35" s="21">
        <f t="shared" si="2"/>
        <v>0</v>
      </c>
    </row>
    <row r="36" spans="1:11" x14ac:dyDescent="0.3">
      <c r="A36" s="24" t="s">
        <v>27</v>
      </c>
      <c r="B36" t="s">
        <v>290</v>
      </c>
      <c r="C36" s="14">
        <v>2</v>
      </c>
      <c r="D36" s="44"/>
      <c r="E36" s="44"/>
      <c r="F36" s="45">
        <v>0</v>
      </c>
      <c r="G36" s="38">
        <f t="shared" si="0"/>
        <v>0</v>
      </c>
      <c r="H36" s="36">
        <f>IF(C36=2,'Kortingspercentages perceel 1'!$H$7,"onjuist")</f>
        <v>0</v>
      </c>
      <c r="I36" s="39">
        <f t="shared" si="1"/>
        <v>0</v>
      </c>
      <c r="J36">
        <v>5</v>
      </c>
      <c r="K36" s="21">
        <f t="shared" si="2"/>
        <v>0</v>
      </c>
    </row>
    <row r="37" spans="1:11" x14ac:dyDescent="0.3">
      <c r="A37" s="24" t="s">
        <v>60</v>
      </c>
      <c r="B37" t="s">
        <v>336</v>
      </c>
      <c r="C37" s="14">
        <v>2</v>
      </c>
      <c r="D37" s="44"/>
      <c r="E37" s="44"/>
      <c r="F37" s="45">
        <v>0</v>
      </c>
      <c r="G37" s="38">
        <f t="shared" si="0"/>
        <v>0</v>
      </c>
      <c r="H37" s="36">
        <f>IF(C37=2,'Kortingspercentages perceel 1'!$H$7,"onjuist")</f>
        <v>0</v>
      </c>
      <c r="I37" s="39">
        <f t="shared" si="1"/>
        <v>0</v>
      </c>
      <c r="J37">
        <v>100</v>
      </c>
      <c r="K37" s="21">
        <f t="shared" si="2"/>
        <v>0</v>
      </c>
    </row>
    <row r="38" spans="1:11" x14ac:dyDescent="0.3">
      <c r="A38" s="24" t="s">
        <v>165</v>
      </c>
      <c r="B38" t="s">
        <v>337</v>
      </c>
      <c r="C38" s="14">
        <v>2</v>
      </c>
      <c r="D38" s="44"/>
      <c r="E38" s="44"/>
      <c r="F38" s="45">
        <v>0</v>
      </c>
      <c r="G38" s="38">
        <f t="shared" si="0"/>
        <v>0</v>
      </c>
      <c r="H38" s="36">
        <f>IF(C38=2,'Kortingspercentages perceel 1'!$H$7,"onjuist")</f>
        <v>0</v>
      </c>
      <c r="I38" s="39">
        <f t="shared" si="1"/>
        <v>0</v>
      </c>
      <c r="J38" s="42">
        <v>1</v>
      </c>
      <c r="K38" s="21">
        <f t="shared" si="2"/>
        <v>0</v>
      </c>
    </row>
    <row r="39" spans="1:11" x14ac:dyDescent="0.3">
      <c r="A39" s="24" t="s">
        <v>166</v>
      </c>
      <c r="B39" t="s">
        <v>337</v>
      </c>
      <c r="C39" s="14">
        <v>2</v>
      </c>
      <c r="D39" s="44"/>
      <c r="E39" s="44"/>
      <c r="F39" s="45">
        <v>0</v>
      </c>
      <c r="G39" s="38">
        <f t="shared" si="0"/>
        <v>0</v>
      </c>
      <c r="H39" s="36">
        <f>IF(C39=2,'Kortingspercentages perceel 1'!$H$7,"onjuist")</f>
        <v>0</v>
      </c>
      <c r="I39" s="39">
        <f t="shared" si="1"/>
        <v>0</v>
      </c>
      <c r="J39" s="42">
        <v>1</v>
      </c>
      <c r="K39" s="21">
        <f t="shared" si="2"/>
        <v>0</v>
      </c>
    </row>
    <row r="40" spans="1:11" x14ac:dyDescent="0.3">
      <c r="A40" s="24" t="s">
        <v>167</v>
      </c>
      <c r="B40" t="s">
        <v>338</v>
      </c>
      <c r="C40" s="14">
        <v>2</v>
      </c>
      <c r="D40" s="44"/>
      <c r="E40" s="44"/>
      <c r="F40" s="45">
        <v>0</v>
      </c>
      <c r="G40" s="38">
        <f t="shared" si="0"/>
        <v>0</v>
      </c>
      <c r="H40" s="36">
        <f>IF(C40=2,'Kortingspercentages perceel 1'!$H$7,"onjuist")</f>
        <v>0</v>
      </c>
      <c r="I40" s="39">
        <f t="shared" si="1"/>
        <v>0</v>
      </c>
      <c r="J40" s="42">
        <v>1</v>
      </c>
      <c r="K40" s="21">
        <f t="shared" si="2"/>
        <v>0</v>
      </c>
    </row>
    <row r="41" spans="1:11" x14ac:dyDescent="0.3">
      <c r="A41" s="24" t="s">
        <v>85</v>
      </c>
      <c r="B41" t="s">
        <v>339</v>
      </c>
      <c r="C41" s="14">
        <v>2</v>
      </c>
      <c r="D41" s="44"/>
      <c r="E41" s="44"/>
      <c r="F41" s="45">
        <v>0</v>
      </c>
      <c r="G41" s="38">
        <f t="shared" si="0"/>
        <v>0</v>
      </c>
      <c r="H41" s="36">
        <f>IF(C41=2,'Kortingspercentages perceel 1'!$H$7,"onjuist")</f>
        <v>0</v>
      </c>
      <c r="I41" s="39">
        <f t="shared" si="1"/>
        <v>0</v>
      </c>
      <c r="J41">
        <v>150</v>
      </c>
      <c r="K41" s="21">
        <f t="shared" si="2"/>
        <v>0</v>
      </c>
    </row>
    <row r="42" spans="1:11" x14ac:dyDescent="0.3">
      <c r="A42" s="24" t="s">
        <v>86</v>
      </c>
      <c r="B42" t="s">
        <v>291</v>
      </c>
      <c r="C42" s="14">
        <v>2</v>
      </c>
      <c r="D42" s="44"/>
      <c r="E42" s="44"/>
      <c r="F42" s="45">
        <v>0</v>
      </c>
      <c r="G42" s="38">
        <f t="shared" si="0"/>
        <v>0</v>
      </c>
      <c r="H42" s="36">
        <f>IF(C42=2,'Kortingspercentages perceel 1'!$H$7,"onjuist")</f>
        <v>0</v>
      </c>
      <c r="I42" s="39">
        <f t="shared" si="1"/>
        <v>0</v>
      </c>
      <c r="J42">
        <v>150</v>
      </c>
      <c r="K42" s="21">
        <f t="shared" si="2"/>
        <v>0</v>
      </c>
    </row>
    <row r="43" spans="1:11" x14ac:dyDescent="0.3">
      <c r="A43" s="24" t="s">
        <v>87</v>
      </c>
      <c r="B43" t="s">
        <v>340</v>
      </c>
      <c r="C43" s="14">
        <v>2</v>
      </c>
      <c r="D43" s="44"/>
      <c r="E43" s="44"/>
      <c r="F43" s="45">
        <v>0</v>
      </c>
      <c r="G43" s="38">
        <f t="shared" si="0"/>
        <v>0</v>
      </c>
      <c r="H43" s="36">
        <f>IF(C43=2,'Kortingspercentages perceel 1'!$H$7,"onjuist")</f>
        <v>0</v>
      </c>
      <c r="I43" s="39">
        <f t="shared" si="1"/>
        <v>0</v>
      </c>
      <c r="J43">
        <v>500</v>
      </c>
      <c r="K43" s="21">
        <f t="shared" si="2"/>
        <v>0</v>
      </c>
    </row>
    <row r="44" spans="1:11" x14ac:dyDescent="0.3">
      <c r="A44" s="24" t="s">
        <v>88</v>
      </c>
      <c r="B44" t="s">
        <v>292</v>
      </c>
      <c r="C44" s="14">
        <v>2</v>
      </c>
      <c r="D44" s="44"/>
      <c r="E44" s="44"/>
      <c r="F44" s="45">
        <v>0</v>
      </c>
      <c r="G44" s="38">
        <f t="shared" si="0"/>
        <v>0</v>
      </c>
      <c r="H44" s="36">
        <f>IF(C44=2,'Kortingspercentages perceel 1'!$H$7,"onjuist")</f>
        <v>0</v>
      </c>
      <c r="I44" s="39">
        <f t="shared" si="1"/>
        <v>0</v>
      </c>
      <c r="J44">
        <v>500</v>
      </c>
      <c r="K44" s="21">
        <f t="shared" si="2"/>
        <v>0</v>
      </c>
    </row>
    <row r="45" spans="1:11" x14ac:dyDescent="0.3">
      <c r="A45" s="24" t="s">
        <v>89</v>
      </c>
      <c r="B45" t="s">
        <v>293</v>
      </c>
      <c r="C45" s="14">
        <v>2</v>
      </c>
      <c r="D45" s="44"/>
      <c r="E45" s="44"/>
      <c r="F45" s="45">
        <v>0</v>
      </c>
      <c r="G45" s="38">
        <f t="shared" si="0"/>
        <v>0</v>
      </c>
      <c r="H45" s="36">
        <f>IF(C45=2,'Kortingspercentages perceel 1'!$H$7,"onjuist")</f>
        <v>0</v>
      </c>
      <c r="I45" s="39">
        <f t="shared" si="1"/>
        <v>0</v>
      </c>
      <c r="J45">
        <v>5</v>
      </c>
      <c r="K45" s="21">
        <f t="shared" si="2"/>
        <v>0</v>
      </c>
    </row>
    <row r="46" spans="1:11" x14ac:dyDescent="0.3">
      <c r="A46" s="24" t="s">
        <v>90</v>
      </c>
      <c r="B46" t="s">
        <v>294</v>
      </c>
      <c r="C46" s="14">
        <v>2</v>
      </c>
      <c r="D46" s="44"/>
      <c r="E46" s="44"/>
      <c r="F46" s="45">
        <v>0</v>
      </c>
      <c r="G46" s="38">
        <f t="shared" si="0"/>
        <v>0</v>
      </c>
      <c r="H46" s="36">
        <f>IF(C46=2,'Kortingspercentages perceel 1'!$H$7,"onjuist")</f>
        <v>0</v>
      </c>
      <c r="I46" s="39">
        <f t="shared" si="1"/>
        <v>0</v>
      </c>
      <c r="J46">
        <v>5</v>
      </c>
      <c r="K46" s="21">
        <f t="shared" si="2"/>
        <v>0</v>
      </c>
    </row>
    <row r="47" spans="1:11" x14ac:dyDescent="0.3">
      <c r="A47" s="24" t="s">
        <v>91</v>
      </c>
      <c r="B47" t="s">
        <v>295</v>
      </c>
      <c r="C47" s="14">
        <v>2</v>
      </c>
      <c r="D47" s="44"/>
      <c r="E47" s="44"/>
      <c r="F47" s="45">
        <v>0</v>
      </c>
      <c r="G47" s="38">
        <f t="shared" si="0"/>
        <v>0</v>
      </c>
      <c r="H47" s="36">
        <f>IF(C47=2,'Kortingspercentages perceel 1'!$H$7,"onjuist")</f>
        <v>0</v>
      </c>
      <c r="I47" s="39">
        <f t="shared" si="1"/>
        <v>0</v>
      </c>
      <c r="J47">
        <v>2</v>
      </c>
      <c r="K47" s="21">
        <f t="shared" si="2"/>
        <v>0</v>
      </c>
    </row>
    <row r="48" spans="1:11" x14ac:dyDescent="0.3">
      <c r="A48" s="24" t="s">
        <v>183</v>
      </c>
      <c r="B48" t="s">
        <v>341</v>
      </c>
      <c r="C48" s="14">
        <v>2</v>
      </c>
      <c r="D48" s="44"/>
      <c r="E48" s="44"/>
      <c r="F48" s="45">
        <v>0</v>
      </c>
      <c r="G48" s="38">
        <f t="shared" si="0"/>
        <v>0</v>
      </c>
      <c r="H48" s="36">
        <f>IF(C48=2,'Kortingspercentages perceel 1'!$H$7,"onjuist")</f>
        <v>0</v>
      </c>
      <c r="I48" s="39">
        <f t="shared" si="1"/>
        <v>0</v>
      </c>
      <c r="J48" s="42">
        <v>10</v>
      </c>
      <c r="K48" s="21">
        <f t="shared" si="2"/>
        <v>0</v>
      </c>
    </row>
    <row r="49" spans="1:11" x14ac:dyDescent="0.3">
      <c r="A49" s="24" t="s">
        <v>204</v>
      </c>
      <c r="B49" t="s">
        <v>287</v>
      </c>
      <c r="C49" s="14">
        <v>2</v>
      </c>
      <c r="D49" s="44"/>
      <c r="E49" s="44"/>
      <c r="F49" s="45">
        <v>0</v>
      </c>
      <c r="G49" s="38">
        <f t="shared" si="0"/>
        <v>0</v>
      </c>
      <c r="H49" s="36">
        <f>IF(C49=2,'Kortingspercentages perceel 1'!$H$7,"onjuist")</f>
        <v>0</v>
      </c>
      <c r="I49" s="39">
        <f t="shared" si="1"/>
        <v>0</v>
      </c>
      <c r="J49" s="42">
        <v>1400</v>
      </c>
      <c r="K49" s="21">
        <f t="shared" si="2"/>
        <v>0</v>
      </c>
    </row>
    <row r="50" spans="1:11" x14ac:dyDescent="0.3">
      <c r="A50" s="24" t="s">
        <v>184</v>
      </c>
      <c r="B50" t="s">
        <v>342</v>
      </c>
      <c r="C50" s="14">
        <v>3</v>
      </c>
      <c r="D50" s="44"/>
      <c r="E50" s="44"/>
      <c r="F50" s="45">
        <v>0</v>
      </c>
      <c r="G50" s="38">
        <f t="shared" si="0"/>
        <v>0</v>
      </c>
      <c r="H50" s="36">
        <f>IF(C50=3,'Kortingspercentages perceel 1'!$H$8,"onjuist")</f>
        <v>0</v>
      </c>
      <c r="I50" s="39">
        <f t="shared" si="1"/>
        <v>0</v>
      </c>
      <c r="J50">
        <v>800</v>
      </c>
      <c r="K50" s="21">
        <f t="shared" si="2"/>
        <v>0</v>
      </c>
    </row>
    <row r="51" spans="1:11" x14ac:dyDescent="0.3">
      <c r="A51" s="24" t="s">
        <v>128</v>
      </c>
      <c r="B51" t="s">
        <v>343</v>
      </c>
      <c r="C51" s="14">
        <v>3</v>
      </c>
      <c r="D51" s="44"/>
      <c r="E51" s="44"/>
      <c r="F51" s="45">
        <v>0</v>
      </c>
      <c r="G51" s="38">
        <f t="shared" si="0"/>
        <v>0</v>
      </c>
      <c r="H51" s="36">
        <f>IF(C51=3,'Kortingspercentages perceel 1'!$H$8,"onjuist")</f>
        <v>0</v>
      </c>
      <c r="I51" s="39">
        <f t="shared" si="1"/>
        <v>0</v>
      </c>
      <c r="J51">
        <v>1</v>
      </c>
      <c r="K51" s="21">
        <f t="shared" si="2"/>
        <v>0</v>
      </c>
    </row>
    <row r="52" spans="1:11" x14ac:dyDescent="0.3">
      <c r="A52" s="24" t="s">
        <v>169</v>
      </c>
      <c r="B52" t="s">
        <v>355</v>
      </c>
      <c r="C52" s="14">
        <v>3</v>
      </c>
      <c r="D52" s="44"/>
      <c r="E52" s="44"/>
      <c r="F52" s="45">
        <v>0</v>
      </c>
      <c r="G52" s="38">
        <f t="shared" si="0"/>
        <v>0</v>
      </c>
      <c r="H52" s="36">
        <f>IF(C52=3,'Kortingspercentages perceel 1'!$H$8,"onjuist")</f>
        <v>0</v>
      </c>
      <c r="I52" s="39">
        <f t="shared" si="1"/>
        <v>0</v>
      </c>
      <c r="J52">
        <v>20</v>
      </c>
      <c r="K52" s="21">
        <f t="shared" si="2"/>
        <v>0</v>
      </c>
    </row>
    <row r="53" spans="1:11" x14ac:dyDescent="0.3">
      <c r="A53" s="24" t="s">
        <v>73</v>
      </c>
      <c r="B53" t="s">
        <v>344</v>
      </c>
      <c r="C53" s="14">
        <v>3</v>
      </c>
      <c r="D53" s="44"/>
      <c r="E53" s="44"/>
      <c r="F53" s="45">
        <v>0</v>
      </c>
      <c r="G53" s="38">
        <f t="shared" si="0"/>
        <v>0</v>
      </c>
      <c r="H53" s="36">
        <f>IF(C53=3,'Kortingspercentages perceel 1'!$H$8,"onjuist")</f>
        <v>0</v>
      </c>
      <c r="I53" s="39">
        <f t="shared" si="1"/>
        <v>0</v>
      </c>
      <c r="J53">
        <v>50</v>
      </c>
      <c r="K53" s="21">
        <f t="shared" si="2"/>
        <v>0</v>
      </c>
    </row>
    <row r="54" spans="1:11" x14ac:dyDescent="0.3">
      <c r="A54" s="24" t="s">
        <v>74</v>
      </c>
      <c r="B54" t="s">
        <v>296</v>
      </c>
      <c r="C54" s="14">
        <v>3</v>
      </c>
      <c r="D54" s="44"/>
      <c r="E54" s="44"/>
      <c r="F54" s="45">
        <v>0</v>
      </c>
      <c r="G54" s="38">
        <f t="shared" si="0"/>
        <v>0</v>
      </c>
      <c r="H54" s="36">
        <f>IF(C54=3,'Kortingspercentages perceel 1'!$H$8,"onjuist")</f>
        <v>0</v>
      </c>
      <c r="I54" s="39">
        <f t="shared" si="1"/>
        <v>0</v>
      </c>
      <c r="J54">
        <v>40</v>
      </c>
      <c r="K54" s="21">
        <f t="shared" si="2"/>
        <v>0</v>
      </c>
    </row>
    <row r="55" spans="1:11" ht="14.4" customHeight="1" x14ac:dyDescent="0.3">
      <c r="A55" s="24" t="s">
        <v>75</v>
      </c>
      <c r="B55" t="s">
        <v>297</v>
      </c>
      <c r="C55" s="14">
        <v>3</v>
      </c>
      <c r="D55" s="44"/>
      <c r="E55" s="44"/>
      <c r="F55" s="45">
        <v>0</v>
      </c>
      <c r="G55" s="38">
        <f t="shared" si="0"/>
        <v>0</v>
      </c>
      <c r="H55" s="36">
        <f>IF(C55=3,'Kortingspercentages perceel 1'!$H$8,"onjuist")</f>
        <v>0</v>
      </c>
      <c r="I55" s="39">
        <f t="shared" si="1"/>
        <v>0</v>
      </c>
      <c r="J55">
        <v>1</v>
      </c>
      <c r="K55" s="21">
        <f t="shared" si="2"/>
        <v>0</v>
      </c>
    </row>
    <row r="56" spans="1:11" ht="33.6" customHeight="1" x14ac:dyDescent="0.3">
      <c r="A56" s="25" t="s">
        <v>77</v>
      </c>
      <c r="B56" s="5" t="s">
        <v>335</v>
      </c>
      <c r="C56" s="32">
        <v>3</v>
      </c>
      <c r="D56" s="44"/>
      <c r="E56" s="44"/>
      <c r="F56" s="45">
        <v>0</v>
      </c>
      <c r="G56" s="38">
        <f t="shared" si="0"/>
        <v>0</v>
      </c>
      <c r="H56" s="36">
        <f>IF(C56=3,'Kortingspercentages perceel 1'!$H$8,"onjuist")</f>
        <v>0</v>
      </c>
      <c r="I56" s="39">
        <f t="shared" si="1"/>
        <v>0</v>
      </c>
      <c r="J56">
        <v>50</v>
      </c>
      <c r="K56" s="21">
        <f t="shared" si="2"/>
        <v>0</v>
      </c>
    </row>
    <row r="57" spans="1:11" x14ac:dyDescent="0.3">
      <c r="A57" s="24" t="s">
        <v>78</v>
      </c>
      <c r="C57" s="14">
        <v>3</v>
      </c>
      <c r="D57" s="44"/>
      <c r="E57" s="44"/>
      <c r="F57" s="45">
        <v>0</v>
      </c>
      <c r="G57" s="38">
        <f t="shared" si="0"/>
        <v>0</v>
      </c>
      <c r="H57" s="36">
        <f>IF(C57=3,'Kortingspercentages perceel 1'!$H$8,"onjuist")</f>
        <v>0</v>
      </c>
      <c r="I57" s="39">
        <f t="shared" si="1"/>
        <v>0</v>
      </c>
      <c r="J57">
        <v>1</v>
      </c>
      <c r="K57" s="21">
        <f t="shared" si="2"/>
        <v>0</v>
      </c>
    </row>
    <row r="58" spans="1:11" x14ac:dyDescent="0.3">
      <c r="A58" s="24" t="s">
        <v>171</v>
      </c>
      <c r="B58" t="s">
        <v>298</v>
      </c>
      <c r="C58" s="14">
        <v>3</v>
      </c>
      <c r="D58" s="44"/>
      <c r="E58" s="44"/>
      <c r="F58" s="45">
        <v>0</v>
      </c>
      <c r="G58" s="38">
        <f t="shared" si="0"/>
        <v>0</v>
      </c>
      <c r="H58" s="36">
        <f>IF(C58=3,'Kortingspercentages perceel 1'!$H$8,"onjuist")</f>
        <v>0</v>
      </c>
      <c r="I58" s="39">
        <f t="shared" si="1"/>
        <v>0</v>
      </c>
      <c r="J58">
        <v>240</v>
      </c>
      <c r="K58" s="21">
        <f t="shared" si="2"/>
        <v>0</v>
      </c>
    </row>
    <row r="59" spans="1:11" x14ac:dyDescent="0.3">
      <c r="A59" s="24" t="s">
        <v>79</v>
      </c>
      <c r="B59" t="s">
        <v>299</v>
      </c>
      <c r="C59" s="14">
        <v>3</v>
      </c>
      <c r="D59" s="44"/>
      <c r="E59" s="44"/>
      <c r="F59" s="45">
        <v>0</v>
      </c>
      <c r="G59" s="38">
        <f t="shared" si="0"/>
        <v>0</v>
      </c>
      <c r="H59" s="36">
        <f>IF(C59=3,'Kortingspercentages perceel 1'!$H$8,"onjuist")</f>
        <v>0</v>
      </c>
      <c r="I59" s="39">
        <f t="shared" si="1"/>
        <v>0</v>
      </c>
      <c r="J59">
        <v>480</v>
      </c>
      <c r="K59" s="21">
        <f t="shared" si="2"/>
        <v>0</v>
      </c>
    </row>
    <row r="60" spans="1:11" x14ac:dyDescent="0.3">
      <c r="A60" s="24" t="s">
        <v>185</v>
      </c>
      <c r="B60" t="s">
        <v>345</v>
      </c>
      <c r="C60" s="14">
        <v>3</v>
      </c>
      <c r="D60" s="44"/>
      <c r="E60" s="44"/>
      <c r="F60" s="45">
        <v>0</v>
      </c>
      <c r="G60" s="38">
        <f t="shared" si="0"/>
        <v>0</v>
      </c>
      <c r="H60" s="36">
        <f>IF(C60=3,'Kortingspercentages perceel 1'!$H$8,"onjuist")</f>
        <v>0</v>
      </c>
      <c r="I60" s="39">
        <f t="shared" si="1"/>
        <v>0</v>
      </c>
      <c r="J60">
        <v>1</v>
      </c>
      <c r="K60" s="21">
        <f t="shared" si="2"/>
        <v>0</v>
      </c>
    </row>
    <row r="61" spans="1:11" x14ac:dyDescent="0.3">
      <c r="A61" s="24" t="s">
        <v>186</v>
      </c>
      <c r="B61" t="s">
        <v>345</v>
      </c>
      <c r="C61" s="14">
        <v>3</v>
      </c>
      <c r="D61" s="44"/>
      <c r="E61" s="44"/>
      <c r="F61" s="45">
        <v>0</v>
      </c>
      <c r="G61" s="38">
        <f t="shared" si="0"/>
        <v>0</v>
      </c>
      <c r="H61" s="36">
        <f>IF(C61=3,'Kortingspercentages perceel 1'!$H$8,"onjuist")</f>
        <v>0</v>
      </c>
      <c r="I61" s="39">
        <f t="shared" si="1"/>
        <v>0</v>
      </c>
      <c r="J61">
        <v>1</v>
      </c>
      <c r="K61" s="21">
        <f t="shared" si="2"/>
        <v>0</v>
      </c>
    </row>
    <row r="62" spans="1:11" s="81" customFormat="1" hidden="1" x14ac:dyDescent="0.3">
      <c r="A62" s="80" t="s">
        <v>187</v>
      </c>
      <c r="C62" s="82">
        <v>3</v>
      </c>
      <c r="D62" s="83"/>
      <c r="E62" s="83"/>
      <c r="F62" s="84">
        <v>0</v>
      </c>
      <c r="G62" s="85">
        <f t="shared" si="0"/>
        <v>0</v>
      </c>
      <c r="H62" s="86">
        <f>IF(C62=3,'Kortingspercentages perceel 1'!$H$8,"onjuist")</f>
        <v>0</v>
      </c>
      <c r="I62" s="87">
        <f t="shared" si="1"/>
        <v>0</v>
      </c>
      <c r="J62" s="81">
        <v>1</v>
      </c>
      <c r="K62" s="88">
        <f t="shared" si="2"/>
        <v>0</v>
      </c>
    </row>
    <row r="63" spans="1:11" x14ac:dyDescent="0.3">
      <c r="A63" s="24" t="s">
        <v>362</v>
      </c>
      <c r="C63" s="14">
        <v>4</v>
      </c>
      <c r="D63" s="44"/>
      <c r="E63" s="44"/>
      <c r="F63" s="45">
        <v>0</v>
      </c>
      <c r="G63" s="38">
        <f t="shared" si="0"/>
        <v>0</v>
      </c>
      <c r="H63" s="36">
        <f>IF(C63=4,'Kortingspercentages perceel 1'!$H$9,"onjuist")</f>
        <v>0</v>
      </c>
      <c r="I63" s="39">
        <f t="shared" si="1"/>
        <v>0</v>
      </c>
      <c r="J63">
        <v>5</v>
      </c>
      <c r="K63" s="21">
        <f t="shared" si="2"/>
        <v>0</v>
      </c>
    </row>
    <row r="64" spans="1:11" x14ac:dyDescent="0.3">
      <c r="A64" s="24" t="s">
        <v>226</v>
      </c>
      <c r="C64" s="14">
        <v>4</v>
      </c>
      <c r="D64" s="44"/>
      <c r="E64" s="44"/>
      <c r="F64" s="45">
        <v>0</v>
      </c>
      <c r="G64" s="38">
        <f t="shared" si="0"/>
        <v>0</v>
      </c>
      <c r="H64" s="36">
        <f>IF(C64=4,'Kortingspercentages perceel 1'!$H$9,"onjuist")</f>
        <v>0</v>
      </c>
      <c r="I64" s="39">
        <f t="shared" si="1"/>
        <v>0</v>
      </c>
      <c r="J64">
        <v>5</v>
      </c>
      <c r="K64" s="21">
        <f t="shared" si="2"/>
        <v>0</v>
      </c>
    </row>
    <row r="65" spans="1:11" x14ac:dyDescent="0.3">
      <c r="A65" s="24" t="s">
        <v>53</v>
      </c>
      <c r="B65" t="s">
        <v>300</v>
      </c>
      <c r="C65" s="14">
        <v>4</v>
      </c>
      <c r="D65" s="44"/>
      <c r="E65" s="44"/>
      <c r="F65" s="45">
        <v>0</v>
      </c>
      <c r="G65" s="38">
        <f t="shared" si="0"/>
        <v>0</v>
      </c>
      <c r="H65" s="36">
        <f>IF(C65=4,'Kortingspercentages perceel 1'!$H$9,"onjuist")</f>
        <v>0</v>
      </c>
      <c r="I65" s="39">
        <f t="shared" si="1"/>
        <v>0</v>
      </c>
      <c r="J65">
        <v>1</v>
      </c>
      <c r="K65" s="21">
        <f t="shared" si="2"/>
        <v>0</v>
      </c>
    </row>
    <row r="66" spans="1:11" x14ac:dyDescent="0.3">
      <c r="A66" s="24" t="s">
        <v>54</v>
      </c>
      <c r="B66" t="s">
        <v>301</v>
      </c>
      <c r="C66" s="14">
        <v>4</v>
      </c>
      <c r="D66" s="44"/>
      <c r="E66" s="44"/>
      <c r="F66" s="45">
        <v>0</v>
      </c>
      <c r="G66" s="38">
        <f t="shared" si="0"/>
        <v>0</v>
      </c>
      <c r="H66" s="36">
        <f>IF(C66=4,'Kortingspercentages perceel 1'!$H$9,"onjuist")</f>
        <v>0</v>
      </c>
      <c r="I66" s="39">
        <f t="shared" si="1"/>
        <v>0</v>
      </c>
      <c r="J66">
        <v>2</v>
      </c>
      <c r="K66" s="21">
        <f t="shared" si="2"/>
        <v>0</v>
      </c>
    </row>
    <row r="67" spans="1:11" x14ac:dyDescent="0.3">
      <c r="A67" s="24" t="s">
        <v>55</v>
      </c>
      <c r="B67" t="s">
        <v>302</v>
      </c>
      <c r="C67" s="14">
        <v>4</v>
      </c>
      <c r="D67" s="44"/>
      <c r="E67" s="44"/>
      <c r="F67" s="45">
        <v>0</v>
      </c>
      <c r="G67" s="38">
        <f t="shared" si="0"/>
        <v>0</v>
      </c>
      <c r="H67" s="36">
        <f>IF(C67=4,'Kortingspercentages perceel 1'!$H$9,"onjuist")</f>
        <v>0</v>
      </c>
      <c r="I67" s="39">
        <f t="shared" si="1"/>
        <v>0</v>
      </c>
      <c r="J67">
        <v>2</v>
      </c>
      <c r="K67" s="21">
        <f t="shared" si="2"/>
        <v>0</v>
      </c>
    </row>
    <row r="68" spans="1:11" x14ac:dyDescent="0.3">
      <c r="A68" s="24" t="s">
        <v>56</v>
      </c>
      <c r="B68" t="s">
        <v>302</v>
      </c>
      <c r="C68" s="14">
        <v>4</v>
      </c>
      <c r="D68" s="44"/>
      <c r="E68" s="44"/>
      <c r="F68" s="45">
        <v>0</v>
      </c>
      <c r="G68" s="38">
        <f t="shared" si="0"/>
        <v>0</v>
      </c>
      <c r="H68" s="36">
        <f>IF(C68=4,'Kortingspercentages perceel 1'!$H$9,"onjuist")</f>
        <v>0</v>
      </c>
      <c r="I68" s="39">
        <f t="shared" si="1"/>
        <v>0</v>
      </c>
      <c r="J68">
        <v>2</v>
      </c>
      <c r="K68" s="21">
        <f t="shared" si="2"/>
        <v>0</v>
      </c>
    </row>
    <row r="69" spans="1:11" x14ac:dyDescent="0.3">
      <c r="A69" s="24" t="s">
        <v>57</v>
      </c>
      <c r="B69" t="s">
        <v>302</v>
      </c>
      <c r="C69" s="14">
        <v>4</v>
      </c>
      <c r="D69" s="44"/>
      <c r="E69" s="44"/>
      <c r="F69" s="45">
        <v>0</v>
      </c>
      <c r="G69" s="38">
        <f t="shared" si="0"/>
        <v>0</v>
      </c>
      <c r="H69" s="36">
        <f>IF(C69=4,'Kortingspercentages perceel 1'!$H$9,"onjuist")</f>
        <v>0</v>
      </c>
      <c r="I69" s="39">
        <f t="shared" si="1"/>
        <v>0</v>
      </c>
      <c r="J69">
        <v>2</v>
      </c>
      <c r="K69" s="21">
        <f t="shared" si="2"/>
        <v>0</v>
      </c>
    </row>
    <row r="70" spans="1:11" x14ac:dyDescent="0.3">
      <c r="A70" s="24" t="s">
        <v>14</v>
      </c>
      <c r="C70" s="14">
        <v>5</v>
      </c>
      <c r="D70" s="44"/>
      <c r="E70" s="44"/>
      <c r="F70" s="45">
        <v>0</v>
      </c>
      <c r="G70" s="38">
        <f t="shared" si="0"/>
        <v>0</v>
      </c>
      <c r="H70" s="36">
        <f>IF(C70=5,'Kortingspercentages perceel 1'!$H$10,"onjuist")</f>
        <v>0</v>
      </c>
      <c r="I70" s="39">
        <f t="shared" si="1"/>
        <v>0</v>
      </c>
      <c r="J70">
        <v>2</v>
      </c>
      <c r="K70" s="21">
        <f t="shared" si="2"/>
        <v>0</v>
      </c>
    </row>
    <row r="71" spans="1:11" x14ac:dyDescent="0.3">
      <c r="A71" s="24" t="s">
        <v>15</v>
      </c>
      <c r="B71" t="s">
        <v>303</v>
      </c>
      <c r="C71" s="14">
        <v>5</v>
      </c>
      <c r="D71" s="44"/>
      <c r="E71" s="44"/>
      <c r="F71" s="45">
        <v>0</v>
      </c>
      <c r="G71" s="38">
        <f t="shared" ref="G71:G133" si="3">IFERROR((F71/E71),0)</f>
        <v>0</v>
      </c>
      <c r="H71" s="36">
        <f>IF(C71=5,'Kortingspercentages perceel 1'!$H$10,"onjuist")</f>
        <v>0</v>
      </c>
      <c r="I71" s="39">
        <f t="shared" ref="I71:I134" si="4">G71*(1-H71)</f>
        <v>0</v>
      </c>
      <c r="J71" s="42">
        <v>10</v>
      </c>
      <c r="K71" s="21">
        <f t="shared" ref="K71:K133" si="5">J71*I71</f>
        <v>0</v>
      </c>
    </row>
    <row r="72" spans="1:11" x14ac:dyDescent="0.3">
      <c r="A72" s="24" t="s">
        <v>16</v>
      </c>
      <c r="B72" t="s">
        <v>304</v>
      </c>
      <c r="C72" s="14">
        <v>5</v>
      </c>
      <c r="D72" s="44"/>
      <c r="E72" s="44"/>
      <c r="F72" s="45">
        <v>0</v>
      </c>
      <c r="G72" s="38">
        <f t="shared" si="3"/>
        <v>0</v>
      </c>
      <c r="H72" s="36">
        <f>IF(C72=5,'Kortingspercentages perceel 1'!$H$10,"onjuist")</f>
        <v>0</v>
      </c>
      <c r="I72" s="39">
        <f t="shared" si="4"/>
        <v>0</v>
      </c>
      <c r="J72" s="42">
        <v>200</v>
      </c>
      <c r="K72" s="21">
        <f t="shared" si="5"/>
        <v>0</v>
      </c>
    </row>
    <row r="73" spans="1:11" x14ac:dyDescent="0.3">
      <c r="A73" s="24" t="s">
        <v>223</v>
      </c>
      <c r="C73" s="14">
        <v>5</v>
      </c>
      <c r="D73" s="44"/>
      <c r="E73" s="44"/>
      <c r="F73" s="45">
        <v>0</v>
      </c>
      <c r="G73" s="38">
        <f t="shared" si="3"/>
        <v>0</v>
      </c>
      <c r="H73" s="36">
        <f>IF(C73=5,'Kortingspercentages perceel 1'!$H$10,"onjuist")</f>
        <v>0</v>
      </c>
      <c r="I73" s="39">
        <f t="shared" si="4"/>
        <v>0</v>
      </c>
      <c r="J73" s="42">
        <v>200</v>
      </c>
      <c r="K73" s="21">
        <f t="shared" si="5"/>
        <v>0</v>
      </c>
    </row>
    <row r="74" spans="1:11" x14ac:dyDescent="0.3">
      <c r="A74" s="24" t="s">
        <v>58</v>
      </c>
      <c r="B74" t="s">
        <v>305</v>
      </c>
      <c r="C74" s="14">
        <v>5</v>
      </c>
      <c r="D74" s="44"/>
      <c r="E74" s="44"/>
      <c r="F74" s="45">
        <v>0</v>
      </c>
      <c r="G74" s="38">
        <f t="shared" si="3"/>
        <v>0</v>
      </c>
      <c r="H74" s="36">
        <f>IF(C74=5,'Kortingspercentages perceel 1'!$H$10,"onjuist")</f>
        <v>0</v>
      </c>
      <c r="I74" s="39">
        <f t="shared" si="4"/>
        <v>0</v>
      </c>
      <c r="J74">
        <v>30</v>
      </c>
      <c r="K74" s="21">
        <f t="shared" si="5"/>
        <v>0</v>
      </c>
    </row>
    <row r="75" spans="1:11" x14ac:dyDescent="0.3">
      <c r="A75" s="24" t="s">
        <v>59</v>
      </c>
      <c r="B75" t="s">
        <v>306</v>
      </c>
      <c r="C75" s="14">
        <v>5</v>
      </c>
      <c r="D75" s="44"/>
      <c r="E75" s="44"/>
      <c r="F75" s="45">
        <v>0</v>
      </c>
      <c r="G75" s="38">
        <f t="shared" si="3"/>
        <v>0</v>
      </c>
      <c r="H75" s="36">
        <f>IF(C75=5,'Kortingspercentages perceel 1'!$H$10,"onjuist")</f>
        <v>0</v>
      </c>
      <c r="I75" s="39">
        <f t="shared" si="4"/>
        <v>0</v>
      </c>
      <c r="J75">
        <v>100</v>
      </c>
      <c r="K75" s="21">
        <f t="shared" si="5"/>
        <v>0</v>
      </c>
    </row>
    <row r="76" spans="1:11" x14ac:dyDescent="0.3">
      <c r="A76" s="24" t="s">
        <v>61</v>
      </c>
      <c r="B76" t="s">
        <v>307</v>
      </c>
      <c r="C76" s="14">
        <v>5</v>
      </c>
      <c r="D76" s="44"/>
      <c r="E76" s="44"/>
      <c r="F76" s="45">
        <v>0</v>
      </c>
      <c r="G76" s="38">
        <f t="shared" si="3"/>
        <v>0</v>
      </c>
      <c r="H76" s="36">
        <f>IF(C76=5,'Kortingspercentages perceel 1'!$H$10,"onjuist")</f>
        <v>0</v>
      </c>
      <c r="I76" s="39">
        <f t="shared" si="4"/>
        <v>0</v>
      </c>
      <c r="J76">
        <v>100</v>
      </c>
      <c r="K76" s="21">
        <f t="shared" si="5"/>
        <v>0</v>
      </c>
    </row>
    <row r="77" spans="1:11" x14ac:dyDescent="0.3">
      <c r="A77" s="24" t="s">
        <v>62</v>
      </c>
      <c r="B77" t="s">
        <v>356</v>
      </c>
      <c r="C77" s="14">
        <v>5</v>
      </c>
      <c r="D77" s="44"/>
      <c r="E77" s="44"/>
      <c r="F77" s="45">
        <v>0</v>
      </c>
      <c r="G77" s="38">
        <f t="shared" si="3"/>
        <v>0</v>
      </c>
      <c r="H77" s="36">
        <f>IF(C77=5,'Kortingspercentages perceel 1'!$H$10,"onjuist")</f>
        <v>0</v>
      </c>
      <c r="I77" s="39">
        <f t="shared" si="4"/>
        <v>0</v>
      </c>
      <c r="J77">
        <v>100</v>
      </c>
      <c r="K77" s="21">
        <f t="shared" si="5"/>
        <v>0</v>
      </c>
    </row>
    <row r="78" spans="1:11" x14ac:dyDescent="0.3">
      <c r="A78" s="24" t="s">
        <v>227</v>
      </c>
      <c r="B78" t="s">
        <v>308</v>
      </c>
      <c r="C78" s="14">
        <v>5</v>
      </c>
      <c r="D78" s="44"/>
      <c r="E78" s="44"/>
      <c r="F78" s="45">
        <v>0</v>
      </c>
      <c r="G78" s="38">
        <f t="shared" si="3"/>
        <v>0</v>
      </c>
      <c r="H78" s="36">
        <f>IF(C78=5,'Kortingspercentages perceel 1'!$H$10,"onjuist")</f>
        <v>0</v>
      </c>
      <c r="I78" s="39">
        <f t="shared" si="4"/>
        <v>0</v>
      </c>
      <c r="J78">
        <v>4</v>
      </c>
      <c r="K78" s="21">
        <f t="shared" si="5"/>
        <v>0</v>
      </c>
    </row>
    <row r="79" spans="1:11" x14ac:dyDescent="0.3">
      <c r="A79" s="24" t="s">
        <v>164</v>
      </c>
      <c r="B79" t="s">
        <v>353</v>
      </c>
      <c r="C79" s="14">
        <v>5</v>
      </c>
      <c r="D79" s="44"/>
      <c r="E79" s="44"/>
      <c r="F79" s="45">
        <v>0</v>
      </c>
      <c r="G79" s="38">
        <f t="shared" si="3"/>
        <v>0</v>
      </c>
      <c r="H79" s="36">
        <f>IF(C79=5,'Kortingspercentages perceel 1'!$H$10,"onjuist")</f>
        <v>0</v>
      </c>
      <c r="I79" s="39">
        <f t="shared" si="4"/>
        <v>0</v>
      </c>
      <c r="J79">
        <v>30</v>
      </c>
      <c r="K79" s="21">
        <f t="shared" si="5"/>
        <v>0</v>
      </c>
    </row>
    <row r="80" spans="1:11" x14ac:dyDescent="0.3">
      <c r="A80" s="24" t="s">
        <v>157</v>
      </c>
      <c r="B80" t="s">
        <v>346</v>
      </c>
      <c r="C80" s="14">
        <v>6</v>
      </c>
      <c r="D80" s="44"/>
      <c r="E80" s="44"/>
      <c r="F80" s="45">
        <v>0</v>
      </c>
      <c r="G80" s="38">
        <f t="shared" si="3"/>
        <v>0</v>
      </c>
      <c r="H80" s="36">
        <f>IF(C80=6,'Kortingspercentages perceel 1'!$H$11,"onjuist")</f>
        <v>0</v>
      </c>
      <c r="I80" s="39">
        <f t="shared" si="4"/>
        <v>0</v>
      </c>
      <c r="J80" s="42">
        <v>20</v>
      </c>
      <c r="K80" s="21">
        <f t="shared" si="5"/>
        <v>0</v>
      </c>
    </row>
    <row r="81" spans="1:11" x14ac:dyDescent="0.3">
      <c r="A81" s="24" t="s">
        <v>158</v>
      </c>
      <c r="B81" t="s">
        <v>346</v>
      </c>
      <c r="C81" s="14">
        <v>6</v>
      </c>
      <c r="D81" s="44"/>
      <c r="E81" s="44"/>
      <c r="F81" s="45">
        <v>0</v>
      </c>
      <c r="G81" s="38">
        <f t="shared" si="3"/>
        <v>0</v>
      </c>
      <c r="H81" s="36">
        <f>IF(C81=6,'Kortingspercentages perceel 1'!$H$11,"onjuist")</f>
        <v>0</v>
      </c>
      <c r="I81" s="39">
        <f t="shared" si="4"/>
        <v>0</v>
      </c>
      <c r="J81" s="42">
        <v>20</v>
      </c>
      <c r="K81" s="21">
        <f t="shared" si="5"/>
        <v>0</v>
      </c>
    </row>
    <row r="82" spans="1:11" x14ac:dyDescent="0.3">
      <c r="A82" s="24" t="s">
        <v>159</v>
      </c>
      <c r="B82" t="s">
        <v>346</v>
      </c>
      <c r="C82" s="14">
        <v>6</v>
      </c>
      <c r="D82" s="44"/>
      <c r="E82" s="44"/>
      <c r="F82" s="45">
        <v>0</v>
      </c>
      <c r="G82" s="38">
        <f t="shared" si="3"/>
        <v>0</v>
      </c>
      <c r="H82" s="36">
        <f>IF(C82=6,'Kortingspercentages perceel 1'!$H$11,"onjuist")</f>
        <v>0</v>
      </c>
      <c r="I82" s="39">
        <f t="shared" si="4"/>
        <v>0</v>
      </c>
      <c r="J82" s="42">
        <v>20</v>
      </c>
      <c r="K82" s="21">
        <f t="shared" si="5"/>
        <v>0</v>
      </c>
    </row>
    <row r="83" spans="1:11" x14ac:dyDescent="0.3">
      <c r="A83" s="24" t="s">
        <v>160</v>
      </c>
      <c r="B83" t="s">
        <v>347</v>
      </c>
      <c r="C83" s="14">
        <v>6</v>
      </c>
      <c r="D83" s="44"/>
      <c r="E83" s="44"/>
      <c r="F83" s="45">
        <v>0</v>
      </c>
      <c r="G83" s="38">
        <f t="shared" si="3"/>
        <v>0</v>
      </c>
      <c r="H83" s="36">
        <f>IF(C83=6,'Kortingspercentages perceel 1'!$H$11,"onjuist")</f>
        <v>0</v>
      </c>
      <c r="I83" s="39">
        <f t="shared" si="4"/>
        <v>0</v>
      </c>
      <c r="J83" s="42">
        <v>20</v>
      </c>
      <c r="K83" s="21">
        <f t="shared" si="5"/>
        <v>0</v>
      </c>
    </row>
    <row r="84" spans="1:11" x14ac:dyDescent="0.3">
      <c r="A84" s="24" t="s">
        <v>161</v>
      </c>
      <c r="B84" t="s">
        <v>347</v>
      </c>
      <c r="C84" s="14">
        <v>6</v>
      </c>
      <c r="D84" s="44"/>
      <c r="E84" s="44"/>
      <c r="F84" s="45">
        <v>0</v>
      </c>
      <c r="G84" s="38">
        <f t="shared" si="3"/>
        <v>0</v>
      </c>
      <c r="H84" s="36">
        <f>IF(C84=6,'Kortingspercentages perceel 1'!$H$11,"onjuist")</f>
        <v>0</v>
      </c>
      <c r="I84" s="39">
        <f t="shared" si="4"/>
        <v>0</v>
      </c>
      <c r="J84" s="42">
        <v>20</v>
      </c>
      <c r="K84" s="21">
        <f t="shared" si="5"/>
        <v>0</v>
      </c>
    </row>
    <row r="85" spans="1:11" x14ac:dyDescent="0.3">
      <c r="A85" s="24" t="s">
        <v>163</v>
      </c>
      <c r="B85" t="s">
        <v>309</v>
      </c>
      <c r="C85" s="14">
        <v>6</v>
      </c>
      <c r="D85" s="44"/>
      <c r="E85" s="44"/>
      <c r="F85" s="45">
        <v>0</v>
      </c>
      <c r="G85" s="38">
        <f t="shared" si="3"/>
        <v>0</v>
      </c>
      <c r="H85" s="36">
        <f>IF(C85=6,'Kortingspercentages perceel 1'!$H$11,"onjuist")</f>
        <v>0</v>
      </c>
      <c r="I85" s="39">
        <f t="shared" si="4"/>
        <v>0</v>
      </c>
      <c r="J85" s="42">
        <v>1600</v>
      </c>
      <c r="K85" s="21">
        <f t="shared" si="5"/>
        <v>0</v>
      </c>
    </row>
    <row r="86" spans="1:11" x14ac:dyDescent="0.3">
      <c r="A86" s="24" t="s">
        <v>22</v>
      </c>
      <c r="B86" t="s">
        <v>311</v>
      </c>
      <c r="C86" s="14">
        <v>7</v>
      </c>
      <c r="D86" s="44"/>
      <c r="E86" s="44"/>
      <c r="F86" s="45">
        <v>0</v>
      </c>
      <c r="G86" s="38">
        <f t="shared" si="3"/>
        <v>0</v>
      </c>
      <c r="H86" s="36">
        <f>IF(C86=7,'Kortingspercentages perceel 1'!$H$12,"onjuist")</f>
        <v>0</v>
      </c>
      <c r="I86" s="39">
        <f t="shared" si="4"/>
        <v>0</v>
      </c>
      <c r="J86">
        <v>20</v>
      </c>
      <c r="K86" s="21">
        <f t="shared" si="5"/>
        <v>0</v>
      </c>
    </row>
    <row r="87" spans="1:11" hidden="1" x14ac:dyDescent="0.3">
      <c r="A87" s="24" t="s">
        <v>26</v>
      </c>
      <c r="B87" t="s">
        <v>357</v>
      </c>
      <c r="C87" s="14">
        <v>7</v>
      </c>
      <c r="D87" s="44"/>
      <c r="E87" s="44"/>
      <c r="F87" s="45">
        <v>0</v>
      </c>
      <c r="G87" s="38">
        <f t="shared" si="3"/>
        <v>0</v>
      </c>
      <c r="H87" s="36">
        <f>IF(C87=7,'Kortingspercentages perceel 1'!$H$12,"onjuist")</f>
        <v>0</v>
      </c>
      <c r="I87" s="39">
        <f t="shared" si="4"/>
        <v>0</v>
      </c>
      <c r="J87">
        <v>5</v>
      </c>
      <c r="K87" s="21">
        <f t="shared" si="5"/>
        <v>0</v>
      </c>
    </row>
    <row r="88" spans="1:11" x14ac:dyDescent="0.3">
      <c r="A88" s="24" t="s">
        <v>195</v>
      </c>
      <c r="B88" t="s">
        <v>310</v>
      </c>
      <c r="C88" s="14">
        <v>7</v>
      </c>
      <c r="D88" s="44"/>
      <c r="E88" s="44"/>
      <c r="F88" s="45">
        <v>0</v>
      </c>
      <c r="G88" s="38">
        <f t="shared" si="3"/>
        <v>0</v>
      </c>
      <c r="H88" s="36">
        <f>IF(C88=7,'Kortingspercentages perceel 1'!$H$12,"onjuist")</f>
        <v>0</v>
      </c>
      <c r="I88" s="39">
        <f t="shared" si="4"/>
        <v>0</v>
      </c>
      <c r="J88" s="42">
        <v>50</v>
      </c>
      <c r="K88" s="21">
        <f t="shared" si="5"/>
        <v>0</v>
      </c>
    </row>
    <row r="89" spans="1:11" x14ac:dyDescent="0.3">
      <c r="A89" s="24" t="s">
        <v>196</v>
      </c>
      <c r="B89" t="s">
        <v>312</v>
      </c>
      <c r="C89" s="14">
        <v>7</v>
      </c>
      <c r="D89" s="44"/>
      <c r="E89" s="44"/>
      <c r="F89" s="45">
        <v>0</v>
      </c>
      <c r="G89" s="38">
        <f t="shared" si="3"/>
        <v>0</v>
      </c>
      <c r="H89" s="36">
        <f>IF(C89=7,'Kortingspercentages perceel 1'!$H$12,"onjuist")</f>
        <v>0</v>
      </c>
      <c r="I89" s="39">
        <f t="shared" si="4"/>
        <v>0</v>
      </c>
      <c r="J89" s="42">
        <v>80</v>
      </c>
      <c r="K89" s="21">
        <f t="shared" si="5"/>
        <v>0</v>
      </c>
    </row>
    <row r="90" spans="1:11" x14ac:dyDescent="0.3">
      <c r="A90" s="24" t="s">
        <v>197</v>
      </c>
      <c r="B90" t="s">
        <v>313</v>
      </c>
      <c r="C90" s="14">
        <v>7</v>
      </c>
      <c r="D90" s="44"/>
      <c r="E90" s="44"/>
      <c r="F90" s="45">
        <v>0</v>
      </c>
      <c r="G90" s="38">
        <f t="shared" si="3"/>
        <v>0</v>
      </c>
      <c r="H90" s="36">
        <f>IF(C90=7,'Kortingspercentages perceel 1'!$H$12,"onjuist")</f>
        <v>0</v>
      </c>
      <c r="I90" s="39">
        <f t="shared" si="4"/>
        <v>0</v>
      </c>
      <c r="J90" s="42">
        <v>190</v>
      </c>
      <c r="K90" s="21">
        <f t="shared" si="5"/>
        <v>0</v>
      </c>
    </row>
    <row r="91" spans="1:11" x14ac:dyDescent="0.3">
      <c r="A91" s="24" t="s">
        <v>199</v>
      </c>
      <c r="B91" t="s">
        <v>314</v>
      </c>
      <c r="C91" s="14">
        <v>7</v>
      </c>
      <c r="D91" s="44"/>
      <c r="E91" s="44"/>
      <c r="F91" s="45">
        <v>0</v>
      </c>
      <c r="G91" s="38">
        <f t="shared" si="3"/>
        <v>0</v>
      </c>
      <c r="H91" s="36">
        <f>IF(C91=7,'Kortingspercentages perceel 1'!$H$12,"onjuist")</f>
        <v>0</v>
      </c>
      <c r="I91" s="39">
        <f t="shared" si="4"/>
        <v>0</v>
      </c>
      <c r="J91" s="42">
        <v>100</v>
      </c>
      <c r="K91" s="21">
        <f t="shared" si="5"/>
        <v>0</v>
      </c>
    </row>
    <row r="92" spans="1:11" x14ac:dyDescent="0.3">
      <c r="A92" s="24" t="s">
        <v>200</v>
      </c>
      <c r="B92" t="s">
        <v>315</v>
      </c>
      <c r="C92" s="14">
        <v>7</v>
      </c>
      <c r="D92" s="44"/>
      <c r="E92" s="44"/>
      <c r="F92" s="45">
        <v>0</v>
      </c>
      <c r="G92" s="38">
        <f t="shared" si="3"/>
        <v>0</v>
      </c>
      <c r="H92" s="36">
        <f>IF(C92=7,'Kortingspercentages perceel 1'!$H$12,"onjuist")</f>
        <v>0</v>
      </c>
      <c r="I92" s="39">
        <f t="shared" si="4"/>
        <v>0</v>
      </c>
      <c r="J92" s="42">
        <v>100</v>
      </c>
      <c r="K92" s="21">
        <f t="shared" si="5"/>
        <v>0</v>
      </c>
    </row>
    <row r="93" spans="1:11" x14ac:dyDescent="0.3">
      <c r="A93" s="24" t="s">
        <v>201</v>
      </c>
      <c r="B93" t="s">
        <v>316</v>
      </c>
      <c r="C93" s="14">
        <v>7</v>
      </c>
      <c r="D93" s="44"/>
      <c r="E93" s="44"/>
      <c r="F93" s="45">
        <v>0</v>
      </c>
      <c r="G93" s="38">
        <f t="shared" si="3"/>
        <v>0</v>
      </c>
      <c r="H93" s="36">
        <f>IF(C93=7,'Kortingspercentages perceel 1'!$H$12,"onjuist")</f>
        <v>0</v>
      </c>
      <c r="I93" s="39">
        <f t="shared" si="4"/>
        <v>0</v>
      </c>
      <c r="J93" s="42">
        <v>1</v>
      </c>
      <c r="K93" s="21">
        <f t="shared" si="5"/>
        <v>0</v>
      </c>
    </row>
    <row r="94" spans="1:11" x14ac:dyDescent="0.3">
      <c r="A94" s="24" t="s">
        <v>202</v>
      </c>
      <c r="B94" t="s">
        <v>317</v>
      </c>
      <c r="C94" s="14">
        <v>7</v>
      </c>
      <c r="D94" s="44"/>
      <c r="E94" s="44"/>
      <c r="F94" s="45">
        <v>0</v>
      </c>
      <c r="G94" s="38">
        <f t="shared" si="3"/>
        <v>0</v>
      </c>
      <c r="H94" s="36">
        <f>IF(C94=7,'Kortingspercentages perceel 1'!$H$12,"onjuist")</f>
        <v>0</v>
      </c>
      <c r="I94" s="39">
        <f t="shared" si="4"/>
        <v>0</v>
      </c>
      <c r="J94" s="42">
        <v>50</v>
      </c>
      <c r="K94" s="21">
        <f t="shared" si="5"/>
        <v>0</v>
      </c>
    </row>
    <row r="95" spans="1:11" x14ac:dyDescent="0.3">
      <c r="A95" s="24" t="s">
        <v>203</v>
      </c>
      <c r="B95" t="s">
        <v>318</v>
      </c>
      <c r="C95" s="14">
        <v>7</v>
      </c>
      <c r="D95" s="44"/>
      <c r="E95" s="44"/>
      <c r="F95" s="45">
        <v>0</v>
      </c>
      <c r="G95" s="38">
        <f t="shared" si="3"/>
        <v>0</v>
      </c>
      <c r="H95" s="36">
        <f>IF(C95=7,'Kortingspercentages perceel 1'!$H$12,"onjuist")</f>
        <v>0</v>
      </c>
      <c r="I95" s="39">
        <f t="shared" si="4"/>
        <v>0</v>
      </c>
      <c r="J95" s="42">
        <v>50</v>
      </c>
      <c r="K95" s="21">
        <f t="shared" si="5"/>
        <v>0</v>
      </c>
    </row>
    <row r="96" spans="1:11" x14ac:dyDescent="0.3">
      <c r="A96" s="24" t="s">
        <v>205</v>
      </c>
      <c r="B96" t="s">
        <v>319</v>
      </c>
      <c r="C96" s="14">
        <v>7</v>
      </c>
      <c r="D96" s="44"/>
      <c r="E96" s="44"/>
      <c r="F96" s="45">
        <v>0</v>
      </c>
      <c r="G96" s="38">
        <f t="shared" si="3"/>
        <v>0</v>
      </c>
      <c r="H96" s="36">
        <f>IF(C96=7,'Kortingspercentages perceel 1'!$H$12,"onjuist")</f>
        <v>0</v>
      </c>
      <c r="I96" s="39">
        <f t="shared" si="4"/>
        <v>0</v>
      </c>
      <c r="J96" s="42">
        <v>10</v>
      </c>
      <c r="K96" s="21">
        <f t="shared" si="5"/>
        <v>0</v>
      </c>
    </row>
    <row r="97" spans="1:11" x14ac:dyDescent="0.3">
      <c r="A97" s="24" t="s">
        <v>172</v>
      </c>
      <c r="B97" t="s">
        <v>279</v>
      </c>
      <c r="C97" s="14">
        <v>8</v>
      </c>
      <c r="D97" s="44"/>
      <c r="E97" s="44"/>
      <c r="F97" s="45">
        <v>0</v>
      </c>
      <c r="G97" s="38">
        <f t="shared" si="3"/>
        <v>0</v>
      </c>
      <c r="H97" s="36">
        <f>IF(C97=8,'Kortingspercentages perceel 1'!$H$13,"onjuist")</f>
        <v>0</v>
      </c>
      <c r="I97" s="39">
        <f t="shared" si="4"/>
        <v>0</v>
      </c>
      <c r="J97" s="42">
        <v>100</v>
      </c>
      <c r="K97" s="21">
        <f t="shared" si="5"/>
        <v>0</v>
      </c>
    </row>
    <row r="98" spans="1:11" x14ac:dyDescent="0.3">
      <c r="A98" s="24" t="s">
        <v>348</v>
      </c>
      <c r="B98" t="s">
        <v>349</v>
      </c>
      <c r="C98" s="14">
        <v>9</v>
      </c>
      <c r="D98" s="44"/>
      <c r="E98" s="44"/>
      <c r="F98" s="45">
        <v>0</v>
      </c>
      <c r="G98" s="38">
        <f t="shared" si="3"/>
        <v>0</v>
      </c>
      <c r="H98" s="36">
        <f>IF(C98=9,'Kortingspercentages perceel 1'!$H$14,"onjuist")</f>
        <v>0</v>
      </c>
      <c r="I98" s="39">
        <f t="shared" si="4"/>
        <v>0</v>
      </c>
      <c r="J98" s="42">
        <v>100</v>
      </c>
      <c r="K98" s="21">
        <f t="shared" si="5"/>
        <v>0</v>
      </c>
    </row>
    <row r="99" spans="1:11" x14ac:dyDescent="0.3">
      <c r="A99" s="24" t="s">
        <v>181</v>
      </c>
      <c r="B99" t="s">
        <v>350</v>
      </c>
      <c r="C99" s="14">
        <v>9</v>
      </c>
      <c r="D99" s="44"/>
      <c r="E99" s="44"/>
      <c r="F99" s="45">
        <v>0</v>
      </c>
      <c r="G99" s="38">
        <f t="shared" si="3"/>
        <v>0</v>
      </c>
      <c r="H99" s="36">
        <f>IF(C99=9,'Kortingspercentages perceel 1'!$H$14,"onjuist")</f>
        <v>0</v>
      </c>
      <c r="I99" s="39">
        <f t="shared" si="4"/>
        <v>0</v>
      </c>
      <c r="J99" s="42">
        <v>100</v>
      </c>
      <c r="K99" s="21">
        <f t="shared" si="5"/>
        <v>0</v>
      </c>
    </row>
    <row r="100" spans="1:11" x14ac:dyDescent="0.3">
      <c r="A100" s="24" t="s">
        <v>209</v>
      </c>
      <c r="B100" t="s">
        <v>350</v>
      </c>
      <c r="C100" s="14">
        <v>9</v>
      </c>
      <c r="D100" s="44"/>
      <c r="E100" s="44"/>
      <c r="F100" s="45">
        <v>0</v>
      </c>
      <c r="G100" s="38">
        <f t="shared" si="3"/>
        <v>0</v>
      </c>
      <c r="H100" s="36">
        <f>IF(C100=9,'Kortingspercentages perceel 1'!$H$14,"onjuist")</f>
        <v>0</v>
      </c>
      <c r="I100" s="39">
        <f t="shared" si="4"/>
        <v>0</v>
      </c>
      <c r="J100" s="42">
        <v>100</v>
      </c>
      <c r="K100" s="21">
        <f t="shared" si="5"/>
        <v>0</v>
      </c>
    </row>
    <row r="101" spans="1:11" x14ac:dyDescent="0.3">
      <c r="A101" s="24" t="s">
        <v>176</v>
      </c>
      <c r="B101" t="s">
        <v>350</v>
      </c>
      <c r="C101" s="14">
        <v>9</v>
      </c>
      <c r="D101" s="44"/>
      <c r="E101" s="44"/>
      <c r="F101" s="45">
        <v>0</v>
      </c>
      <c r="G101" s="38">
        <f t="shared" si="3"/>
        <v>0</v>
      </c>
      <c r="H101" s="36">
        <f>IF(C101=9,'Kortingspercentages perceel 1'!$H$14,"onjuist")</f>
        <v>0</v>
      </c>
      <c r="I101" s="39">
        <f t="shared" si="4"/>
        <v>0</v>
      </c>
      <c r="J101" s="42">
        <v>100</v>
      </c>
      <c r="K101" s="21">
        <f t="shared" si="5"/>
        <v>0</v>
      </c>
    </row>
    <row r="102" spans="1:11" x14ac:dyDescent="0.3">
      <c r="A102" s="24" t="s">
        <v>173</v>
      </c>
      <c r="B102" t="s">
        <v>352</v>
      </c>
      <c r="C102" s="14">
        <v>9</v>
      </c>
      <c r="D102" s="44"/>
      <c r="E102" s="44"/>
      <c r="F102" s="45">
        <v>0</v>
      </c>
      <c r="G102" s="38">
        <f t="shared" si="3"/>
        <v>0</v>
      </c>
      <c r="H102" s="36">
        <f>IF(C102=9,'Kortingspercentages perceel 1'!$H$14,"onjuist")</f>
        <v>0</v>
      </c>
      <c r="I102" s="39">
        <f t="shared" si="4"/>
        <v>0</v>
      </c>
      <c r="J102">
        <v>300</v>
      </c>
      <c r="K102" s="21">
        <f t="shared" si="5"/>
        <v>0</v>
      </c>
    </row>
    <row r="103" spans="1:11" x14ac:dyDescent="0.3">
      <c r="A103" s="24" t="s">
        <v>174</v>
      </c>
      <c r="B103" t="s">
        <v>351</v>
      </c>
      <c r="C103" s="14">
        <v>9</v>
      </c>
      <c r="D103" s="44"/>
      <c r="E103" s="44"/>
      <c r="F103" s="45">
        <v>0</v>
      </c>
      <c r="G103" s="38">
        <f t="shared" si="3"/>
        <v>0</v>
      </c>
      <c r="H103" s="36">
        <f>IF(C103=9,'Kortingspercentages perceel 1'!$H$14,"onjuist")</f>
        <v>0</v>
      </c>
      <c r="I103" s="39">
        <f t="shared" si="4"/>
        <v>0</v>
      </c>
      <c r="J103" s="42">
        <v>1300</v>
      </c>
      <c r="K103" s="21">
        <f t="shared" si="5"/>
        <v>0</v>
      </c>
    </row>
    <row r="104" spans="1:11" x14ac:dyDescent="0.3">
      <c r="A104" s="24" t="s">
        <v>175</v>
      </c>
      <c r="B104" t="s">
        <v>334</v>
      </c>
      <c r="C104" s="14">
        <v>9</v>
      </c>
      <c r="D104" s="44"/>
      <c r="E104" s="44"/>
      <c r="F104" s="45">
        <v>0</v>
      </c>
      <c r="G104" s="38">
        <f t="shared" si="3"/>
        <v>0</v>
      </c>
      <c r="H104" s="36">
        <f>IF(C104=9,'Kortingspercentages perceel 1'!$H$14,"onjuist")</f>
        <v>0</v>
      </c>
      <c r="I104" s="39">
        <f t="shared" si="4"/>
        <v>0</v>
      </c>
      <c r="J104" s="42">
        <v>200</v>
      </c>
      <c r="K104" s="21">
        <f t="shared" si="5"/>
        <v>0</v>
      </c>
    </row>
    <row r="105" spans="1:11" x14ac:dyDescent="0.3">
      <c r="A105" s="24" t="s">
        <v>178</v>
      </c>
      <c r="B105" t="s">
        <v>320</v>
      </c>
      <c r="C105" s="14">
        <v>10</v>
      </c>
      <c r="D105" s="44"/>
      <c r="E105" s="44"/>
      <c r="F105" s="45">
        <v>0</v>
      </c>
      <c r="G105" s="38">
        <f t="shared" si="3"/>
        <v>0</v>
      </c>
      <c r="H105" s="36">
        <f>IF(C105=10,'Kortingspercentages perceel 1'!$H$15,"onjuist")</f>
        <v>0</v>
      </c>
      <c r="I105" s="39">
        <f t="shared" si="4"/>
        <v>0</v>
      </c>
      <c r="J105" s="42">
        <v>20</v>
      </c>
      <c r="K105" s="21">
        <f t="shared" si="5"/>
        <v>0</v>
      </c>
    </row>
    <row r="106" spans="1:11" x14ac:dyDescent="0.3">
      <c r="A106" s="24" t="s">
        <v>179</v>
      </c>
      <c r="B106" t="s">
        <v>321</v>
      </c>
      <c r="C106" s="14">
        <v>10</v>
      </c>
      <c r="D106" s="44"/>
      <c r="E106" s="44"/>
      <c r="F106" s="45">
        <v>0</v>
      </c>
      <c r="G106" s="38">
        <f t="shared" si="3"/>
        <v>0</v>
      </c>
      <c r="H106" s="36">
        <f>IF(C106=10,'Kortingspercentages perceel 1'!$H$15,"onjuist")</f>
        <v>0</v>
      </c>
      <c r="I106" s="39">
        <f t="shared" si="4"/>
        <v>0</v>
      </c>
      <c r="J106" s="42">
        <v>300</v>
      </c>
      <c r="K106" s="21">
        <f t="shared" si="5"/>
        <v>0</v>
      </c>
    </row>
    <row r="107" spans="1:11" x14ac:dyDescent="0.3">
      <c r="A107" s="24" t="s">
        <v>180</v>
      </c>
      <c r="B107" t="s">
        <v>322</v>
      </c>
      <c r="C107" s="14">
        <v>10</v>
      </c>
      <c r="D107" s="44"/>
      <c r="E107" s="44"/>
      <c r="F107" s="45">
        <v>0</v>
      </c>
      <c r="G107" s="38">
        <f t="shared" si="3"/>
        <v>0</v>
      </c>
      <c r="H107" s="36">
        <f>IF(C107=10,'Kortingspercentages perceel 1'!$H$15,"onjuist")</f>
        <v>0</v>
      </c>
      <c r="I107" s="39">
        <f t="shared" si="4"/>
        <v>0</v>
      </c>
      <c r="J107" s="42">
        <v>100</v>
      </c>
      <c r="K107" s="21">
        <f t="shared" si="5"/>
        <v>0</v>
      </c>
    </row>
    <row r="108" spans="1:11" x14ac:dyDescent="0.3">
      <c r="A108" s="24" t="s">
        <v>363</v>
      </c>
      <c r="C108" s="14">
        <v>10</v>
      </c>
      <c r="D108" s="44"/>
      <c r="E108" s="44"/>
      <c r="F108" s="45">
        <v>0</v>
      </c>
      <c r="G108" s="38">
        <f t="shared" si="3"/>
        <v>0</v>
      </c>
      <c r="H108" s="36">
        <f>IF(C108=10,'Kortingspercentages perceel 1'!$H$15,"onjuist")</f>
        <v>0</v>
      </c>
      <c r="I108" s="39">
        <f t="shared" si="4"/>
        <v>0</v>
      </c>
      <c r="J108" s="42">
        <v>30</v>
      </c>
      <c r="K108" s="21">
        <f t="shared" si="5"/>
        <v>0</v>
      </c>
    </row>
    <row r="109" spans="1:11" x14ac:dyDescent="0.3">
      <c r="A109" s="24" t="s">
        <v>228</v>
      </c>
      <c r="C109" s="14">
        <v>10</v>
      </c>
      <c r="D109" s="44"/>
      <c r="E109" s="44"/>
      <c r="F109" s="45">
        <v>0</v>
      </c>
      <c r="G109" s="38">
        <f t="shared" si="3"/>
        <v>0</v>
      </c>
      <c r="H109" s="36">
        <f>IF(C109=10,'Kortingspercentages perceel 1'!$H$15,"onjuist")</f>
        <v>0</v>
      </c>
      <c r="I109" s="39">
        <f t="shared" si="4"/>
        <v>0</v>
      </c>
      <c r="J109" s="42">
        <v>30</v>
      </c>
      <c r="K109" s="21">
        <f t="shared" si="5"/>
        <v>0</v>
      </c>
    </row>
    <row r="110" spans="1:11" x14ac:dyDescent="0.3">
      <c r="A110" s="24" t="s">
        <v>182</v>
      </c>
      <c r="B110" t="s">
        <v>323</v>
      </c>
      <c r="C110" s="14">
        <v>10</v>
      </c>
      <c r="D110" s="44"/>
      <c r="E110" s="44"/>
      <c r="F110" s="45">
        <v>0</v>
      </c>
      <c r="G110" s="38">
        <f t="shared" si="3"/>
        <v>0</v>
      </c>
      <c r="H110" s="36">
        <f>IF(C110=10,'Kortingspercentages perceel 1'!$H$15,"onjuist")</f>
        <v>0</v>
      </c>
      <c r="I110" s="39">
        <f t="shared" si="4"/>
        <v>0</v>
      </c>
      <c r="J110" s="42">
        <v>60</v>
      </c>
      <c r="K110" s="21">
        <f t="shared" si="5"/>
        <v>0</v>
      </c>
    </row>
    <row r="111" spans="1:11" x14ac:dyDescent="0.3">
      <c r="A111" s="24" t="s">
        <v>25</v>
      </c>
      <c r="B111" t="s">
        <v>324</v>
      </c>
      <c r="C111" s="14">
        <v>11</v>
      </c>
      <c r="D111" s="44"/>
      <c r="E111" s="44"/>
      <c r="F111" s="45">
        <v>0</v>
      </c>
      <c r="G111" s="38">
        <f t="shared" si="3"/>
        <v>0</v>
      </c>
      <c r="H111" s="36">
        <f>IF(C111=11,'Kortingspercentages perceel 1'!$H$16,"onjuist")</f>
        <v>0</v>
      </c>
      <c r="I111" s="39">
        <f t="shared" si="4"/>
        <v>0</v>
      </c>
      <c r="J111">
        <v>5</v>
      </c>
      <c r="K111" s="21">
        <f t="shared" si="5"/>
        <v>0</v>
      </c>
    </row>
    <row r="112" spans="1:11" x14ac:dyDescent="0.3">
      <c r="A112" s="24" t="s">
        <v>194</v>
      </c>
      <c r="B112" t="s">
        <v>325</v>
      </c>
      <c r="C112" s="14">
        <v>11</v>
      </c>
      <c r="D112" s="44"/>
      <c r="E112" s="44"/>
      <c r="F112" s="45">
        <v>0</v>
      </c>
      <c r="G112" s="38">
        <f t="shared" si="3"/>
        <v>0</v>
      </c>
      <c r="H112" s="36">
        <f>IF(C112=11,'Kortingspercentages perceel 1'!$H$16,"onjuist")</f>
        <v>0</v>
      </c>
      <c r="I112" s="39">
        <f t="shared" si="4"/>
        <v>0</v>
      </c>
      <c r="J112">
        <v>20</v>
      </c>
      <c r="K112" s="21">
        <f t="shared" si="5"/>
        <v>0</v>
      </c>
    </row>
    <row r="113" spans="1:11" x14ac:dyDescent="0.3">
      <c r="A113" s="24" t="s">
        <v>190</v>
      </c>
      <c r="B113" t="s">
        <v>358</v>
      </c>
      <c r="C113" s="14">
        <v>11</v>
      </c>
      <c r="D113" s="44"/>
      <c r="E113" s="44"/>
      <c r="F113" s="45">
        <v>0</v>
      </c>
      <c r="G113" s="38">
        <f t="shared" si="3"/>
        <v>0</v>
      </c>
      <c r="H113" s="36">
        <f>IF(C113=11,'Kortingspercentages perceel 1'!$H$16,"onjuist")</f>
        <v>0</v>
      </c>
      <c r="I113" s="39">
        <f t="shared" si="4"/>
        <v>0</v>
      </c>
      <c r="J113">
        <v>40</v>
      </c>
      <c r="K113" s="21">
        <f t="shared" si="5"/>
        <v>0</v>
      </c>
    </row>
    <row r="114" spans="1:11" x14ac:dyDescent="0.3">
      <c r="A114" s="24" t="s">
        <v>191</v>
      </c>
      <c r="B114" t="s">
        <v>358</v>
      </c>
      <c r="C114" s="14">
        <v>11</v>
      </c>
      <c r="D114" s="44"/>
      <c r="E114" s="44"/>
      <c r="F114" s="45">
        <v>0</v>
      </c>
      <c r="G114" s="38">
        <f t="shared" si="3"/>
        <v>0</v>
      </c>
      <c r="H114" s="36">
        <f>IF(C114=11,'Kortingspercentages perceel 1'!$H$16,"onjuist")</f>
        <v>0</v>
      </c>
      <c r="I114" s="39">
        <f t="shared" si="4"/>
        <v>0</v>
      </c>
      <c r="J114">
        <v>20</v>
      </c>
      <c r="K114" s="21">
        <f t="shared" si="5"/>
        <v>0</v>
      </c>
    </row>
    <row r="115" spans="1:11" x14ac:dyDescent="0.3">
      <c r="A115" s="24" t="s">
        <v>192</v>
      </c>
      <c r="B115" t="s">
        <v>359</v>
      </c>
      <c r="C115" s="14">
        <v>11</v>
      </c>
      <c r="D115" s="44"/>
      <c r="E115" s="44"/>
      <c r="F115" s="45">
        <v>0</v>
      </c>
      <c r="G115" s="38">
        <f t="shared" si="3"/>
        <v>0</v>
      </c>
      <c r="H115" s="36">
        <f>IF(C115=11,'Kortingspercentages perceel 1'!$H$16,"onjuist")</f>
        <v>0</v>
      </c>
      <c r="I115" s="39">
        <f t="shared" si="4"/>
        <v>0</v>
      </c>
      <c r="J115">
        <v>20</v>
      </c>
      <c r="K115" s="21">
        <f t="shared" si="5"/>
        <v>0</v>
      </c>
    </row>
    <row r="116" spans="1:11" x14ac:dyDescent="0.3">
      <c r="A116" s="24" t="s">
        <v>193</v>
      </c>
      <c r="C116" s="14">
        <v>11</v>
      </c>
      <c r="D116" s="44"/>
      <c r="E116" s="44"/>
      <c r="F116" s="45">
        <v>0</v>
      </c>
      <c r="G116" s="38">
        <f t="shared" si="3"/>
        <v>0</v>
      </c>
      <c r="H116" s="36">
        <f>IF(C116=11,'Kortingspercentages perceel 1'!$H$16,"onjuist")</f>
        <v>0</v>
      </c>
      <c r="I116" s="39">
        <f t="shared" si="4"/>
        <v>0</v>
      </c>
      <c r="J116">
        <v>100</v>
      </c>
      <c r="K116" s="21">
        <f t="shared" si="5"/>
        <v>0</v>
      </c>
    </row>
    <row r="117" spans="1:11" x14ac:dyDescent="0.3">
      <c r="A117" s="24" t="s">
        <v>188</v>
      </c>
      <c r="C117" s="14">
        <v>12</v>
      </c>
      <c r="D117" s="44"/>
      <c r="E117" s="44"/>
      <c r="F117" s="45">
        <v>0</v>
      </c>
      <c r="G117" s="38">
        <f t="shared" si="3"/>
        <v>0</v>
      </c>
      <c r="H117" s="36">
        <f>IF(C117=12,'Kortingspercentages perceel 1'!$H$17,"onjuist")</f>
        <v>0</v>
      </c>
      <c r="I117" s="39">
        <f t="shared" si="4"/>
        <v>0</v>
      </c>
      <c r="J117">
        <v>20</v>
      </c>
      <c r="K117" s="21">
        <f t="shared" si="5"/>
        <v>0</v>
      </c>
    </row>
    <row r="118" spans="1:11" x14ac:dyDescent="0.3">
      <c r="A118" s="24" t="s">
        <v>189</v>
      </c>
      <c r="B118" t="s">
        <v>326</v>
      </c>
      <c r="C118" s="14">
        <v>12</v>
      </c>
      <c r="D118" s="44"/>
      <c r="E118" s="44"/>
      <c r="F118" s="45">
        <v>0</v>
      </c>
      <c r="G118" s="38">
        <f t="shared" si="3"/>
        <v>0</v>
      </c>
      <c r="H118" s="36">
        <f>IF(C118=12,'Kortingspercentages perceel 1'!$H$17,"onjuist")</f>
        <v>0</v>
      </c>
      <c r="I118" s="39">
        <f t="shared" si="4"/>
        <v>0</v>
      </c>
      <c r="J118">
        <v>150</v>
      </c>
      <c r="K118" s="21">
        <f t="shared" si="5"/>
        <v>0</v>
      </c>
    </row>
    <row r="119" spans="1:11" x14ac:dyDescent="0.3">
      <c r="A119" s="24" t="s">
        <v>198</v>
      </c>
      <c r="C119" s="14">
        <v>12</v>
      </c>
      <c r="D119" s="44"/>
      <c r="E119" s="44"/>
      <c r="F119" s="45">
        <v>0</v>
      </c>
      <c r="G119" s="38">
        <f t="shared" si="3"/>
        <v>0</v>
      </c>
      <c r="H119" s="36">
        <f>IF(C119=12,'Kortingspercentages perceel 1'!$H$17,"onjuist")</f>
        <v>0</v>
      </c>
      <c r="I119" s="39">
        <f t="shared" si="4"/>
        <v>0</v>
      </c>
      <c r="J119" s="42">
        <v>20</v>
      </c>
      <c r="K119" s="21">
        <f t="shared" si="5"/>
        <v>0</v>
      </c>
    </row>
    <row r="120" spans="1:11" x14ac:dyDescent="0.3">
      <c r="A120" s="24" t="s">
        <v>206</v>
      </c>
      <c r="C120" s="14">
        <v>12</v>
      </c>
      <c r="D120" s="44"/>
      <c r="E120" s="44"/>
      <c r="F120" s="45">
        <v>0</v>
      </c>
      <c r="G120" s="38">
        <f t="shared" si="3"/>
        <v>0</v>
      </c>
      <c r="H120" s="36">
        <f>IF(C120=12,'Kortingspercentages perceel 1'!$H$17,"onjuist")</f>
        <v>0</v>
      </c>
      <c r="I120" s="39">
        <f t="shared" si="4"/>
        <v>0</v>
      </c>
      <c r="J120" s="42">
        <v>20</v>
      </c>
      <c r="K120" s="21">
        <f t="shared" si="5"/>
        <v>0</v>
      </c>
    </row>
    <row r="121" spans="1:11" x14ac:dyDescent="0.3">
      <c r="A121" s="24" t="s">
        <v>207</v>
      </c>
      <c r="C121" s="14">
        <v>12</v>
      </c>
      <c r="D121" s="44"/>
      <c r="E121" s="44"/>
      <c r="F121" s="45">
        <v>0</v>
      </c>
      <c r="G121" s="38">
        <f t="shared" si="3"/>
        <v>0</v>
      </c>
      <c r="H121" s="36">
        <f>IF(C121=12,'Kortingspercentages perceel 1'!$H$17,"onjuist")</f>
        <v>0</v>
      </c>
      <c r="I121" s="39">
        <f t="shared" si="4"/>
        <v>0</v>
      </c>
      <c r="J121" s="42">
        <v>1200</v>
      </c>
      <c r="K121" s="21">
        <f t="shared" si="5"/>
        <v>0</v>
      </c>
    </row>
    <row r="122" spans="1:11" x14ac:dyDescent="0.3">
      <c r="A122" s="24" t="s">
        <v>208</v>
      </c>
      <c r="C122" s="14">
        <v>12</v>
      </c>
      <c r="D122" s="44"/>
      <c r="E122" s="44"/>
      <c r="F122" s="45">
        <v>0</v>
      </c>
      <c r="G122" s="38">
        <f t="shared" si="3"/>
        <v>0</v>
      </c>
      <c r="H122" s="36">
        <f>IF(C122=12,'Kortingspercentages perceel 1'!$H$17,"onjuist")</f>
        <v>0</v>
      </c>
      <c r="I122" s="39">
        <f t="shared" si="4"/>
        <v>0</v>
      </c>
      <c r="J122" s="42">
        <v>1200</v>
      </c>
      <c r="K122" s="21">
        <f t="shared" si="5"/>
        <v>0</v>
      </c>
    </row>
    <row r="123" spans="1:11" x14ac:dyDescent="0.3">
      <c r="A123" s="24" t="s">
        <v>213</v>
      </c>
      <c r="C123" s="14">
        <v>12</v>
      </c>
      <c r="D123" s="44"/>
      <c r="E123" s="44"/>
      <c r="F123" s="45">
        <v>0</v>
      </c>
      <c r="G123" s="38">
        <f t="shared" si="3"/>
        <v>0</v>
      </c>
      <c r="H123" s="36">
        <f>IF(C123=12,'Kortingspercentages perceel 1'!$H$17,"onjuist")</f>
        <v>0</v>
      </c>
      <c r="I123" s="39">
        <f t="shared" si="4"/>
        <v>0</v>
      </c>
      <c r="J123" s="42">
        <v>1600</v>
      </c>
      <c r="K123" s="21">
        <f t="shared" si="5"/>
        <v>0</v>
      </c>
    </row>
    <row r="124" spans="1:11" x14ac:dyDescent="0.3">
      <c r="A124" s="24" t="s">
        <v>211</v>
      </c>
      <c r="C124" s="14">
        <v>13</v>
      </c>
      <c r="D124" s="44"/>
      <c r="E124" s="44"/>
      <c r="F124" s="45">
        <v>0</v>
      </c>
      <c r="G124" s="38">
        <f t="shared" si="3"/>
        <v>0</v>
      </c>
      <c r="H124" s="36">
        <f>IF(C124=13,'Kortingspercentages perceel 1'!$H$18,"onjuist")</f>
        <v>0</v>
      </c>
      <c r="I124" s="39">
        <f t="shared" si="4"/>
        <v>0</v>
      </c>
      <c r="J124" s="42">
        <v>50</v>
      </c>
      <c r="K124" s="21">
        <f t="shared" si="5"/>
        <v>0</v>
      </c>
    </row>
    <row r="125" spans="1:11" x14ac:dyDescent="0.3">
      <c r="A125" s="24" t="s">
        <v>230</v>
      </c>
      <c r="B125" t="s">
        <v>327</v>
      </c>
      <c r="C125" s="14">
        <v>13</v>
      </c>
      <c r="D125" s="44"/>
      <c r="E125" s="44"/>
      <c r="F125" s="45">
        <v>0</v>
      </c>
      <c r="G125" s="38">
        <f t="shared" si="3"/>
        <v>0</v>
      </c>
      <c r="H125" s="36">
        <f>IF(C125=13,'Kortingspercentages perceel 1'!$H$18,"onjuist")</f>
        <v>0</v>
      </c>
      <c r="I125" s="39">
        <f t="shared" si="4"/>
        <v>0</v>
      </c>
      <c r="J125" s="42">
        <v>1400</v>
      </c>
      <c r="K125" s="21">
        <f t="shared" si="5"/>
        <v>0</v>
      </c>
    </row>
    <row r="126" spans="1:11" x14ac:dyDescent="0.3">
      <c r="A126" s="24" t="s">
        <v>259</v>
      </c>
      <c r="C126" s="14">
        <v>14</v>
      </c>
      <c r="D126" s="44"/>
      <c r="E126" s="44"/>
      <c r="F126" s="45">
        <v>0</v>
      </c>
      <c r="G126" s="38">
        <f t="shared" si="3"/>
        <v>0</v>
      </c>
      <c r="H126" s="36">
        <f>IF(C126=14,'Kortingspercentages perceel 1'!$H$19,"onjuist")</f>
        <v>0</v>
      </c>
      <c r="I126" s="39">
        <f t="shared" si="4"/>
        <v>0</v>
      </c>
      <c r="J126" s="42">
        <v>1</v>
      </c>
      <c r="K126" s="21">
        <f t="shared" si="5"/>
        <v>0</v>
      </c>
    </row>
    <row r="127" spans="1:11" x14ac:dyDescent="0.3">
      <c r="A127" s="24" t="s">
        <v>212</v>
      </c>
      <c r="C127" s="14">
        <v>14</v>
      </c>
      <c r="D127" s="44"/>
      <c r="E127" s="44"/>
      <c r="F127" s="45">
        <v>0</v>
      </c>
      <c r="G127" s="38">
        <f t="shared" si="3"/>
        <v>0</v>
      </c>
      <c r="H127" s="36">
        <f>IF(C127=14,'Kortingspercentages perceel 1'!$H$19,"onjuist")</f>
        <v>0</v>
      </c>
      <c r="I127" s="39">
        <f t="shared" si="4"/>
        <v>0</v>
      </c>
      <c r="J127" s="42">
        <v>1</v>
      </c>
      <c r="K127" s="21">
        <f t="shared" si="5"/>
        <v>0</v>
      </c>
    </row>
    <row r="128" spans="1:11" x14ac:dyDescent="0.3">
      <c r="A128" s="24" t="s">
        <v>13</v>
      </c>
      <c r="B128" t="s">
        <v>328</v>
      </c>
      <c r="C128" s="14">
        <v>14</v>
      </c>
      <c r="D128" s="44"/>
      <c r="E128" s="44"/>
      <c r="F128" s="45">
        <v>0</v>
      </c>
      <c r="G128" s="38">
        <f t="shared" si="3"/>
        <v>0</v>
      </c>
      <c r="H128" s="36">
        <f>IF(C128=14,'Kortingspercentages perceel 1'!$H$19,"onjuist")</f>
        <v>0</v>
      </c>
      <c r="I128" s="39">
        <f t="shared" si="4"/>
        <v>0</v>
      </c>
      <c r="J128" s="42">
        <v>1000</v>
      </c>
      <c r="K128" s="21">
        <f t="shared" si="5"/>
        <v>0</v>
      </c>
    </row>
    <row r="129" spans="1:11" x14ac:dyDescent="0.3">
      <c r="A129" s="24" t="s">
        <v>17</v>
      </c>
      <c r="B129" t="s">
        <v>329</v>
      </c>
      <c r="C129" s="14">
        <v>14</v>
      </c>
      <c r="D129" s="44"/>
      <c r="E129" s="44"/>
      <c r="F129" s="45">
        <v>0</v>
      </c>
      <c r="G129" s="38">
        <f t="shared" si="3"/>
        <v>0</v>
      </c>
      <c r="H129" s="36">
        <f>IF(C129=14,'Kortingspercentages perceel 1'!$H$19,"onjuist")</f>
        <v>0</v>
      </c>
      <c r="I129" s="39">
        <f t="shared" si="4"/>
        <v>0</v>
      </c>
      <c r="J129">
        <v>2</v>
      </c>
      <c r="K129" s="21">
        <f t="shared" si="5"/>
        <v>0</v>
      </c>
    </row>
    <row r="130" spans="1:11" x14ac:dyDescent="0.3">
      <c r="A130" s="24" t="s">
        <v>18</v>
      </c>
      <c r="B130" t="s">
        <v>330</v>
      </c>
      <c r="C130" s="14">
        <v>14</v>
      </c>
      <c r="D130" s="44"/>
      <c r="E130" s="44"/>
      <c r="F130" s="45">
        <v>0</v>
      </c>
      <c r="G130" s="38">
        <f t="shared" si="3"/>
        <v>0</v>
      </c>
      <c r="H130" s="36">
        <f>IF(C130=14,'Kortingspercentages perceel 1'!$H$19,"onjuist")</f>
        <v>0</v>
      </c>
      <c r="I130" s="39">
        <f t="shared" si="4"/>
        <v>0</v>
      </c>
      <c r="J130">
        <v>50</v>
      </c>
      <c r="K130" s="21">
        <f t="shared" si="5"/>
        <v>0</v>
      </c>
    </row>
    <row r="131" spans="1:11" x14ac:dyDescent="0.3">
      <c r="A131" s="24" t="s">
        <v>162</v>
      </c>
      <c r="C131" s="14">
        <v>14</v>
      </c>
      <c r="D131" s="44"/>
      <c r="E131" s="44"/>
      <c r="F131" s="45">
        <v>0</v>
      </c>
      <c r="G131" s="38">
        <f t="shared" si="3"/>
        <v>0</v>
      </c>
      <c r="H131" s="36">
        <f>IF(C131=14,'Kortingspercentages perceel 1'!$H$19,"onjuist")</f>
        <v>0</v>
      </c>
      <c r="I131" s="39">
        <f t="shared" si="4"/>
        <v>0</v>
      </c>
      <c r="J131">
        <v>2</v>
      </c>
      <c r="K131" s="21">
        <f t="shared" si="5"/>
        <v>0</v>
      </c>
    </row>
    <row r="132" spans="1:11" x14ac:dyDescent="0.3">
      <c r="A132" s="24" t="s">
        <v>224</v>
      </c>
      <c r="B132" t="s">
        <v>331</v>
      </c>
      <c r="C132" s="14">
        <v>14</v>
      </c>
      <c r="D132" s="44"/>
      <c r="E132" s="44"/>
      <c r="F132" s="45">
        <v>0</v>
      </c>
      <c r="G132" s="38">
        <f t="shared" si="3"/>
        <v>0</v>
      </c>
      <c r="H132" s="36">
        <f>IF(C132=14,'Kortingspercentages perceel 1'!$H$19,"onjuist")</f>
        <v>0</v>
      </c>
      <c r="I132" s="39">
        <f t="shared" si="4"/>
        <v>0</v>
      </c>
      <c r="J132">
        <v>600</v>
      </c>
      <c r="K132" s="21">
        <f t="shared" si="5"/>
        <v>0</v>
      </c>
    </row>
    <row r="133" spans="1:11" x14ac:dyDescent="0.3">
      <c r="A133" s="24" t="s">
        <v>20</v>
      </c>
      <c r="C133" s="14">
        <v>14</v>
      </c>
      <c r="D133" s="44"/>
      <c r="E133" s="44"/>
      <c r="F133" s="45">
        <v>0</v>
      </c>
      <c r="G133" s="38">
        <f t="shared" si="3"/>
        <v>0</v>
      </c>
      <c r="H133" s="36">
        <f>IF(C133=14,'Kortingspercentages perceel 1'!$H$19,"onjuist")</f>
        <v>0</v>
      </c>
      <c r="I133" s="39">
        <f t="shared" si="4"/>
        <v>0</v>
      </c>
      <c r="J133">
        <v>15</v>
      </c>
      <c r="K133" s="21">
        <f t="shared" si="5"/>
        <v>0</v>
      </c>
    </row>
    <row r="134" spans="1:11" x14ac:dyDescent="0.3">
      <c r="A134" s="24" t="s">
        <v>21</v>
      </c>
      <c r="C134" s="14">
        <v>14</v>
      </c>
      <c r="D134" s="44"/>
      <c r="E134" s="44"/>
      <c r="F134" s="45">
        <v>0</v>
      </c>
      <c r="G134" s="38">
        <f t="shared" ref="G134:G140" si="6">IFERROR((F134/E134),0)</f>
        <v>0</v>
      </c>
      <c r="H134" s="36">
        <f>IF(C134=14,'Kortingspercentages perceel 1'!$H$19,"onjuist")</f>
        <v>0</v>
      </c>
      <c r="I134" s="39">
        <f t="shared" si="4"/>
        <v>0</v>
      </c>
      <c r="J134">
        <v>900</v>
      </c>
      <c r="K134" s="21">
        <f t="shared" ref="K134:K140" si="7">J134*I134</f>
        <v>0</v>
      </c>
    </row>
    <row r="135" spans="1:11" x14ac:dyDescent="0.3">
      <c r="A135" s="24" t="s">
        <v>23</v>
      </c>
      <c r="B135" t="s">
        <v>332</v>
      </c>
      <c r="C135" s="14">
        <v>14</v>
      </c>
      <c r="D135" s="44"/>
      <c r="E135" s="44"/>
      <c r="F135" s="45">
        <v>0</v>
      </c>
      <c r="G135" s="38">
        <f t="shared" si="6"/>
        <v>0</v>
      </c>
      <c r="H135" s="36">
        <f>IF(C135=14,'Kortingspercentages perceel 1'!$H$19,"onjuist")</f>
        <v>0</v>
      </c>
      <c r="I135" s="39">
        <f t="shared" ref="I135:I140" si="8">G135*(1-H135)</f>
        <v>0</v>
      </c>
      <c r="J135">
        <v>5</v>
      </c>
      <c r="K135" s="21">
        <f t="shared" si="7"/>
        <v>0</v>
      </c>
    </row>
    <row r="136" spans="1:11" x14ac:dyDescent="0.3">
      <c r="A136" s="24" t="s">
        <v>28</v>
      </c>
      <c r="C136" s="14">
        <v>14</v>
      </c>
      <c r="D136" s="44"/>
      <c r="E136" s="44"/>
      <c r="F136" s="45">
        <v>0</v>
      </c>
      <c r="G136" s="38">
        <f t="shared" si="6"/>
        <v>0</v>
      </c>
      <c r="H136" s="36">
        <f>IF(C136=14,'Kortingspercentages perceel 1'!$H$19,"onjuist")</f>
        <v>0</v>
      </c>
      <c r="I136" s="39">
        <f t="shared" si="8"/>
        <v>0</v>
      </c>
      <c r="J136">
        <v>1</v>
      </c>
      <c r="K136" s="21">
        <f t="shared" si="7"/>
        <v>0</v>
      </c>
    </row>
    <row r="137" spans="1:11" x14ac:dyDescent="0.3">
      <c r="A137" s="24" t="s">
        <v>130</v>
      </c>
      <c r="C137" s="14">
        <v>14</v>
      </c>
      <c r="D137" s="44"/>
      <c r="E137" s="44"/>
      <c r="F137" s="45">
        <v>0</v>
      </c>
      <c r="G137" s="38">
        <f t="shared" si="6"/>
        <v>0</v>
      </c>
      <c r="H137" s="36">
        <f>IF(C137=14,'Kortingspercentages perceel 1'!$H$19,"onjuist")</f>
        <v>0</v>
      </c>
      <c r="I137" s="39">
        <f t="shared" si="8"/>
        <v>0</v>
      </c>
      <c r="J137" s="42">
        <v>200</v>
      </c>
      <c r="K137" s="21">
        <f t="shared" si="7"/>
        <v>0</v>
      </c>
    </row>
    <row r="138" spans="1:11" x14ac:dyDescent="0.3">
      <c r="A138" s="24" t="s">
        <v>131</v>
      </c>
      <c r="C138" s="14">
        <v>14</v>
      </c>
      <c r="D138" s="44"/>
      <c r="E138" s="44"/>
      <c r="F138" s="45">
        <v>0</v>
      </c>
      <c r="G138" s="38">
        <f t="shared" si="6"/>
        <v>0</v>
      </c>
      <c r="H138" s="36">
        <f>IF(C138=14,'Kortingspercentages perceel 1'!$H$19,"onjuist")</f>
        <v>0</v>
      </c>
      <c r="I138" s="39">
        <f t="shared" si="8"/>
        <v>0</v>
      </c>
      <c r="J138" s="42">
        <v>1600</v>
      </c>
      <c r="K138" s="21">
        <f t="shared" si="7"/>
        <v>0</v>
      </c>
    </row>
    <row r="139" spans="1:11" x14ac:dyDescent="0.3">
      <c r="A139" s="24" t="s">
        <v>129</v>
      </c>
      <c r="C139" s="14">
        <v>14</v>
      </c>
      <c r="D139" s="44"/>
      <c r="E139" s="44"/>
      <c r="F139" s="45">
        <v>0</v>
      </c>
      <c r="G139" s="38">
        <f t="shared" si="6"/>
        <v>0</v>
      </c>
      <c r="H139" s="36">
        <f>IF(C139=14,'Kortingspercentages perceel 1'!$H$19,"onjuist")</f>
        <v>0</v>
      </c>
      <c r="I139" s="39">
        <f t="shared" si="8"/>
        <v>0</v>
      </c>
      <c r="J139" s="42">
        <v>1600</v>
      </c>
      <c r="K139" s="21">
        <f t="shared" si="7"/>
        <v>0</v>
      </c>
    </row>
    <row r="140" spans="1:11" ht="15" thickBot="1" x14ac:dyDescent="0.35">
      <c r="A140" s="26" t="s">
        <v>210</v>
      </c>
      <c r="B140" s="8" t="s">
        <v>333</v>
      </c>
      <c r="C140" s="33">
        <v>14</v>
      </c>
      <c r="D140" s="46"/>
      <c r="E140" s="46"/>
      <c r="F140" s="47">
        <v>0</v>
      </c>
      <c r="G140" s="40">
        <f t="shared" si="6"/>
        <v>0</v>
      </c>
      <c r="H140" s="37">
        <f>IF(C140=14,'Kortingspercentages perceel 1'!$H$19,"onjuist")</f>
        <v>0</v>
      </c>
      <c r="I140" s="55">
        <f t="shared" si="8"/>
        <v>0</v>
      </c>
      <c r="J140" s="43">
        <v>700</v>
      </c>
      <c r="K140" s="27">
        <f t="shared" si="7"/>
        <v>0</v>
      </c>
    </row>
    <row r="141" spans="1:11" ht="15" thickBot="1" x14ac:dyDescent="0.35">
      <c r="H141" s="113" t="s">
        <v>233</v>
      </c>
      <c r="I141" s="114"/>
      <c r="J141" s="115"/>
      <c r="K141" s="41">
        <f>SUM(K6:K140)</f>
        <v>0</v>
      </c>
    </row>
  </sheetData>
  <sheetProtection algorithmName="SHA-512" hashValue="Be1DsJPYvWBRLFqkHMpwpYcttuFsXKgEJPG2uL2gTnuLI4Rgr065vq8D1UsEIo41phjlkWKiCyt30xQDM8dSWQ==" saltValue="IIL375/uY8X1NKi8QiXFvA==" spinCount="100000" sheet="1" selectLockedCells="1"/>
  <mergeCells count="1">
    <mergeCell ref="H141:J14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2BC49-010E-460D-AFEC-F29B7FD66102}">
  <dimension ref="A1:Q20"/>
  <sheetViews>
    <sheetView workbookViewId="0">
      <selection activeCell="H9" sqref="H9"/>
    </sheetView>
  </sheetViews>
  <sheetFormatPr defaultRowHeight="14.4" x14ac:dyDescent="0.3"/>
  <cols>
    <col min="1" max="1" width="11.6640625" customWidth="1"/>
    <col min="2" max="2" width="40.33203125" customWidth="1"/>
    <col min="3" max="3" width="18.88671875" customWidth="1"/>
    <col min="6" max="6" width="8.109375" customWidth="1"/>
    <col min="7" max="7" width="8.88671875" hidden="1" customWidth="1"/>
    <col min="8" max="8" width="17.109375" customWidth="1"/>
  </cols>
  <sheetData>
    <row r="1" spans="1:17" ht="31.2" x14ac:dyDescent="0.6">
      <c r="A1" s="2" t="s">
        <v>2</v>
      </c>
      <c r="B1" s="1"/>
      <c r="C1" s="1"/>
      <c r="D1" s="1"/>
      <c r="E1" s="1"/>
      <c r="F1" s="1"/>
      <c r="G1" s="1"/>
      <c r="H1" s="1"/>
      <c r="N1" s="3"/>
      <c r="O1" s="3"/>
      <c r="P1" s="3"/>
      <c r="Q1" s="3"/>
    </row>
    <row r="2" spans="1:17" x14ac:dyDescent="0.3">
      <c r="A2" s="4" t="s">
        <v>248</v>
      </c>
      <c r="B2" s="1"/>
      <c r="C2" s="1"/>
      <c r="D2" s="1"/>
      <c r="E2" s="1"/>
      <c r="F2" s="1"/>
      <c r="G2" s="1"/>
      <c r="H2" s="1"/>
      <c r="N2" s="3"/>
      <c r="O2" s="3"/>
      <c r="P2" s="3"/>
      <c r="Q2" s="3"/>
    </row>
    <row r="3" spans="1:17" x14ac:dyDescent="0.3">
      <c r="A3" s="1"/>
      <c r="B3" s="1"/>
      <c r="C3" s="1"/>
      <c r="D3" s="1"/>
      <c r="E3" s="1"/>
      <c r="F3" s="1"/>
      <c r="G3" s="1"/>
      <c r="H3" s="1"/>
      <c r="N3" s="3"/>
      <c r="O3" s="3"/>
      <c r="P3" s="3"/>
      <c r="Q3" s="3"/>
    </row>
    <row r="4" spans="1:17" ht="15" thickBot="1" x14ac:dyDescent="0.35"/>
    <row r="5" spans="1:17" ht="15" thickBot="1" x14ac:dyDescent="0.35">
      <c r="A5" s="9" t="s">
        <v>132</v>
      </c>
      <c r="B5" s="11" t="s">
        <v>133</v>
      </c>
      <c r="C5" s="56"/>
      <c r="D5" s="56"/>
      <c r="E5" s="56"/>
      <c r="F5" s="56"/>
      <c r="G5" s="56"/>
      <c r="H5" s="10" t="s">
        <v>126</v>
      </c>
    </row>
    <row r="6" spans="1:17" x14ac:dyDescent="0.3">
      <c r="A6" s="12">
        <v>1</v>
      </c>
      <c r="B6" s="13" t="s">
        <v>149</v>
      </c>
      <c r="C6" s="13"/>
      <c r="D6" s="13"/>
      <c r="E6" s="13"/>
      <c r="F6" s="13"/>
      <c r="G6" s="13"/>
      <c r="H6" s="52"/>
    </row>
    <row r="7" spans="1:17" x14ac:dyDescent="0.3">
      <c r="A7" s="6">
        <v>2</v>
      </c>
      <c r="B7" t="s">
        <v>150</v>
      </c>
      <c r="H7" s="34"/>
    </row>
    <row r="8" spans="1:17" x14ac:dyDescent="0.3">
      <c r="A8" s="6">
        <v>3</v>
      </c>
      <c r="B8" t="s">
        <v>151</v>
      </c>
      <c r="H8" s="34"/>
    </row>
    <row r="9" spans="1:17" x14ac:dyDescent="0.3">
      <c r="A9" s="6">
        <v>4</v>
      </c>
      <c r="B9" t="s">
        <v>136</v>
      </c>
      <c r="H9" s="34"/>
    </row>
    <row r="10" spans="1:17" ht="28.8" x14ac:dyDescent="0.3">
      <c r="A10" s="6">
        <v>5</v>
      </c>
      <c r="B10" s="5" t="s">
        <v>152</v>
      </c>
      <c r="H10" s="34"/>
    </row>
    <row r="11" spans="1:17" x14ac:dyDescent="0.3">
      <c r="A11" s="6">
        <v>6</v>
      </c>
      <c r="B11" t="s">
        <v>153</v>
      </c>
      <c r="H11" s="34"/>
    </row>
    <row r="12" spans="1:17" x14ac:dyDescent="0.3">
      <c r="A12" s="6">
        <v>7</v>
      </c>
      <c r="B12" t="s">
        <v>156</v>
      </c>
      <c r="H12" s="34"/>
    </row>
    <row r="13" spans="1:17" ht="28.8" x14ac:dyDescent="0.3">
      <c r="A13" s="6">
        <v>8</v>
      </c>
      <c r="B13" s="5" t="s">
        <v>154</v>
      </c>
      <c r="H13" s="34"/>
    </row>
    <row r="14" spans="1:17" ht="15" thickBot="1" x14ac:dyDescent="0.35">
      <c r="A14" s="7">
        <v>9</v>
      </c>
      <c r="B14" s="8" t="s">
        <v>146</v>
      </c>
      <c r="C14" s="8"/>
      <c r="D14" s="8"/>
      <c r="E14" s="8"/>
      <c r="F14" s="8"/>
      <c r="G14" s="8"/>
      <c r="H14" s="35"/>
    </row>
    <row r="15" spans="1:17" x14ac:dyDescent="0.3">
      <c r="A15" s="14"/>
      <c r="C15" s="51">
        <f>COUNTIF(H6:H14,"&gt;0")</f>
        <v>0</v>
      </c>
    </row>
    <row r="16" spans="1:17" x14ac:dyDescent="0.3">
      <c r="A16" s="14"/>
    </row>
    <row r="17" spans="1:1" x14ac:dyDescent="0.3">
      <c r="A17" s="14"/>
    </row>
    <row r="18" spans="1:1" x14ac:dyDescent="0.3">
      <c r="A18" s="14"/>
    </row>
    <row r="19" spans="1:1" x14ac:dyDescent="0.3">
      <c r="A19" s="14"/>
    </row>
    <row r="20" spans="1:1" x14ac:dyDescent="0.3">
      <c r="A20" s="14"/>
    </row>
  </sheetData>
  <sheetProtection algorithmName="SHA-512" hashValue="t7NBRKfIln592OY23yQi4IcT279VgfsJTmpvaQeE7H9kWzrj2dYrpiiaI5YyeZRFamSI09rhrDzwIxcYuY+Q4Q==" saltValue="IJ3cg3eQv9BWtMz01cBzDg==" spinCount="100000" sheet="1" objects="1" scenarios="1" selectLockedCells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660D6-BFB9-4C7B-859D-DAA235C08DC9}">
  <dimension ref="A1:Q54"/>
  <sheetViews>
    <sheetView tabSelected="1" topLeftCell="A27" workbookViewId="0">
      <selection activeCell="C51" sqref="C51"/>
    </sheetView>
  </sheetViews>
  <sheetFormatPr defaultRowHeight="14.4" x14ac:dyDescent="0.3"/>
  <cols>
    <col min="1" max="1" width="47.44140625" customWidth="1"/>
    <col min="2" max="2" width="14.21875" customWidth="1"/>
    <col min="3" max="3" width="28.77734375" customWidth="1"/>
    <col min="4" max="4" width="19.109375" customWidth="1"/>
    <col min="5" max="5" width="20.21875" customWidth="1"/>
    <col min="6" max="6" width="11.21875" customWidth="1"/>
    <col min="7" max="7" width="15.88671875" customWidth="1"/>
  </cols>
  <sheetData>
    <row r="1" spans="1:17" ht="31.2" x14ac:dyDescent="0.6">
      <c r="A1" s="2" t="s">
        <v>2</v>
      </c>
      <c r="B1" s="1"/>
      <c r="C1" s="1"/>
      <c r="D1" s="1"/>
      <c r="E1" s="1"/>
      <c r="F1" s="1"/>
      <c r="G1" s="1"/>
      <c r="N1" s="3"/>
      <c r="O1" s="3"/>
      <c r="P1" s="3"/>
      <c r="Q1" s="3"/>
    </row>
    <row r="2" spans="1:17" x14ac:dyDescent="0.3">
      <c r="A2" s="4" t="s">
        <v>248</v>
      </c>
      <c r="B2" s="1"/>
      <c r="C2" s="1"/>
      <c r="D2" s="1"/>
      <c r="E2" s="1"/>
      <c r="F2" s="1"/>
      <c r="G2" s="1"/>
      <c r="N2" s="3"/>
      <c r="O2" s="3"/>
      <c r="P2" s="3"/>
      <c r="Q2" s="3"/>
    </row>
    <row r="3" spans="1:17" x14ac:dyDescent="0.3">
      <c r="A3" s="1"/>
      <c r="B3" s="1"/>
      <c r="C3" s="1"/>
      <c r="D3" s="1"/>
      <c r="E3" s="1"/>
      <c r="F3" s="1"/>
      <c r="G3" s="1"/>
      <c r="N3" s="3"/>
      <c r="O3" s="3"/>
      <c r="P3" s="3"/>
      <c r="Q3" s="3"/>
    </row>
    <row r="4" spans="1:17" ht="15" thickBot="1" x14ac:dyDescent="0.35"/>
    <row r="5" spans="1:17" ht="43.8" customHeight="1" x14ac:dyDescent="0.3">
      <c r="A5" s="17" t="s">
        <v>3</v>
      </c>
      <c r="B5" s="18" t="s">
        <v>258</v>
      </c>
      <c r="C5" s="19" t="s">
        <v>231</v>
      </c>
      <c r="D5" s="17" t="s">
        <v>126</v>
      </c>
      <c r="E5" s="18" t="s">
        <v>232</v>
      </c>
      <c r="F5" s="19" t="s">
        <v>222</v>
      </c>
      <c r="G5" s="20" t="s">
        <v>221</v>
      </c>
    </row>
    <row r="6" spans="1:17" ht="28.8" x14ac:dyDescent="0.3">
      <c r="A6" s="25" t="s">
        <v>30</v>
      </c>
      <c r="B6" s="32">
        <v>1</v>
      </c>
      <c r="C6" s="45">
        <v>0</v>
      </c>
      <c r="D6" s="36">
        <f>IF(B6=1,'Kortingspercentages perceel 2'!$H$6,"onjuist")</f>
        <v>0</v>
      </c>
      <c r="E6" s="16">
        <f>C6*(1-D6)</f>
        <v>0</v>
      </c>
      <c r="F6">
        <v>1</v>
      </c>
      <c r="G6" s="21">
        <f>F6*E6</f>
        <v>0</v>
      </c>
    </row>
    <row r="7" spans="1:17" x14ac:dyDescent="0.3">
      <c r="A7" s="24" t="s">
        <v>31</v>
      </c>
      <c r="B7" s="14">
        <v>1</v>
      </c>
      <c r="C7" s="45">
        <v>0</v>
      </c>
      <c r="D7" s="36">
        <f>IF(B7=1,'Kortingspercentages perceel 2'!$H$6,"onjuist")</f>
        <v>0</v>
      </c>
      <c r="E7" s="16">
        <f t="shared" ref="E7:E53" si="0">C7*(1-D7)</f>
        <v>0</v>
      </c>
      <c r="F7">
        <v>1</v>
      </c>
      <c r="G7" s="21">
        <f t="shared" ref="G7:G53" si="1">F7*E7</f>
        <v>0</v>
      </c>
    </row>
    <row r="8" spans="1:17" x14ac:dyDescent="0.3">
      <c r="A8" s="24" t="s">
        <v>32</v>
      </c>
      <c r="B8" s="14">
        <v>1</v>
      </c>
      <c r="C8" s="45">
        <v>0</v>
      </c>
      <c r="D8" s="36">
        <f>IF(B8=1,'Kortingspercentages perceel 2'!$H$6,"onjuist")</f>
        <v>0</v>
      </c>
      <c r="E8" s="16">
        <f t="shared" si="0"/>
        <v>0</v>
      </c>
      <c r="F8">
        <v>1</v>
      </c>
      <c r="G8" s="21">
        <f t="shared" si="1"/>
        <v>0</v>
      </c>
    </row>
    <row r="9" spans="1:17" x14ac:dyDescent="0.3">
      <c r="A9" s="24" t="s">
        <v>254</v>
      </c>
      <c r="B9" s="14">
        <v>1</v>
      </c>
      <c r="C9" s="45">
        <v>0</v>
      </c>
      <c r="D9" s="36">
        <f>IF(B9=1,'Kortingspercentages perceel 2'!$H$6,"onjuist")</f>
        <v>0</v>
      </c>
      <c r="E9" s="16">
        <f t="shared" si="0"/>
        <v>0</v>
      </c>
      <c r="F9">
        <v>1</v>
      </c>
      <c r="G9" s="21">
        <f t="shared" si="1"/>
        <v>0</v>
      </c>
    </row>
    <row r="10" spans="1:17" x14ac:dyDescent="0.3">
      <c r="A10" s="24" t="s">
        <v>255</v>
      </c>
      <c r="B10" s="14">
        <v>1</v>
      </c>
      <c r="C10" s="45">
        <v>0</v>
      </c>
      <c r="D10" s="36">
        <f>IF(B10=1,'Kortingspercentages perceel 2'!$H$6,"onjuist")</f>
        <v>0</v>
      </c>
      <c r="E10" s="16">
        <f t="shared" si="0"/>
        <v>0</v>
      </c>
      <c r="F10">
        <v>1</v>
      </c>
      <c r="G10" s="21">
        <f t="shared" si="1"/>
        <v>0</v>
      </c>
    </row>
    <row r="11" spans="1:17" x14ac:dyDescent="0.3">
      <c r="A11" s="24" t="s">
        <v>256</v>
      </c>
      <c r="B11" s="14">
        <v>1</v>
      </c>
      <c r="C11" s="45">
        <v>0</v>
      </c>
      <c r="D11" s="36">
        <f>IF(B11=1,'Kortingspercentages perceel 2'!$H$6,"onjuist")</f>
        <v>0</v>
      </c>
      <c r="E11" s="16">
        <f t="shared" si="0"/>
        <v>0</v>
      </c>
      <c r="F11">
        <v>1</v>
      </c>
      <c r="G11" s="21">
        <f t="shared" si="1"/>
        <v>0</v>
      </c>
    </row>
    <row r="12" spans="1:17" ht="28.8" x14ac:dyDescent="0.3">
      <c r="A12" s="25" t="s">
        <v>33</v>
      </c>
      <c r="B12" s="32">
        <v>1</v>
      </c>
      <c r="C12" s="45">
        <v>0</v>
      </c>
      <c r="D12" s="36">
        <f>IF(B12=1,'Kortingspercentages perceel 2'!$H$6,"onjuist")</f>
        <v>0</v>
      </c>
      <c r="E12" s="16">
        <f t="shared" si="0"/>
        <v>0</v>
      </c>
      <c r="F12">
        <v>1</v>
      </c>
      <c r="G12" s="21">
        <f t="shared" si="1"/>
        <v>0</v>
      </c>
    </row>
    <row r="13" spans="1:17" x14ac:dyDescent="0.3">
      <c r="A13" s="24" t="s">
        <v>34</v>
      </c>
      <c r="B13" s="14">
        <v>1</v>
      </c>
      <c r="C13" s="45">
        <v>0</v>
      </c>
      <c r="D13" s="36">
        <f>IF(B13=1,'Kortingspercentages perceel 2'!$H$6,"onjuist")</f>
        <v>0</v>
      </c>
      <c r="E13" s="16">
        <f t="shared" si="0"/>
        <v>0</v>
      </c>
      <c r="F13">
        <v>1</v>
      </c>
      <c r="G13" s="21">
        <f t="shared" si="1"/>
        <v>0</v>
      </c>
    </row>
    <row r="14" spans="1:17" x14ac:dyDescent="0.3">
      <c r="A14" s="24" t="s">
        <v>35</v>
      </c>
      <c r="B14" s="14">
        <v>1</v>
      </c>
      <c r="C14" s="45">
        <v>0</v>
      </c>
      <c r="D14" s="36">
        <f>IF(B14=1,'Kortingspercentages perceel 2'!$H$6,"onjuist")</f>
        <v>0</v>
      </c>
      <c r="E14" s="16">
        <f t="shared" si="0"/>
        <v>0</v>
      </c>
      <c r="F14">
        <v>1</v>
      </c>
      <c r="G14" s="21">
        <f t="shared" si="1"/>
        <v>0</v>
      </c>
    </row>
    <row r="15" spans="1:17" x14ac:dyDescent="0.3">
      <c r="A15" s="24" t="s">
        <v>253</v>
      </c>
      <c r="B15" s="14">
        <v>1</v>
      </c>
      <c r="C15" s="45">
        <v>0</v>
      </c>
      <c r="D15" s="36">
        <f>IF(B15=1,'Kortingspercentages perceel 2'!$H$6,"onjuist")</f>
        <v>0</v>
      </c>
      <c r="E15" s="16">
        <f t="shared" si="0"/>
        <v>0</v>
      </c>
      <c r="F15">
        <v>1</v>
      </c>
      <c r="G15" s="21">
        <f t="shared" si="1"/>
        <v>0</v>
      </c>
    </row>
    <row r="16" spans="1:17" x14ac:dyDescent="0.3">
      <c r="A16" s="24" t="s">
        <v>37</v>
      </c>
      <c r="B16" s="14">
        <v>1</v>
      </c>
      <c r="C16" s="45">
        <v>0</v>
      </c>
      <c r="D16" s="36">
        <f>IF(B16=1,'Kortingspercentages perceel 2'!$H$6,"onjuist")</f>
        <v>0</v>
      </c>
      <c r="E16" s="16">
        <f t="shared" si="0"/>
        <v>0</v>
      </c>
      <c r="F16">
        <v>1</v>
      </c>
      <c r="G16" s="21">
        <f t="shared" si="1"/>
        <v>0</v>
      </c>
    </row>
    <row r="17" spans="1:7" x14ac:dyDescent="0.3">
      <c r="A17" s="24" t="s">
        <v>36</v>
      </c>
      <c r="B17" s="14">
        <v>1</v>
      </c>
      <c r="C17" s="45">
        <v>0</v>
      </c>
      <c r="D17" s="36">
        <f>IF(B17=1,'Kortingspercentages perceel 2'!$H$6,"onjuist")</f>
        <v>0</v>
      </c>
      <c r="E17" s="16">
        <f t="shared" si="0"/>
        <v>0</v>
      </c>
      <c r="F17">
        <v>1</v>
      </c>
      <c r="G17" s="21">
        <f t="shared" si="1"/>
        <v>0</v>
      </c>
    </row>
    <row r="18" spans="1:7" x14ac:dyDescent="0.3">
      <c r="A18" s="24" t="s">
        <v>38</v>
      </c>
      <c r="B18" s="14">
        <v>1</v>
      </c>
      <c r="C18" s="45">
        <v>0</v>
      </c>
      <c r="D18" s="36">
        <f>IF(B18=1,'Kortingspercentages perceel 2'!$H$6,"onjuist")</f>
        <v>0</v>
      </c>
      <c r="E18" s="16">
        <f t="shared" si="0"/>
        <v>0</v>
      </c>
      <c r="F18">
        <v>1</v>
      </c>
      <c r="G18" s="21">
        <f t="shared" si="1"/>
        <v>0</v>
      </c>
    </row>
    <row r="19" spans="1:7" x14ac:dyDescent="0.3">
      <c r="A19" s="24" t="s">
        <v>39</v>
      </c>
      <c r="B19" s="14">
        <v>1</v>
      </c>
      <c r="C19" s="45">
        <v>0</v>
      </c>
      <c r="D19" s="36">
        <f>IF(B19=1,'Kortingspercentages perceel 2'!$H$6,"onjuist")</f>
        <v>0</v>
      </c>
      <c r="E19" s="16">
        <f t="shared" si="0"/>
        <v>0</v>
      </c>
      <c r="F19">
        <v>1</v>
      </c>
      <c r="G19" s="21">
        <f t="shared" si="1"/>
        <v>0</v>
      </c>
    </row>
    <row r="20" spans="1:7" x14ac:dyDescent="0.3">
      <c r="A20" s="24" t="s">
        <v>40</v>
      </c>
      <c r="B20" s="14">
        <v>1</v>
      </c>
      <c r="C20" s="45">
        <v>0</v>
      </c>
      <c r="D20" s="36">
        <f>IF(B20=1,'Kortingspercentages perceel 2'!$H$6,"onjuist")</f>
        <v>0</v>
      </c>
      <c r="E20" s="16">
        <f t="shared" si="0"/>
        <v>0</v>
      </c>
      <c r="F20">
        <v>1</v>
      </c>
      <c r="G20" s="21">
        <f t="shared" si="1"/>
        <v>0</v>
      </c>
    </row>
    <row r="21" spans="1:7" x14ac:dyDescent="0.3">
      <c r="A21" s="24" t="s">
        <v>41</v>
      </c>
      <c r="B21" s="14">
        <v>1</v>
      </c>
      <c r="C21" s="45">
        <v>0</v>
      </c>
      <c r="D21" s="36">
        <f>IF(B21=1,'Kortingspercentages perceel 2'!$H$6,"onjuist")</f>
        <v>0</v>
      </c>
      <c r="E21" s="16">
        <f t="shared" si="0"/>
        <v>0</v>
      </c>
      <c r="F21">
        <v>1</v>
      </c>
      <c r="G21" s="21">
        <f t="shared" si="1"/>
        <v>0</v>
      </c>
    </row>
    <row r="22" spans="1:7" ht="28.8" x14ac:dyDescent="0.3">
      <c r="A22" s="25" t="s">
        <v>45</v>
      </c>
      <c r="B22" s="32">
        <v>1</v>
      </c>
      <c r="C22" s="45">
        <v>0</v>
      </c>
      <c r="D22" s="36">
        <f>IF(B22=1,'Kortingspercentages perceel 2'!$H$6,"onjuist")</f>
        <v>0</v>
      </c>
      <c r="E22" s="16">
        <f t="shared" si="0"/>
        <v>0</v>
      </c>
      <c r="F22">
        <v>1</v>
      </c>
      <c r="G22" s="21">
        <f t="shared" si="1"/>
        <v>0</v>
      </c>
    </row>
    <row r="23" spans="1:7" x14ac:dyDescent="0.3">
      <c r="A23" s="25" t="s">
        <v>364</v>
      </c>
      <c r="B23" s="32">
        <v>1</v>
      </c>
      <c r="C23" s="45">
        <v>0</v>
      </c>
      <c r="D23" s="36">
        <f>IF(B23=1,'Kortingspercentages perceel 2'!$H$6,"onjuist")</f>
        <v>0</v>
      </c>
      <c r="E23" s="16">
        <f t="shared" si="0"/>
        <v>0</v>
      </c>
      <c r="G23" s="21">
        <f t="shared" si="1"/>
        <v>0</v>
      </c>
    </row>
    <row r="24" spans="1:7" x14ac:dyDescent="0.3">
      <c r="A24" s="24" t="s">
        <v>46</v>
      </c>
      <c r="B24" s="14">
        <v>1</v>
      </c>
      <c r="C24" s="45">
        <v>0</v>
      </c>
      <c r="D24" s="36">
        <f>IF(B24=1,'Kortingspercentages perceel 2'!$H$6,"onjuist")</f>
        <v>0</v>
      </c>
      <c r="E24" s="16">
        <f t="shared" si="0"/>
        <v>0</v>
      </c>
      <c r="F24">
        <v>1</v>
      </c>
      <c r="G24" s="21">
        <f t="shared" si="1"/>
        <v>0</v>
      </c>
    </row>
    <row r="25" spans="1:7" x14ac:dyDescent="0.3">
      <c r="A25" s="24" t="s">
        <v>47</v>
      </c>
      <c r="B25" s="14">
        <v>1</v>
      </c>
      <c r="C25" s="45">
        <v>0</v>
      </c>
      <c r="D25" s="36">
        <f>IF(B25=1,'Kortingspercentages perceel 2'!$H$6,"onjuist")</f>
        <v>0</v>
      </c>
      <c r="E25" s="16">
        <f t="shared" si="0"/>
        <v>0</v>
      </c>
      <c r="F25">
        <v>1</v>
      </c>
      <c r="G25" s="21">
        <f t="shared" si="1"/>
        <v>0</v>
      </c>
    </row>
    <row r="26" spans="1:7" x14ac:dyDescent="0.3">
      <c r="A26" s="24" t="s">
        <v>48</v>
      </c>
      <c r="B26" s="14">
        <v>1</v>
      </c>
      <c r="C26" s="45">
        <v>0</v>
      </c>
      <c r="D26" s="36">
        <f>IF(B26=1,'Kortingspercentages perceel 2'!$H$6,"onjuist")</f>
        <v>0</v>
      </c>
      <c r="E26" s="16">
        <f t="shared" si="0"/>
        <v>0</v>
      </c>
      <c r="F26">
        <v>1</v>
      </c>
      <c r="G26" s="21">
        <f t="shared" si="1"/>
        <v>0</v>
      </c>
    </row>
    <row r="27" spans="1:7" x14ac:dyDescent="0.3">
      <c r="A27" s="24" t="s">
        <v>49</v>
      </c>
      <c r="B27" s="14">
        <v>1</v>
      </c>
      <c r="C27" s="45">
        <v>0</v>
      </c>
      <c r="D27" s="36">
        <f>IF(B27=1,'Kortingspercentages perceel 2'!$H$6,"onjuist")</f>
        <v>0</v>
      </c>
      <c r="E27" s="16">
        <f t="shared" si="0"/>
        <v>0</v>
      </c>
      <c r="F27">
        <v>1</v>
      </c>
      <c r="G27" s="21">
        <f t="shared" si="1"/>
        <v>0</v>
      </c>
    </row>
    <row r="28" spans="1:7" ht="28.8" x14ac:dyDescent="0.3">
      <c r="A28" s="25" t="s">
        <v>50</v>
      </c>
      <c r="B28" s="32">
        <v>1</v>
      </c>
      <c r="C28" s="45">
        <v>0</v>
      </c>
      <c r="D28" s="36">
        <f>IF(B28=1,'Kortingspercentages perceel 2'!$H$6,"onjuist")</f>
        <v>0</v>
      </c>
      <c r="E28" s="16">
        <f t="shared" si="0"/>
        <v>0</v>
      </c>
      <c r="F28">
        <v>1</v>
      </c>
      <c r="G28" s="21">
        <f t="shared" si="1"/>
        <v>0</v>
      </c>
    </row>
    <row r="29" spans="1:7" x14ac:dyDescent="0.3">
      <c r="A29" s="24" t="s">
        <v>76</v>
      </c>
      <c r="B29" s="14">
        <v>1</v>
      </c>
      <c r="C29" s="45">
        <v>0</v>
      </c>
      <c r="D29" s="36">
        <f>IF(B29=1,'Kortingspercentages perceel 2'!$H$6,"onjuist")</f>
        <v>0</v>
      </c>
      <c r="E29" s="16">
        <f t="shared" si="0"/>
        <v>0</v>
      </c>
      <c r="F29">
        <v>1</v>
      </c>
      <c r="G29" s="21">
        <f t="shared" si="1"/>
        <v>0</v>
      </c>
    </row>
    <row r="30" spans="1:7" x14ac:dyDescent="0.3">
      <c r="A30" s="24" t="s">
        <v>71</v>
      </c>
      <c r="B30" s="14">
        <v>2</v>
      </c>
      <c r="C30" s="45">
        <v>0</v>
      </c>
      <c r="D30" s="36">
        <f>IF(B30=2,'Kortingspercentages perceel 2'!$H$7,"onjuist")</f>
        <v>0</v>
      </c>
      <c r="E30" s="16">
        <f t="shared" si="0"/>
        <v>0</v>
      </c>
      <c r="F30">
        <v>1</v>
      </c>
      <c r="G30" s="21">
        <f t="shared" si="1"/>
        <v>0</v>
      </c>
    </row>
    <row r="31" spans="1:7" x14ac:dyDescent="0.3">
      <c r="A31" s="24" t="s">
        <v>72</v>
      </c>
      <c r="B31" s="14">
        <v>2</v>
      </c>
      <c r="C31" s="45">
        <v>0</v>
      </c>
      <c r="D31" s="36">
        <f>IF(B31=2,'Kortingspercentages perceel 2'!$H$7,"onjuist")</f>
        <v>0</v>
      </c>
      <c r="E31" s="16">
        <f t="shared" si="0"/>
        <v>0</v>
      </c>
      <c r="F31">
        <v>1</v>
      </c>
      <c r="G31" s="21">
        <f t="shared" si="1"/>
        <v>0</v>
      </c>
    </row>
    <row r="32" spans="1:7" x14ac:dyDescent="0.3">
      <c r="A32" s="24" t="s">
        <v>168</v>
      </c>
      <c r="B32" s="14">
        <v>2</v>
      </c>
      <c r="C32" s="45">
        <v>0</v>
      </c>
      <c r="D32" s="36">
        <f>IF(B32=2,'Kortingspercentages perceel 2'!$H$7,"onjuist")</f>
        <v>0</v>
      </c>
      <c r="E32" s="16">
        <f t="shared" si="0"/>
        <v>0</v>
      </c>
      <c r="F32">
        <v>1</v>
      </c>
      <c r="G32" s="21">
        <f t="shared" si="1"/>
        <v>0</v>
      </c>
    </row>
    <row r="33" spans="1:7" x14ac:dyDescent="0.3">
      <c r="A33" s="24" t="s">
        <v>63</v>
      </c>
      <c r="B33" s="14">
        <v>3</v>
      </c>
      <c r="C33" s="45">
        <v>0</v>
      </c>
      <c r="D33" s="36">
        <f>IF(B33=3,'Kortingspercentages perceel 2'!$H$8,"onjuist")</f>
        <v>0</v>
      </c>
      <c r="E33" s="16">
        <f t="shared" si="0"/>
        <v>0</v>
      </c>
      <c r="F33">
        <v>1</v>
      </c>
      <c r="G33" s="21">
        <f t="shared" si="1"/>
        <v>0</v>
      </c>
    </row>
    <row r="34" spans="1:7" x14ac:dyDescent="0.3">
      <c r="A34" s="24" t="s">
        <v>64</v>
      </c>
      <c r="B34" s="14">
        <v>3</v>
      </c>
      <c r="C34" s="45">
        <v>0</v>
      </c>
      <c r="D34" s="36">
        <f>IF(B34=3,'Kortingspercentages perceel 2'!$H$8,"onjuist")</f>
        <v>0</v>
      </c>
      <c r="E34" s="16">
        <f t="shared" si="0"/>
        <v>0</v>
      </c>
      <c r="F34">
        <v>1</v>
      </c>
      <c r="G34" s="21">
        <f t="shared" si="1"/>
        <v>0</v>
      </c>
    </row>
    <row r="35" spans="1:7" x14ac:dyDescent="0.3">
      <c r="A35" s="24" t="s">
        <v>65</v>
      </c>
      <c r="B35" s="14">
        <v>3</v>
      </c>
      <c r="C35" s="45">
        <v>0</v>
      </c>
      <c r="D35" s="36">
        <f>IF(B35=3,'Kortingspercentages perceel 2'!$H$8,"onjuist")</f>
        <v>0</v>
      </c>
      <c r="E35" s="16">
        <f t="shared" si="0"/>
        <v>0</v>
      </c>
      <c r="F35">
        <v>1</v>
      </c>
      <c r="G35" s="21">
        <f t="shared" si="1"/>
        <v>0</v>
      </c>
    </row>
    <row r="36" spans="1:7" x14ac:dyDescent="0.3">
      <c r="A36" s="24" t="s">
        <v>66</v>
      </c>
      <c r="B36" s="14">
        <v>3</v>
      </c>
      <c r="C36" s="45">
        <v>0</v>
      </c>
      <c r="D36" s="36">
        <f>IF(B36=3,'Kortingspercentages perceel 2'!$H$8,"onjuist")</f>
        <v>0</v>
      </c>
      <c r="E36" s="16">
        <f t="shared" si="0"/>
        <v>0</v>
      </c>
      <c r="F36">
        <v>1</v>
      </c>
      <c r="G36" s="21">
        <f t="shared" si="1"/>
        <v>0</v>
      </c>
    </row>
    <row r="37" spans="1:7" x14ac:dyDescent="0.3">
      <c r="A37" s="24" t="s">
        <v>67</v>
      </c>
      <c r="B37" s="14">
        <v>3</v>
      </c>
      <c r="C37" s="45">
        <v>0</v>
      </c>
      <c r="D37" s="36">
        <f>IF(B37=3,'Kortingspercentages perceel 2'!$H$8,"onjuist")</f>
        <v>0</v>
      </c>
      <c r="E37" s="16">
        <f t="shared" si="0"/>
        <v>0</v>
      </c>
      <c r="F37">
        <v>1</v>
      </c>
      <c r="G37" s="21">
        <f t="shared" si="1"/>
        <v>0</v>
      </c>
    </row>
    <row r="38" spans="1:7" x14ac:dyDescent="0.3">
      <c r="A38" s="24" t="s">
        <v>68</v>
      </c>
      <c r="B38" s="14">
        <v>3</v>
      </c>
      <c r="C38" s="45">
        <v>0</v>
      </c>
      <c r="D38" s="36">
        <f>IF(B38=3,'Kortingspercentages perceel 2'!$H$8,"onjuist")</f>
        <v>0</v>
      </c>
      <c r="E38" s="16">
        <f t="shared" si="0"/>
        <v>0</v>
      </c>
      <c r="F38">
        <v>1</v>
      </c>
      <c r="G38" s="21">
        <f t="shared" si="1"/>
        <v>0</v>
      </c>
    </row>
    <row r="39" spans="1:7" x14ac:dyDescent="0.3">
      <c r="A39" s="24" t="s">
        <v>69</v>
      </c>
      <c r="B39" s="14">
        <v>3</v>
      </c>
      <c r="C39" s="45">
        <v>0</v>
      </c>
      <c r="D39" s="36">
        <f>IF(B39=3,'Kortingspercentages perceel 2'!$H$8,"onjuist")</f>
        <v>0</v>
      </c>
      <c r="E39" s="16">
        <f t="shared" si="0"/>
        <v>0</v>
      </c>
      <c r="F39">
        <v>1</v>
      </c>
      <c r="G39" s="21">
        <f t="shared" si="1"/>
        <v>0</v>
      </c>
    </row>
    <row r="40" spans="1:7" x14ac:dyDescent="0.3">
      <c r="A40" s="24" t="s">
        <v>70</v>
      </c>
      <c r="B40" s="14">
        <v>3</v>
      </c>
      <c r="C40" s="45">
        <v>0</v>
      </c>
      <c r="D40" s="36">
        <f>IF(B40=3,'Kortingspercentages perceel 2'!$H$8,"onjuist")</f>
        <v>0</v>
      </c>
      <c r="E40" s="16">
        <f t="shared" si="0"/>
        <v>0</v>
      </c>
      <c r="F40">
        <v>1</v>
      </c>
      <c r="G40" s="21">
        <f t="shared" si="1"/>
        <v>0</v>
      </c>
    </row>
    <row r="41" spans="1:7" x14ac:dyDescent="0.3">
      <c r="A41" s="24" t="s">
        <v>42</v>
      </c>
      <c r="B41" s="14">
        <v>5</v>
      </c>
      <c r="C41" s="45">
        <v>0</v>
      </c>
      <c r="D41" s="36">
        <f>IF(B41=5,'Kortingspercentages perceel 2'!$H$10,"onjuist")</f>
        <v>0</v>
      </c>
      <c r="E41" s="16">
        <f t="shared" si="0"/>
        <v>0</v>
      </c>
      <c r="F41">
        <v>1</v>
      </c>
      <c r="G41" s="21">
        <f t="shared" si="1"/>
        <v>0</v>
      </c>
    </row>
    <row r="42" spans="1:7" x14ac:dyDescent="0.3">
      <c r="A42" s="25" t="s">
        <v>44</v>
      </c>
      <c r="B42" s="32">
        <v>5</v>
      </c>
      <c r="C42" s="45">
        <v>0</v>
      </c>
      <c r="D42" s="36">
        <f>IF(B42=5,'Kortingspercentages perceel 2'!$H$10,"onjuist")</f>
        <v>0</v>
      </c>
      <c r="E42" s="16">
        <f t="shared" si="0"/>
        <v>0</v>
      </c>
      <c r="F42">
        <v>1</v>
      </c>
      <c r="G42" s="21">
        <f t="shared" si="1"/>
        <v>0</v>
      </c>
    </row>
    <row r="43" spans="1:7" x14ac:dyDescent="0.3">
      <c r="A43" s="24" t="s">
        <v>80</v>
      </c>
      <c r="B43" s="14">
        <v>5</v>
      </c>
      <c r="C43" s="45">
        <v>0</v>
      </c>
      <c r="D43" s="36">
        <f>IF(B43=5,'Kortingspercentages perceel 2'!$H$10,"onjuist")</f>
        <v>0</v>
      </c>
      <c r="E43" s="16">
        <f t="shared" si="0"/>
        <v>0</v>
      </c>
      <c r="F43">
        <v>1</v>
      </c>
      <c r="G43" s="21">
        <f t="shared" si="1"/>
        <v>0</v>
      </c>
    </row>
    <row r="44" spans="1:7" x14ac:dyDescent="0.3">
      <c r="A44" s="24" t="s">
        <v>81</v>
      </c>
      <c r="B44" s="14">
        <v>5</v>
      </c>
      <c r="C44" s="45">
        <v>0</v>
      </c>
      <c r="D44" s="36">
        <f>IF(B44=5,'Kortingspercentages perceel 2'!$H$10,"onjuist")</f>
        <v>0</v>
      </c>
      <c r="E44" s="16">
        <f t="shared" si="0"/>
        <v>0</v>
      </c>
      <c r="F44">
        <v>1</v>
      </c>
      <c r="G44" s="21">
        <f t="shared" si="1"/>
        <v>0</v>
      </c>
    </row>
    <row r="45" spans="1:7" x14ac:dyDescent="0.3">
      <c r="A45" s="24" t="s">
        <v>82</v>
      </c>
      <c r="B45" s="14">
        <v>5</v>
      </c>
      <c r="C45" s="45">
        <v>0</v>
      </c>
      <c r="D45" s="36">
        <f>IF(B45=5,'Kortingspercentages perceel 2'!$H$10,"onjuist")</f>
        <v>0</v>
      </c>
      <c r="E45" s="16">
        <f t="shared" si="0"/>
        <v>0</v>
      </c>
      <c r="F45">
        <v>1</v>
      </c>
      <c r="G45" s="21">
        <f t="shared" si="1"/>
        <v>0</v>
      </c>
    </row>
    <row r="46" spans="1:7" x14ac:dyDescent="0.3">
      <c r="A46" s="24" t="s">
        <v>83</v>
      </c>
      <c r="B46" s="14">
        <v>5</v>
      </c>
      <c r="C46" s="45">
        <v>0</v>
      </c>
      <c r="D46" s="36">
        <f>IF(B46=5,'Kortingspercentages perceel 2'!$H$10,"onjuist")</f>
        <v>0</v>
      </c>
      <c r="E46" s="16">
        <f t="shared" si="0"/>
        <v>0</v>
      </c>
      <c r="F46">
        <v>1</v>
      </c>
      <c r="G46" s="21">
        <f t="shared" si="1"/>
        <v>0</v>
      </c>
    </row>
    <row r="47" spans="1:7" x14ac:dyDescent="0.3">
      <c r="A47" s="24" t="s">
        <v>84</v>
      </c>
      <c r="B47" s="14">
        <v>5</v>
      </c>
      <c r="C47" s="45">
        <v>0</v>
      </c>
      <c r="D47" s="36">
        <f>IF(B47=5,'Kortingspercentages perceel 2'!$H$10,"onjuist")</f>
        <v>0</v>
      </c>
      <c r="E47" s="16">
        <f t="shared" si="0"/>
        <v>0</v>
      </c>
      <c r="F47">
        <v>1</v>
      </c>
      <c r="G47" s="21">
        <f t="shared" si="1"/>
        <v>0</v>
      </c>
    </row>
    <row r="48" spans="1:7" x14ac:dyDescent="0.3">
      <c r="A48" s="24" t="s">
        <v>170</v>
      </c>
      <c r="B48" s="14">
        <v>5</v>
      </c>
      <c r="C48" s="45">
        <v>0</v>
      </c>
      <c r="D48" s="36">
        <f>IF(B48=5,'Kortingspercentages perceel 2'!$H$10,"onjuist")</f>
        <v>0</v>
      </c>
      <c r="E48" s="16">
        <f t="shared" si="0"/>
        <v>0</v>
      </c>
      <c r="F48">
        <v>1</v>
      </c>
      <c r="G48" s="21">
        <f t="shared" si="1"/>
        <v>0</v>
      </c>
    </row>
    <row r="49" spans="1:7" x14ac:dyDescent="0.3">
      <c r="A49" s="24" t="s">
        <v>93</v>
      </c>
      <c r="B49" s="14">
        <v>6</v>
      </c>
      <c r="C49" s="45">
        <v>0</v>
      </c>
      <c r="D49" s="36">
        <f>IF(B49=6,'Kortingspercentages perceel 2'!$H$11,"onjuist")</f>
        <v>0</v>
      </c>
      <c r="E49" s="16">
        <f t="shared" si="0"/>
        <v>0</v>
      </c>
      <c r="F49">
        <v>1</v>
      </c>
      <c r="G49" s="21">
        <f t="shared" si="1"/>
        <v>0</v>
      </c>
    </row>
    <row r="50" spans="1:7" x14ac:dyDescent="0.3">
      <c r="A50" s="24" t="s">
        <v>94</v>
      </c>
      <c r="B50" s="14">
        <v>6</v>
      </c>
      <c r="C50" s="45">
        <v>0</v>
      </c>
      <c r="D50" s="36">
        <f>IF(B50=6,'Kortingspercentages perceel 2'!$H$11,"onjuist")</f>
        <v>0</v>
      </c>
      <c r="E50" s="16">
        <f t="shared" si="0"/>
        <v>0</v>
      </c>
      <c r="F50">
        <v>1</v>
      </c>
      <c r="G50" s="21">
        <f t="shared" si="1"/>
        <v>0</v>
      </c>
    </row>
    <row r="51" spans="1:7" x14ac:dyDescent="0.3">
      <c r="A51" s="24" t="s">
        <v>43</v>
      </c>
      <c r="B51" s="14">
        <v>8</v>
      </c>
      <c r="C51" s="45">
        <v>0</v>
      </c>
      <c r="D51" s="36">
        <f>IF(B51=8,'Kortingspercentages perceel 2'!$H$13,"onjuist")</f>
        <v>0</v>
      </c>
      <c r="E51" s="16">
        <f t="shared" si="0"/>
        <v>0</v>
      </c>
      <c r="F51">
        <v>1</v>
      </c>
      <c r="G51" s="21">
        <f t="shared" si="1"/>
        <v>0</v>
      </c>
    </row>
    <row r="52" spans="1:7" x14ac:dyDescent="0.3">
      <c r="A52" s="24" t="s">
        <v>29</v>
      </c>
      <c r="B52" s="14">
        <v>9</v>
      </c>
      <c r="C52" s="45">
        <v>0</v>
      </c>
      <c r="D52" s="36">
        <f>IF(B52=9,'Kortingspercentages perceel 2'!$H$14,"onjuist")</f>
        <v>0</v>
      </c>
      <c r="E52" s="16">
        <f t="shared" si="0"/>
        <v>0</v>
      </c>
      <c r="F52">
        <v>1</v>
      </c>
      <c r="G52" s="21">
        <f t="shared" si="1"/>
        <v>0</v>
      </c>
    </row>
    <row r="53" spans="1:7" ht="15" thickBot="1" x14ac:dyDescent="0.35">
      <c r="A53" s="26" t="s">
        <v>92</v>
      </c>
      <c r="B53" s="33">
        <v>9</v>
      </c>
      <c r="C53" s="79">
        <v>0</v>
      </c>
      <c r="D53" s="36">
        <f>IF(B53=9,'Kortingspercentages perceel 2'!$H$14,"onjuist")</f>
        <v>0</v>
      </c>
      <c r="E53" s="16">
        <f t="shared" si="0"/>
        <v>0</v>
      </c>
      <c r="F53" s="8">
        <v>1</v>
      </c>
      <c r="G53" s="21">
        <f t="shared" si="1"/>
        <v>0</v>
      </c>
    </row>
    <row r="54" spans="1:7" ht="15" thickBot="1" x14ac:dyDescent="0.35">
      <c r="D54" s="116" t="s">
        <v>233</v>
      </c>
      <c r="E54" s="117"/>
      <c r="F54" s="118"/>
      <c r="G54" s="53">
        <f>SUM(G6:G53)</f>
        <v>0</v>
      </c>
    </row>
  </sheetData>
  <sheetProtection algorithmName="SHA-512" hashValue="8DTWdOD7N0EgR89nHSulFs28lITJ26x8sZJ4DOGGAnE3ETfTQ4ChGFUlbuIpB1EWXsgenFPSPpsdjZr+lrRDoA==" saltValue="5zkiApQxSVVFUFwUNGtQwg==" spinCount="100000" sheet="1" selectLockedCells="1"/>
  <mergeCells count="1">
    <mergeCell ref="D54:F5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09669-D816-4B13-AEEC-DC86DF3BB364}">
  <dimension ref="A1:G29"/>
  <sheetViews>
    <sheetView workbookViewId="0">
      <selection activeCell="E17" sqref="E16:E17"/>
    </sheetView>
  </sheetViews>
  <sheetFormatPr defaultRowHeight="14.4" x14ac:dyDescent="0.3"/>
  <cols>
    <col min="1" max="1" width="51.109375" customWidth="1"/>
    <col min="2" max="2" width="32.6640625" customWidth="1"/>
    <col min="5" max="5" width="15" customWidth="1"/>
    <col min="7" max="7" width="15.88671875" customWidth="1"/>
  </cols>
  <sheetData>
    <row r="1" spans="1:7" ht="31.2" x14ac:dyDescent="0.6">
      <c r="A1" s="1"/>
      <c r="B1" s="2" t="s">
        <v>267</v>
      </c>
      <c r="C1" s="1"/>
      <c r="D1" s="1"/>
      <c r="E1" s="1"/>
      <c r="F1" s="1"/>
      <c r="G1" s="1"/>
    </row>
    <row r="2" spans="1:7" x14ac:dyDescent="0.3">
      <c r="A2" s="1"/>
      <c r="B2" s="4" t="s">
        <v>248</v>
      </c>
      <c r="C2" s="1"/>
      <c r="D2" s="1"/>
      <c r="E2" s="1"/>
      <c r="F2" s="1"/>
      <c r="G2" s="1"/>
    </row>
    <row r="3" spans="1:7" x14ac:dyDescent="0.3">
      <c r="A3" s="1"/>
      <c r="B3" s="1"/>
      <c r="C3" s="1"/>
      <c r="D3" s="1"/>
      <c r="E3" s="1"/>
      <c r="F3" s="1"/>
      <c r="G3" s="1"/>
    </row>
    <row r="4" spans="1:7" ht="15" thickBot="1" x14ac:dyDescent="0.35"/>
    <row r="5" spans="1:7" x14ac:dyDescent="0.3">
      <c r="A5" s="17" t="s">
        <v>3</v>
      </c>
      <c r="B5" s="18" t="s">
        <v>103</v>
      </c>
      <c r="C5" s="18" t="s">
        <v>106</v>
      </c>
      <c r="D5" s="13"/>
      <c r="E5" s="18" t="s">
        <v>265</v>
      </c>
      <c r="F5" s="13"/>
      <c r="G5" s="20" t="s">
        <v>266</v>
      </c>
    </row>
    <row r="6" spans="1:7" x14ac:dyDescent="0.3">
      <c r="A6" s="24" t="s">
        <v>104</v>
      </c>
      <c r="B6" t="s">
        <v>105</v>
      </c>
      <c r="C6">
        <v>8</v>
      </c>
      <c r="E6" s="76">
        <v>0</v>
      </c>
      <c r="G6" s="64">
        <f>E6*C6</f>
        <v>0</v>
      </c>
    </row>
    <row r="7" spans="1:7" x14ac:dyDescent="0.3">
      <c r="A7" s="24" t="s">
        <v>104</v>
      </c>
      <c r="B7" t="s">
        <v>112</v>
      </c>
      <c r="C7">
        <v>8</v>
      </c>
      <c r="E7" s="76">
        <v>0</v>
      </c>
      <c r="G7" s="64">
        <f t="shared" ref="G7:G22" si="0">E7*C7</f>
        <v>0</v>
      </c>
    </row>
    <row r="8" spans="1:7" x14ac:dyDescent="0.3">
      <c r="A8" s="24" t="s">
        <v>104</v>
      </c>
      <c r="B8" t="s">
        <v>107</v>
      </c>
      <c r="C8">
        <v>8</v>
      </c>
      <c r="E8" s="76">
        <v>0</v>
      </c>
      <c r="G8" s="64">
        <f t="shared" si="0"/>
        <v>0</v>
      </c>
    </row>
    <row r="9" spans="1:7" x14ac:dyDescent="0.3">
      <c r="A9" s="24" t="s">
        <v>108</v>
      </c>
      <c r="B9" t="s">
        <v>109</v>
      </c>
      <c r="C9">
        <v>4</v>
      </c>
      <c r="E9" s="76">
        <v>0</v>
      </c>
      <c r="G9" s="64">
        <f t="shared" si="0"/>
        <v>0</v>
      </c>
    </row>
    <row r="10" spans="1:7" x14ac:dyDescent="0.3">
      <c r="A10" s="24" t="s">
        <v>110</v>
      </c>
      <c r="B10" t="s">
        <v>113</v>
      </c>
      <c r="C10">
        <v>2</v>
      </c>
      <c r="E10" s="76">
        <v>0</v>
      </c>
      <c r="G10" s="64">
        <f t="shared" si="0"/>
        <v>0</v>
      </c>
    </row>
    <row r="11" spans="1:7" x14ac:dyDescent="0.3">
      <c r="A11" s="24" t="s">
        <v>111</v>
      </c>
      <c r="B11" t="s">
        <v>114</v>
      </c>
      <c r="C11">
        <v>1</v>
      </c>
      <c r="E11" s="76">
        <v>0</v>
      </c>
      <c r="G11" s="64">
        <f t="shared" si="0"/>
        <v>0</v>
      </c>
    </row>
    <row r="12" spans="1:7" x14ac:dyDescent="0.3">
      <c r="A12" s="24" t="s">
        <v>71</v>
      </c>
      <c r="B12" t="s">
        <v>115</v>
      </c>
      <c r="C12">
        <v>1</v>
      </c>
      <c r="E12" s="76">
        <v>0</v>
      </c>
      <c r="G12" s="64">
        <f t="shared" si="0"/>
        <v>0</v>
      </c>
    </row>
    <row r="13" spans="1:7" x14ac:dyDescent="0.3">
      <c r="A13" s="24" t="s">
        <v>116</v>
      </c>
      <c r="B13" t="s">
        <v>117</v>
      </c>
      <c r="C13">
        <v>13</v>
      </c>
      <c r="E13" s="76">
        <v>0</v>
      </c>
      <c r="G13" s="64">
        <f t="shared" si="0"/>
        <v>0</v>
      </c>
    </row>
    <row r="14" spans="1:7" x14ac:dyDescent="0.3">
      <c r="A14" s="24" t="s">
        <v>34</v>
      </c>
      <c r="B14" t="s">
        <v>118</v>
      </c>
      <c r="C14">
        <v>2</v>
      </c>
      <c r="E14" s="76">
        <v>0</v>
      </c>
      <c r="G14" s="64">
        <f t="shared" si="0"/>
        <v>0</v>
      </c>
    </row>
    <row r="15" spans="1:7" x14ac:dyDescent="0.3">
      <c r="A15" s="24" t="s">
        <v>34</v>
      </c>
      <c r="B15" t="s">
        <v>119</v>
      </c>
      <c r="C15">
        <v>8</v>
      </c>
      <c r="E15" s="76">
        <v>0</v>
      </c>
      <c r="G15" s="64">
        <f t="shared" si="0"/>
        <v>0</v>
      </c>
    </row>
    <row r="16" spans="1:7" x14ac:dyDescent="0.3">
      <c r="A16" s="24" t="s">
        <v>120</v>
      </c>
      <c r="B16" t="s">
        <v>121</v>
      </c>
      <c r="C16">
        <v>1</v>
      </c>
      <c r="E16" s="76">
        <v>0</v>
      </c>
      <c r="G16" s="64">
        <f t="shared" si="0"/>
        <v>0</v>
      </c>
    </row>
    <row r="17" spans="1:7" x14ac:dyDescent="0.3">
      <c r="A17" s="24" t="s">
        <v>122</v>
      </c>
      <c r="B17" t="s">
        <v>123</v>
      </c>
      <c r="C17">
        <v>12</v>
      </c>
      <c r="E17" s="76">
        <v>0</v>
      </c>
      <c r="G17" s="64">
        <f t="shared" si="0"/>
        <v>0</v>
      </c>
    </row>
    <row r="18" spans="1:7" x14ac:dyDescent="0.3">
      <c r="A18" s="24" t="s">
        <v>93</v>
      </c>
      <c r="B18" t="s">
        <v>124</v>
      </c>
      <c r="C18">
        <v>3</v>
      </c>
      <c r="E18" s="76">
        <v>0</v>
      </c>
      <c r="G18" s="64">
        <f t="shared" si="0"/>
        <v>0</v>
      </c>
    </row>
    <row r="19" spans="1:7" x14ac:dyDescent="0.3">
      <c r="A19" s="24" t="s">
        <v>93</v>
      </c>
      <c r="B19" t="s">
        <v>125</v>
      </c>
      <c r="C19">
        <v>2</v>
      </c>
      <c r="E19" s="76">
        <v>0</v>
      </c>
      <c r="G19" s="64">
        <f t="shared" si="0"/>
        <v>0</v>
      </c>
    </row>
    <row r="20" spans="1:7" ht="15" thickBot="1" x14ac:dyDescent="0.35">
      <c r="A20" s="26" t="s">
        <v>249</v>
      </c>
      <c r="B20" s="8" t="s">
        <v>250</v>
      </c>
      <c r="C20" s="8">
        <v>1</v>
      </c>
      <c r="D20" s="8"/>
      <c r="E20" s="77">
        <v>0</v>
      </c>
      <c r="F20" s="8"/>
      <c r="G20" s="65">
        <f t="shared" si="0"/>
        <v>0</v>
      </c>
    </row>
    <row r="21" spans="1:7" ht="15" thickBot="1" x14ac:dyDescent="0.35">
      <c r="E21" s="54"/>
      <c r="G21" s="51">
        <f>COUNTIF(G6:G20,"&gt;0")</f>
        <v>0</v>
      </c>
    </row>
    <row r="22" spans="1:7" ht="15" thickBot="1" x14ac:dyDescent="0.35">
      <c r="A22" s="58" t="s">
        <v>252</v>
      </c>
      <c r="B22" s="56"/>
      <c r="C22" s="56">
        <v>10</v>
      </c>
      <c r="D22" s="56"/>
      <c r="E22" s="78">
        <v>0</v>
      </c>
      <c r="F22" s="56"/>
      <c r="G22" s="66">
        <f t="shared" si="0"/>
        <v>0</v>
      </c>
    </row>
    <row r="23" spans="1:7" ht="15" thickBot="1" x14ac:dyDescent="0.35"/>
    <row r="24" spans="1:7" ht="15" thickBot="1" x14ac:dyDescent="0.35">
      <c r="A24" s="9" t="s">
        <v>147</v>
      </c>
      <c r="B24" s="60" t="s">
        <v>271</v>
      </c>
      <c r="C24" s="56"/>
      <c r="D24" s="56"/>
      <c r="E24" s="56"/>
      <c r="F24" s="56"/>
      <c r="G24" s="61" t="s">
        <v>148</v>
      </c>
    </row>
    <row r="25" spans="1:7" x14ac:dyDescent="0.3">
      <c r="A25" s="62" t="s">
        <v>251</v>
      </c>
      <c r="B25" s="63">
        <v>0.7</v>
      </c>
      <c r="C25" s="13"/>
      <c r="D25" s="13"/>
      <c r="E25" s="13"/>
      <c r="F25" s="13"/>
      <c r="G25" s="67" t="str">
        <f>IF(G21=15,SUM(G6:G20),"onjuist")</f>
        <v>onjuist</v>
      </c>
    </row>
    <row r="26" spans="1:7" ht="15" thickBot="1" x14ac:dyDescent="0.35">
      <c r="A26" s="24" t="s">
        <v>252</v>
      </c>
      <c r="B26" s="59">
        <v>0.3</v>
      </c>
      <c r="G26" s="64">
        <f>G22</f>
        <v>0</v>
      </c>
    </row>
    <row r="27" spans="1:7" ht="15" thickBot="1" x14ac:dyDescent="0.35">
      <c r="A27" s="58" t="s">
        <v>268</v>
      </c>
      <c r="B27" s="56"/>
      <c r="C27" s="56"/>
      <c r="D27" s="56"/>
      <c r="E27" s="56"/>
      <c r="F27" s="56"/>
      <c r="G27" s="66" t="str">
        <f>IF(E22&gt;0,(G25*0.7)+(G26*0.3),"ongeldig")</f>
        <v>ongeldig</v>
      </c>
    </row>
    <row r="28" spans="1:7" x14ac:dyDescent="0.3">
      <c r="A28" s="15" t="s">
        <v>264</v>
      </c>
    </row>
    <row r="29" spans="1:7" x14ac:dyDescent="0.3">
      <c r="A29" s="15" t="s">
        <v>273</v>
      </c>
    </row>
  </sheetData>
  <sheetProtection algorithmName="SHA-512" hashValue="B3ebtBHT09Rf0aGr8NL9CxjtRFU0mXRO2KY/uvwz5ngT3jgtB+VWTybwZ5zRg0TPut/bN9o9CxbvBSvzDSRQGg==" saltValue="27w8fSVjp5obPyfZDbUNpQ==" spinCount="100000" sheet="1" objects="1" scenarios="1" selectLockedCells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Voorblad</vt:lpstr>
      <vt:lpstr>Kortingspercentages perceel 1</vt:lpstr>
      <vt:lpstr>Assortiment perceel 1</vt:lpstr>
      <vt:lpstr>Kortingspercentages perceel 2</vt:lpstr>
      <vt:lpstr>Assortiment Perceel 2 </vt:lpstr>
      <vt:lpstr>Perceel 2 onderhoud huidig</vt:lpstr>
    </vt:vector>
  </TitlesOfParts>
  <Company>Summa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Wilting, Claire</dc:creator>
  <cp:lastModifiedBy>Heijden, Rob van der</cp:lastModifiedBy>
  <dcterms:created xsi:type="dcterms:W3CDTF">2025-11-19T08:02:58Z</dcterms:created>
  <dcterms:modified xsi:type="dcterms:W3CDTF">2026-01-15T12:13:15Z</dcterms:modified>
</cp:coreProperties>
</file>