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-FC Inkoop\3. Inkooptrajecten\2025-010-LECL-EA-Medische ge- en verbruiksartikelen\b) Aanbestedingsdocumenten\2) Definitief\"/>
    </mc:Choice>
  </mc:AlternateContent>
  <xr:revisionPtr revIDLastSave="0" documentId="8_{9323E548-D117-43AF-9240-3565B2DE11D6}" xr6:coauthVersionLast="47" xr6:coauthVersionMax="47" xr10:uidLastSave="{00000000-0000-0000-0000-000000000000}"/>
  <bookViews>
    <workbookView xWindow="-108" yWindow="-108" windowWidth="23256" windowHeight="12456" tabRatio="786" firstSheet="1" activeTab="5" xr2:uid="{93D28E23-89A1-42E3-88FA-91FBFC18FC4B}"/>
  </bookViews>
  <sheets>
    <sheet name="Voorblad" sheetId="1" r:id="rId1"/>
    <sheet name="Kortingspercentages perceel 1" sheetId="5" r:id="rId2"/>
    <sheet name="Assortiment perceel 1" sheetId="2" r:id="rId3"/>
    <sheet name="Kortingspercentages perceel 2" sheetId="6" r:id="rId4"/>
    <sheet name="Assortiment Perceel 2 " sheetId="3" r:id="rId5"/>
    <sheet name="Perceel 2 onderhoud huidig" sheetId="4" r:id="rId6"/>
  </sheets>
  <definedNames>
    <definedName name="_xlnm._FilterDatabase" localSheetId="2" hidden="1">'Assortiment perceel 1'!$A$5:$R$5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20" i="4"/>
  <c r="G19" i="4"/>
  <c r="G18" i="4"/>
  <c r="G17" i="4"/>
  <c r="G16" i="4"/>
  <c r="G15" i="4"/>
  <c r="G14" i="4"/>
  <c r="G13" i="4"/>
  <c r="G12" i="4"/>
  <c r="G11" i="4"/>
  <c r="G10" i="4"/>
  <c r="G21" i="4"/>
  <c r="G25" i="4"/>
  <c r="G27" i="4"/>
  <c r="G22" i="4"/>
  <c r="G26" i="4"/>
  <c r="D52" i="3"/>
  <c r="E52" i="3"/>
  <c r="G52" i="3"/>
  <c r="D51" i="3"/>
  <c r="E51" i="3"/>
  <c r="G51" i="3"/>
  <c r="D50" i="3"/>
  <c r="E50" i="3"/>
  <c r="G50" i="3"/>
  <c r="D49" i="3"/>
  <c r="E49" i="3"/>
  <c r="G49" i="3"/>
  <c r="D48" i="3"/>
  <c r="E48" i="3"/>
  <c r="G48" i="3"/>
  <c r="D45" i="3"/>
  <c r="E45" i="3"/>
  <c r="G45" i="3"/>
  <c r="D46" i="3"/>
  <c r="E46" i="3"/>
  <c r="G46" i="3"/>
  <c r="D47" i="3"/>
  <c r="E47" i="3"/>
  <c r="G47" i="3"/>
  <c r="D41" i="3"/>
  <c r="D42" i="3"/>
  <c r="E42" i="3"/>
  <c r="G42" i="3"/>
  <c r="D43" i="3"/>
  <c r="E43" i="3"/>
  <c r="G43" i="3"/>
  <c r="D44" i="3"/>
  <c r="D40" i="3"/>
  <c r="E40" i="3"/>
  <c r="G40" i="3"/>
  <c r="D37" i="3"/>
  <c r="E37" i="3"/>
  <c r="G37" i="3"/>
  <c r="D38" i="3"/>
  <c r="E38" i="3"/>
  <c r="G38" i="3"/>
  <c r="D39" i="3"/>
  <c r="E39" i="3"/>
  <c r="G39" i="3"/>
  <c r="E41" i="3"/>
  <c r="G41" i="3"/>
  <c r="D33" i="3"/>
  <c r="E33" i="3"/>
  <c r="G33" i="3"/>
  <c r="D34" i="3"/>
  <c r="D35" i="3"/>
  <c r="E35" i="3"/>
  <c r="G35" i="3"/>
  <c r="D36" i="3"/>
  <c r="E36" i="3"/>
  <c r="G36" i="3"/>
  <c r="D32" i="3"/>
  <c r="E32" i="3"/>
  <c r="G32" i="3"/>
  <c r="D30" i="3"/>
  <c r="D31" i="3"/>
  <c r="E31" i="3"/>
  <c r="G31" i="3"/>
  <c r="D7" i="3"/>
  <c r="E7" i="3"/>
  <c r="G7" i="3"/>
  <c r="D15" i="3"/>
  <c r="E15" i="3"/>
  <c r="G15" i="3"/>
  <c r="D29" i="3"/>
  <c r="E29" i="3"/>
  <c r="G29" i="3"/>
  <c r="E30" i="3"/>
  <c r="G30" i="3"/>
  <c r="E34" i="3"/>
  <c r="G34" i="3"/>
  <c r="E44" i="3"/>
  <c r="G44" i="3"/>
  <c r="D8" i="3"/>
  <c r="E8" i="3"/>
  <c r="G8" i="3"/>
  <c r="D9" i="3"/>
  <c r="E9" i="3"/>
  <c r="G9" i="3"/>
  <c r="D10" i="3"/>
  <c r="E10" i="3"/>
  <c r="G10" i="3"/>
  <c r="D11" i="3"/>
  <c r="E11" i="3"/>
  <c r="G11" i="3"/>
  <c r="D12" i="3"/>
  <c r="E12" i="3"/>
  <c r="G12" i="3"/>
  <c r="D13" i="3"/>
  <c r="E13" i="3"/>
  <c r="G13" i="3"/>
  <c r="D14" i="3"/>
  <c r="E14" i="3"/>
  <c r="G14" i="3"/>
  <c r="D16" i="3"/>
  <c r="E16" i="3"/>
  <c r="G16" i="3"/>
  <c r="D17" i="3"/>
  <c r="E17" i="3"/>
  <c r="G17" i="3"/>
  <c r="D18" i="3"/>
  <c r="E18" i="3"/>
  <c r="G18" i="3"/>
  <c r="D19" i="3"/>
  <c r="E19" i="3"/>
  <c r="G19" i="3"/>
  <c r="D20" i="3"/>
  <c r="E20" i="3"/>
  <c r="G20" i="3"/>
  <c r="D21" i="3"/>
  <c r="E21" i="3"/>
  <c r="G21" i="3"/>
  <c r="D22" i="3"/>
  <c r="E22" i="3"/>
  <c r="G22" i="3"/>
  <c r="D23" i="3"/>
  <c r="E23" i="3"/>
  <c r="G23" i="3"/>
  <c r="D24" i="3"/>
  <c r="E24" i="3"/>
  <c r="G24" i="3"/>
  <c r="D25" i="3"/>
  <c r="E25" i="3"/>
  <c r="G25" i="3"/>
  <c r="D26" i="3"/>
  <c r="E26" i="3"/>
  <c r="G26" i="3"/>
  <c r="D27" i="3"/>
  <c r="E27" i="3"/>
  <c r="G27" i="3"/>
  <c r="D28" i="3"/>
  <c r="E28" i="3"/>
  <c r="G28" i="3"/>
  <c r="D6" i="3"/>
  <c r="E6" i="3"/>
  <c r="G6" i="3"/>
  <c r="C15" i="6"/>
  <c r="C20" i="5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6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J135" i="2"/>
  <c r="G136" i="2"/>
  <c r="H136" i="2"/>
  <c r="J136" i="2"/>
  <c r="G137" i="2"/>
  <c r="H137" i="2"/>
  <c r="G138" i="2"/>
  <c r="H138" i="2"/>
  <c r="G139" i="2"/>
  <c r="H139" i="2"/>
  <c r="G140" i="2"/>
  <c r="H140" i="2"/>
  <c r="G126" i="2"/>
  <c r="H126" i="2"/>
  <c r="G127" i="2"/>
  <c r="H127" i="2"/>
  <c r="J127" i="2"/>
  <c r="G125" i="2"/>
  <c r="H125" i="2"/>
  <c r="G124" i="2"/>
  <c r="H124" i="2"/>
  <c r="G118" i="2"/>
  <c r="H118" i="2"/>
  <c r="J118" i="2"/>
  <c r="G119" i="2"/>
  <c r="H119" i="2"/>
  <c r="G120" i="2"/>
  <c r="H120" i="2"/>
  <c r="G121" i="2"/>
  <c r="H121" i="2"/>
  <c r="G122" i="2"/>
  <c r="H122" i="2"/>
  <c r="G123" i="2"/>
  <c r="H123" i="2"/>
  <c r="G117" i="2"/>
  <c r="H117" i="2"/>
  <c r="G116" i="2"/>
  <c r="H116" i="2"/>
  <c r="J116" i="2"/>
  <c r="G112" i="2"/>
  <c r="H112" i="2"/>
  <c r="G113" i="2"/>
  <c r="H113" i="2"/>
  <c r="G114" i="2"/>
  <c r="H114" i="2"/>
  <c r="G115" i="2"/>
  <c r="H115" i="2"/>
  <c r="G111" i="2"/>
  <c r="H111" i="2"/>
  <c r="G110" i="2"/>
  <c r="H110" i="2"/>
  <c r="G106" i="2"/>
  <c r="H106" i="2"/>
  <c r="G107" i="2"/>
  <c r="H107" i="2"/>
  <c r="J107" i="2"/>
  <c r="G108" i="2"/>
  <c r="H108" i="2"/>
  <c r="J108" i="2"/>
  <c r="G109" i="2"/>
  <c r="H109" i="2"/>
  <c r="G105" i="2"/>
  <c r="H105" i="2"/>
  <c r="G99" i="2"/>
  <c r="H99" i="2"/>
  <c r="J99" i="2"/>
  <c r="G100" i="2"/>
  <c r="H100" i="2"/>
  <c r="G101" i="2"/>
  <c r="H101" i="2"/>
  <c r="G102" i="2"/>
  <c r="H102" i="2"/>
  <c r="G103" i="2"/>
  <c r="H103" i="2"/>
  <c r="G104" i="2"/>
  <c r="H104" i="2"/>
  <c r="G98" i="2"/>
  <c r="H98" i="2"/>
  <c r="G97" i="2"/>
  <c r="H97" i="2"/>
  <c r="G93" i="2"/>
  <c r="H93" i="2"/>
  <c r="G94" i="2"/>
  <c r="H94" i="2"/>
  <c r="G95" i="2"/>
  <c r="H95" i="2"/>
  <c r="G96" i="2"/>
  <c r="H96" i="2"/>
  <c r="G90" i="2"/>
  <c r="H90" i="2"/>
  <c r="G91" i="2"/>
  <c r="H91" i="2"/>
  <c r="G92" i="2"/>
  <c r="H92" i="2"/>
  <c r="G87" i="2"/>
  <c r="H87" i="2"/>
  <c r="G88" i="2"/>
  <c r="G89" i="2"/>
  <c r="H89" i="2"/>
  <c r="G86" i="2"/>
  <c r="H86" i="2"/>
  <c r="G81" i="2"/>
  <c r="H81" i="2"/>
  <c r="G82" i="2"/>
  <c r="H82" i="2"/>
  <c r="G83" i="2"/>
  <c r="H83" i="2"/>
  <c r="G84" i="2"/>
  <c r="H84" i="2"/>
  <c r="G85" i="2"/>
  <c r="H85" i="2"/>
  <c r="G80" i="2"/>
  <c r="H80" i="2"/>
  <c r="J80" i="2"/>
  <c r="G71" i="2"/>
  <c r="H71" i="2"/>
  <c r="G72" i="2"/>
  <c r="H72" i="2"/>
  <c r="J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70" i="2"/>
  <c r="H70" i="2"/>
  <c r="G64" i="2"/>
  <c r="H64" i="2"/>
  <c r="J64" i="2"/>
  <c r="G65" i="2"/>
  <c r="H65" i="2"/>
  <c r="G66" i="2"/>
  <c r="H66" i="2"/>
  <c r="G67" i="2"/>
  <c r="H67" i="2"/>
  <c r="G68" i="2"/>
  <c r="H68" i="2"/>
  <c r="G69" i="2"/>
  <c r="G63" i="2"/>
  <c r="H63" i="2"/>
  <c r="G51" i="2"/>
  <c r="H51" i="2"/>
  <c r="G52" i="2"/>
  <c r="H52" i="2"/>
  <c r="G53" i="2"/>
  <c r="H53" i="2"/>
  <c r="G54" i="2"/>
  <c r="H54" i="2"/>
  <c r="J54" i="2"/>
  <c r="G55" i="2"/>
  <c r="H55" i="2"/>
  <c r="J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J62" i="2"/>
  <c r="G50" i="2"/>
  <c r="H50" i="2"/>
  <c r="G33" i="2"/>
  <c r="H33" i="2"/>
  <c r="G34" i="2"/>
  <c r="H34" i="2"/>
  <c r="G35" i="2"/>
  <c r="H35" i="2"/>
  <c r="G36" i="2"/>
  <c r="H36" i="2"/>
  <c r="G37" i="2"/>
  <c r="H37" i="2"/>
  <c r="J37" i="2"/>
  <c r="G38" i="2"/>
  <c r="H38" i="2"/>
  <c r="J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J45" i="2"/>
  <c r="G46" i="2"/>
  <c r="H46" i="2"/>
  <c r="J46" i="2"/>
  <c r="G47" i="2"/>
  <c r="H47" i="2"/>
  <c r="G48" i="2"/>
  <c r="H48" i="2"/>
  <c r="G49" i="2"/>
  <c r="H49" i="2"/>
  <c r="G21" i="2"/>
  <c r="H21" i="2"/>
  <c r="J21" i="2"/>
  <c r="G22" i="2"/>
  <c r="H22" i="2"/>
  <c r="G23" i="2"/>
  <c r="H23" i="2"/>
  <c r="G24" i="2"/>
  <c r="H24" i="2"/>
  <c r="G128" i="2"/>
  <c r="H128" i="2"/>
  <c r="J128" i="2"/>
  <c r="G26" i="2"/>
  <c r="H26" i="2"/>
  <c r="G27" i="2"/>
  <c r="H27" i="2"/>
  <c r="G28" i="2"/>
  <c r="H28" i="2"/>
  <c r="G29" i="2"/>
  <c r="G30" i="2"/>
  <c r="H30" i="2"/>
  <c r="G31" i="2"/>
  <c r="H31" i="2"/>
  <c r="G32" i="2"/>
  <c r="H32" i="2"/>
  <c r="G25" i="2"/>
  <c r="G7" i="2"/>
  <c r="H7" i="2"/>
  <c r="G8" i="2"/>
  <c r="H8" i="2"/>
  <c r="G9" i="2"/>
  <c r="H9" i="2"/>
  <c r="G10" i="2"/>
  <c r="H10" i="2"/>
  <c r="G11" i="2"/>
  <c r="H11" i="2"/>
  <c r="G12" i="2"/>
  <c r="H12" i="2"/>
  <c r="J12" i="2"/>
  <c r="G13" i="2"/>
  <c r="H13" i="2"/>
  <c r="J13" i="2"/>
  <c r="G14" i="2"/>
  <c r="G15" i="2"/>
  <c r="H15" i="2"/>
  <c r="G16" i="2"/>
  <c r="H16" i="2"/>
  <c r="G17" i="2"/>
  <c r="H17" i="2"/>
  <c r="G18" i="2"/>
  <c r="H18" i="2"/>
  <c r="G19" i="2"/>
  <c r="H19" i="2"/>
  <c r="G20" i="2"/>
  <c r="H20" i="2"/>
  <c r="G6" i="2"/>
  <c r="H25" i="2"/>
  <c r="H6" i="2"/>
  <c r="G53" i="3"/>
  <c r="F17" i="1"/>
  <c r="J137" i="2"/>
  <c r="J129" i="2"/>
  <c r="J121" i="2"/>
  <c r="J113" i="2"/>
  <c r="J105" i="2"/>
  <c r="J97" i="2"/>
  <c r="J81" i="2"/>
  <c r="J73" i="2"/>
  <c r="J65" i="2"/>
  <c r="J57" i="2"/>
  <c r="J49" i="2"/>
  <c r="J41" i="2"/>
  <c r="J33" i="2"/>
  <c r="J25" i="2"/>
  <c r="J17" i="2"/>
  <c r="J9" i="2"/>
  <c r="H69" i="2"/>
  <c r="J69" i="2"/>
  <c r="H29" i="2"/>
  <c r="J29" i="2"/>
  <c r="J109" i="2"/>
  <c r="J125" i="2"/>
  <c r="J101" i="2"/>
  <c r="J93" i="2"/>
  <c r="J61" i="2"/>
  <c r="J53" i="2"/>
  <c r="J77" i="2"/>
  <c r="J52" i="2"/>
  <c r="J44" i="2"/>
  <c r="J36" i="2"/>
  <c r="J28" i="2"/>
  <c r="H88" i="2"/>
  <c r="J88" i="2"/>
  <c r="J35" i="2"/>
  <c r="J27" i="2"/>
  <c r="J19" i="2"/>
  <c r="J11" i="2"/>
  <c r="J85" i="2"/>
  <c r="J89" i="2"/>
  <c r="J133" i="2"/>
  <c r="H14" i="2"/>
  <c r="J14" i="2"/>
  <c r="J60" i="2"/>
  <c r="J96" i="2"/>
  <c r="J140" i="2"/>
  <c r="J132" i="2"/>
  <c r="J84" i="2"/>
  <c r="J76" i="2"/>
  <c r="J68" i="2"/>
  <c r="J20" i="2"/>
  <c r="J139" i="2"/>
  <c r="J131" i="2"/>
  <c r="J123" i="2"/>
  <c r="J115" i="2"/>
  <c r="J83" i="2"/>
  <c r="J75" i="2"/>
  <c r="J67" i="2"/>
  <c r="J59" i="2"/>
  <c r="J51" i="2"/>
  <c r="J43" i="2"/>
  <c r="J30" i="2"/>
  <c r="J22" i="2"/>
  <c r="J79" i="2"/>
  <c r="J71" i="2"/>
  <c r="J94" i="2"/>
  <c r="J100" i="2"/>
  <c r="J138" i="2"/>
  <c r="J130" i="2"/>
  <c r="J122" i="2"/>
  <c r="J114" i="2"/>
  <c r="J106" i="2"/>
  <c r="J98" i="2"/>
  <c r="J82" i="2"/>
  <c r="J74" i="2"/>
  <c r="J66" i="2"/>
  <c r="J58" i="2"/>
  <c r="J50" i="2"/>
  <c r="J42" i="2"/>
  <c r="J34" i="2"/>
  <c r="J26" i="2"/>
  <c r="J18" i="2"/>
  <c r="J10" i="2"/>
  <c r="J56" i="2"/>
  <c r="J120" i="2"/>
  <c r="J112" i="2"/>
  <c r="J48" i="2"/>
  <c r="J40" i="2"/>
  <c r="J32" i="2"/>
  <c r="J24" i="2"/>
  <c r="J16" i="2"/>
  <c r="J8" i="2"/>
  <c r="J15" i="2"/>
  <c r="J119" i="2"/>
  <c r="J103" i="2"/>
  <c r="J95" i="2"/>
  <c r="J47" i="2"/>
  <c r="J39" i="2"/>
  <c r="J31" i="2"/>
  <c r="J23" i="2"/>
  <c r="J7" i="2"/>
  <c r="J104" i="2"/>
  <c r="J134" i="2"/>
  <c r="J110" i="2"/>
  <c r="J102" i="2"/>
  <c r="J78" i="2"/>
  <c r="J70" i="2"/>
  <c r="J87" i="2"/>
  <c r="J92" i="2"/>
  <c r="J91" i="2"/>
  <c r="J90" i="2"/>
  <c r="J111" i="2"/>
  <c r="J63" i="2"/>
  <c r="J126" i="2"/>
  <c r="J86" i="2"/>
  <c r="J6" i="2"/>
  <c r="J117" i="2"/>
  <c r="J124" i="2"/>
  <c r="J141" i="2"/>
  <c r="F16" i="1"/>
</calcChain>
</file>

<file path=xl/sharedStrings.xml><?xml version="1.0" encoding="utf-8"?>
<sst xmlns="http://schemas.openxmlformats.org/spreadsheetml/2006/main" count="306" uniqueCount="277">
  <si>
    <t>Prijzenblad</t>
  </si>
  <si>
    <t>Medische verbruiksartikelen</t>
  </si>
  <si>
    <t>Medische gebruiksartikelen</t>
  </si>
  <si>
    <t>Artikelomschrijving</t>
  </si>
  <si>
    <t>Gaas niet steriel 5x5</t>
  </si>
  <si>
    <t>Gaas niet steriel 10x10</t>
  </si>
  <si>
    <t>Gaas steriel 5x5</t>
  </si>
  <si>
    <t>Gaas steriel 10x10</t>
  </si>
  <si>
    <t>Splitgaas steriel 10x10</t>
  </si>
  <si>
    <t>Absorberend verband 10x10</t>
  </si>
  <si>
    <t>Fixatiezwachtel haft</t>
  </si>
  <si>
    <t>Aangeboden artikel</t>
  </si>
  <si>
    <t>Eenheid per verpakking</t>
  </si>
  <si>
    <t>Alcoholreinigingsdoekjes 30mmx65mm</t>
  </si>
  <si>
    <t>Handcrème</t>
  </si>
  <si>
    <t>Alcohol ketonatus</t>
  </si>
  <si>
    <t xml:space="preserve">Chlooxhexidine </t>
  </si>
  <si>
    <t>Gedestilleerd water</t>
  </si>
  <si>
    <t>Papieren slabber</t>
  </si>
  <si>
    <t>Pleister op rol</t>
  </si>
  <si>
    <t>Nierbekken staal</t>
  </si>
  <si>
    <t>Nierbekken pulp</t>
  </si>
  <si>
    <t>Naaldencontainer 3ltr</t>
  </si>
  <si>
    <t>Kocher</t>
  </si>
  <si>
    <t>Verbandschaar</t>
  </si>
  <si>
    <t>Stomaschaar</t>
  </si>
  <si>
    <t>Bloedpoeder</t>
  </si>
  <si>
    <t>Tape remover</t>
  </si>
  <si>
    <t xml:space="preserve">Afvalzakhouder met pedaal </t>
  </si>
  <si>
    <t>Controle lamp handen wassen</t>
  </si>
  <si>
    <t>Onderlichaam (blank/bruin), met inzetbuik en inzet geslachtsdeel man/vrouw</t>
  </si>
  <si>
    <t>Inzetbuik met stoma en kussen voor injecteren</t>
  </si>
  <si>
    <t>Inzetbuik vlak</t>
  </si>
  <si>
    <t>Torso pop ten behoeve van trachea zorg en neus-maag sonde</t>
  </si>
  <si>
    <t>Reanimatiepop</t>
  </si>
  <si>
    <t>Levi pop</t>
  </si>
  <si>
    <t>Kathetermodel vrouw op dienblad</t>
  </si>
  <si>
    <t>Kathetermodel man op dienblad</t>
  </si>
  <si>
    <t xml:space="preserve">Inzetmodel man ten behoeve van katheterfantoom </t>
  </si>
  <si>
    <t>Inzetmodel vrouw ten behoeve van katheterfantoom</t>
  </si>
  <si>
    <t>Doorsnede katheterisatiemodel man</t>
  </si>
  <si>
    <t>Doorsnede katheterisatiemodel vrouw</t>
  </si>
  <si>
    <t>Bloeddrukmeter elektrisch inclusief manchet</t>
  </si>
  <si>
    <t>Sondevoedingspomp</t>
  </si>
  <si>
    <t>Bloeddrukmeter elektrisch verrijdbaar inclusief manchet</t>
  </si>
  <si>
    <t>Oefenarm met vervangbare huid (blank/bruin) ten behoeve van venapunctie en infuus</t>
  </si>
  <si>
    <t>Flessen met slangen ten behoeve van oefenarm</t>
  </si>
  <si>
    <t>Billen ten behoeve van zetpillen, inclusief zetpillen</t>
  </si>
  <si>
    <t>Demo huid ten behoeve van hechten</t>
  </si>
  <si>
    <t>Injecteerkussen</t>
  </si>
  <si>
    <t>Koffer met billen ten behoeve van intramusculair injecteren inclusief geluid</t>
  </si>
  <si>
    <t>Veiligheidsbrillen</t>
  </si>
  <si>
    <t>Muts</t>
  </si>
  <si>
    <t xml:space="preserve">Glijzak steunkousen </t>
  </si>
  <si>
    <t>Rubber handschoen ten behoeve van steunkousen maat S</t>
  </si>
  <si>
    <t>Rubber handschoen ten behoeve van steunkousen maat M</t>
  </si>
  <si>
    <t>Rubber handschoen ten behoeve van steunkousen maat L</t>
  </si>
  <si>
    <t>Rubber handschoen ten behoeve van steunkousen maat XL</t>
  </si>
  <si>
    <t xml:space="preserve">Vochtige washandjes </t>
  </si>
  <si>
    <t>Shampoo cap</t>
  </si>
  <si>
    <t>Wattenstaaf groot op stok</t>
  </si>
  <si>
    <t>Wegwerp scheermesjes</t>
  </si>
  <si>
    <t xml:space="preserve">Swaps </t>
  </si>
  <si>
    <t>Dekenboog</t>
  </si>
  <si>
    <t>Turner</t>
  </si>
  <si>
    <t>Rolstoel</t>
  </si>
  <si>
    <t xml:space="preserve">Rollator </t>
  </si>
  <si>
    <t>Krukken</t>
  </si>
  <si>
    <t>Looprek</t>
  </si>
  <si>
    <t>Driepoot</t>
  </si>
  <si>
    <t>Vierpoot</t>
  </si>
  <si>
    <t>Actieve tillift</t>
  </si>
  <si>
    <t xml:space="preserve">Passieve tillift </t>
  </si>
  <si>
    <t xml:space="preserve">Urineopvangzak 2000ml </t>
  </si>
  <si>
    <t xml:space="preserve">Urineopvang beenzak 500ml inclusief bevestigingsmateriaal </t>
  </si>
  <si>
    <t xml:space="preserve">Ophangrek urineopvangzak </t>
  </si>
  <si>
    <t xml:space="preserve">Onderlichaam met buikje met champignonopening </t>
  </si>
  <si>
    <t>Reinigingsdoekjes ten behoeve van plaatsen condoomkatheter</t>
  </si>
  <si>
    <t>Meetkaart condoomkatheter</t>
  </si>
  <si>
    <t>Condoomkatheter 30mm</t>
  </si>
  <si>
    <t>Polsteller 1/2</t>
  </si>
  <si>
    <t>Polsteller 1/4</t>
  </si>
  <si>
    <t>Oorthermometer</t>
  </si>
  <si>
    <t xml:space="preserve">Rectale thermometer </t>
  </si>
  <si>
    <t>Tensiemeter handmatig</t>
  </si>
  <si>
    <t>Vingerbob</t>
  </si>
  <si>
    <t>Vingerverband</t>
  </si>
  <si>
    <t>Drukverband</t>
  </si>
  <si>
    <t>Snelverband</t>
  </si>
  <si>
    <t>Traumazwachtel</t>
  </si>
  <si>
    <t>Hemostatisch gaas</t>
  </si>
  <si>
    <t>Tourniquet</t>
  </si>
  <si>
    <t xml:space="preserve">Epi-pen trainingsmodel </t>
  </si>
  <si>
    <t>AED trainer</t>
  </si>
  <si>
    <t>Trainingselektroden ten behoeve van AED trainer</t>
  </si>
  <si>
    <t>Hanndschoenen maat S onsteriel</t>
  </si>
  <si>
    <t>Handschoenen maat M onsteriel</t>
  </si>
  <si>
    <t>Handschoenen maat L onsteriel</t>
  </si>
  <si>
    <t>Handschoenen maat XL onsteriel</t>
  </si>
  <si>
    <t>Handschoenen latexvrij/poedervrij maat S onsteriel</t>
  </si>
  <si>
    <t>Handschoenen latexvrij/poedervrij maat M onsteriel</t>
  </si>
  <si>
    <t>Handschoenen latexvrij/poedervrij maat L onsteriel</t>
  </si>
  <si>
    <t>Handschoenen latexvrij/poedervrij maat XL onsteriel</t>
  </si>
  <si>
    <t>Specificatie</t>
  </si>
  <si>
    <t>Bed</t>
  </si>
  <si>
    <t>Hillrom 900EC</t>
  </si>
  <si>
    <t>Aantal</t>
  </si>
  <si>
    <t>Siegelmeyer Evarlo</t>
  </si>
  <si>
    <t>Tensiemeter</t>
  </si>
  <si>
    <t>Welch Allyn 53000</t>
  </si>
  <si>
    <t>Plafondtillift</t>
  </si>
  <si>
    <t>Passieve tillift</t>
  </si>
  <si>
    <t>Arjo Enterprise 5000</t>
  </si>
  <si>
    <t>Arjo Maxi Sky 600</t>
  </si>
  <si>
    <t>Arjo Maxi Move</t>
  </si>
  <si>
    <t>Sara Stedy 3000</t>
  </si>
  <si>
    <t>Oefenarm</t>
  </si>
  <si>
    <t>Adem Rouilly AR251</t>
  </si>
  <si>
    <t>Brayden</t>
  </si>
  <si>
    <t>Little Anne</t>
  </si>
  <si>
    <t>Spuitpomp</t>
  </si>
  <si>
    <t>Varefusion Alaris GH</t>
  </si>
  <si>
    <t>Voedingspomp</t>
  </si>
  <si>
    <t>Nutricia Flocare</t>
  </si>
  <si>
    <t>Medtronic CR-T</t>
  </si>
  <si>
    <t>Philips Heartstart</t>
  </si>
  <si>
    <t>Kortingspercentage</t>
  </si>
  <si>
    <t>Mondkapje met oorlus</t>
  </si>
  <si>
    <t>Blaaskatheter CH 12</t>
  </si>
  <si>
    <t>Self seal zakjes 135x250</t>
  </si>
  <si>
    <t>Self seal zakjes 57x100</t>
  </si>
  <si>
    <t>Self seal zakjes 90x230</t>
  </si>
  <si>
    <t>Artikelgroep</t>
  </si>
  <si>
    <t>Artikelgroep omschrijving</t>
  </si>
  <si>
    <t>Persoonlijke beschermingsmaterialen</t>
  </si>
  <si>
    <t>Verbandmaterialen</t>
  </si>
  <si>
    <t>Steunkous benodigdheden</t>
  </si>
  <si>
    <t>Verzorgingsmaterialen</t>
  </si>
  <si>
    <t>Incontinentiematerialen</t>
  </si>
  <si>
    <t xml:space="preserve">Materialen ten behoeve van venapunctie en infusie </t>
  </si>
  <si>
    <t>Materialen ten behoeve van zuurstof toediening</t>
  </si>
  <si>
    <t>Naalden en spuiten</t>
  </si>
  <si>
    <t>Materialen ten behoeve van sondevoeding</t>
  </si>
  <si>
    <t>Materialen ten behoeve van stomazorg</t>
  </si>
  <si>
    <t>Materialen ten behoeve van medicatie bereiding</t>
  </si>
  <si>
    <t>Materialen ten behoeve van bloedsuiker meting</t>
  </si>
  <si>
    <t>Overig</t>
  </si>
  <si>
    <t>Type onderhoud</t>
  </si>
  <si>
    <t>Totaal bedrag per jaar exclusief BTW</t>
  </si>
  <si>
    <t>Fantomen</t>
  </si>
  <si>
    <t>Tilliften inclusief benodigdheden</t>
  </si>
  <si>
    <t>Mobilitietsartikelen</t>
  </si>
  <si>
    <t>Apparatuur ten behoeve van meting vitale parameters</t>
  </si>
  <si>
    <t>AED inclusief benodigdheden</t>
  </si>
  <si>
    <t>Pompen ten behoeve van infusie en sondevoeding</t>
  </si>
  <si>
    <t>Blaaskatheterisatiematerialen</t>
  </si>
  <si>
    <t>Medisch meubilair</t>
  </si>
  <si>
    <t>Incontinentiebroek flex maat M</t>
  </si>
  <si>
    <t>Incontinentiebroek flex maat L</t>
  </si>
  <si>
    <t>Incontinentiebroek flex maat XL</t>
  </si>
  <si>
    <t>Incontinentie pants maat L</t>
  </si>
  <si>
    <t>Incontinentie pants maat XL</t>
  </si>
  <si>
    <t>Maatbeker 1ltr</t>
  </si>
  <si>
    <t>Celstofmatjes 60x40cm</t>
  </si>
  <si>
    <t>Handdoekjes Tork 34x22cm</t>
  </si>
  <si>
    <t>Hypoallergene tape op rol 2,5cm</t>
  </si>
  <si>
    <t>Hypoallergene tape op rol 1,25cm</t>
  </si>
  <si>
    <t>Bruine tape op rol 1,25cm</t>
  </si>
  <si>
    <t>Tilband maat S t/m XL</t>
  </si>
  <si>
    <t xml:space="preserve">Blaasspoelzak 100ml met connecteur </t>
  </si>
  <si>
    <t>Saturatiemeter</t>
  </si>
  <si>
    <t xml:space="preserve">Spuit 60ml kathetertip </t>
  </si>
  <si>
    <t xml:space="preserve">Haarprotector tbv aanbrengen condoomkatheter </t>
  </si>
  <si>
    <t xml:space="preserve">Zuurstofbril </t>
  </si>
  <si>
    <t>Intramusculaire injectienaald</t>
  </si>
  <si>
    <t>Subcutane injectienaald</t>
  </si>
  <si>
    <t>Optreknaald blunt</t>
  </si>
  <si>
    <t>2ml LL spuit</t>
  </si>
  <si>
    <t xml:space="preserve">Celstofdeppers </t>
  </si>
  <si>
    <t xml:space="preserve">Neusmaagsonde met voerdraad </t>
  </si>
  <si>
    <t xml:space="preserve">Neuspleister </t>
  </si>
  <si>
    <t xml:space="preserve">PH-indicator strips </t>
  </si>
  <si>
    <t>10ml LL spuit</t>
  </si>
  <si>
    <t xml:space="preserve">Meetlint tbv afmeten neusmaagsonde </t>
  </si>
  <si>
    <t xml:space="preserve">Korte rek zwachtels </t>
  </si>
  <si>
    <t>Glijmiddel (steriel verpakt)</t>
  </si>
  <si>
    <t>Eenmalige katheter vrouw CH12</t>
  </si>
  <si>
    <t>Eenmalige katheter man CH12</t>
  </si>
  <si>
    <t>Suprapubische katheter CH12</t>
  </si>
  <si>
    <t>Flacon NaCl 10ml</t>
  </si>
  <si>
    <t>Voorgevulde spuit NaCl 3ml</t>
  </si>
  <si>
    <t>Eendelig stomasysteem</t>
  </si>
  <si>
    <t>Stoma huidplaat</t>
  </si>
  <si>
    <t>Stoma zakje tbv huidplaat</t>
  </si>
  <si>
    <t xml:space="preserve">Afvalzak tbv stomazorg </t>
  </si>
  <si>
    <t xml:space="preserve">Meetmal tbv stomazorg </t>
  </si>
  <si>
    <t xml:space="preserve">Bloedbuis </t>
  </si>
  <si>
    <t>Naaldhouder</t>
  </si>
  <si>
    <t xml:space="preserve">Naald tbv naaldhouder </t>
  </si>
  <si>
    <t xml:space="preserve">Infuuszak 500ml </t>
  </si>
  <si>
    <t>Infuussysteem met druppelkamer en spike</t>
  </si>
  <si>
    <t>Zijlijn tbv infuussysteem</t>
  </si>
  <si>
    <t xml:space="preserve">Stuwband stof </t>
  </si>
  <si>
    <t>Infuusnaald blauw</t>
  </si>
  <si>
    <t xml:space="preserve">Infuusnaald roze </t>
  </si>
  <si>
    <t>Infuuspleister</t>
  </si>
  <si>
    <t xml:space="preserve">Bionecteur </t>
  </si>
  <si>
    <t>Infuuszak 100ml</t>
  </si>
  <si>
    <t>Crimpseal 20mm rubber septa</t>
  </si>
  <si>
    <t xml:space="preserve">Fles 10ml tbv crimpseal </t>
  </si>
  <si>
    <t>5ml LL spuit</t>
  </si>
  <si>
    <t xml:space="preserve">Dopjes tbv oorthermometer Genius </t>
  </si>
  <si>
    <t xml:space="preserve">Accu check performa teststrips </t>
  </si>
  <si>
    <t>Wit neon poeder tbv handen wassen (UV-lamp)</t>
  </si>
  <si>
    <t xml:space="preserve">Ampul 2ml glas </t>
  </si>
  <si>
    <t>Steriele handschoen maat 6</t>
  </si>
  <si>
    <t>Steriele handschoen maat 6,5</t>
  </si>
  <si>
    <t>Steriele handschoen maat 7</t>
  </si>
  <si>
    <t>Steriele handschoen maat 7,5</t>
  </si>
  <si>
    <t>Steriele handschoen maat 8</t>
  </si>
  <si>
    <t>Steriele handschoen maat 8,5</t>
  </si>
  <si>
    <t>Steriele handschoen maat 9</t>
  </si>
  <si>
    <t>Fictieve jaarprijs</t>
  </si>
  <si>
    <t>Fictieve  jaarafname (stuks)</t>
  </si>
  <si>
    <t>Sterillium 500ml</t>
  </si>
  <si>
    <t>Afvalzakjes papier met plakstrip</t>
  </si>
  <si>
    <t>Isolatieschorten halter</t>
  </si>
  <si>
    <t>Doff 'n donner cuff</t>
  </si>
  <si>
    <t>Doff 'n donner cone</t>
  </si>
  <si>
    <t>Glijzeil 110x110cm reusable</t>
  </si>
  <si>
    <t>Spuit sondevoeding 50ml Enfit</t>
  </si>
  <si>
    <t>Spuit sondevoeding 20ml Enfit</t>
  </si>
  <si>
    <t>Doorzichtige wondfolie op rol 10x10cm</t>
  </si>
  <si>
    <t>Lancetten tbv bloedsuikermeting</t>
  </si>
  <si>
    <t>Bruto catalogusprijs per stuk (€)</t>
  </si>
  <si>
    <t>Netto prijs (€)</t>
  </si>
  <si>
    <t>Fictieve totaalprijs</t>
  </si>
  <si>
    <t>Algemene informatie</t>
  </si>
  <si>
    <t>Alle inschrijvers dienen de geel gearceerde cellen in te vullen.</t>
  </si>
  <si>
    <t>Alle ingevulde prijzen dienen all-in prijzen te zijn.</t>
  </si>
  <si>
    <t>Manipulatief inschrijven is niet toegestaan. Manipulatieve inschrijvingen worden uitgesloten van verdere beoordeling en komen niet in aanmerking voor gunning.</t>
  </si>
  <si>
    <t xml:space="preserve">Na het correct invullen van alle velden, wordt op het voorblad de totale fictieve inschrijfprijs weergeven. Indien het niet correct is ingevuld wordt hier ''Onjuist'' getoond. </t>
  </si>
  <si>
    <t>De fictieve inschrijfprijs wordt gebruikt om het aantal gescoorde punten te berekenen.</t>
  </si>
  <si>
    <t xml:space="preserve">U dient het prijzenblad getekent te retourneren. </t>
  </si>
  <si>
    <t xml:space="preserve">Ondertekening </t>
  </si>
  <si>
    <t>Naam</t>
  </si>
  <si>
    <t>Datum en plaats</t>
  </si>
  <si>
    <t>Functie</t>
  </si>
  <si>
    <t>Onderneming en adres</t>
  </si>
  <si>
    <t>Handtekening</t>
  </si>
  <si>
    <t xml:space="preserve">Tabblad ''assortiment perceel 1'' en ''assortiment perceel 2'' geeft een schets van het huidige assortiment. Aan de artikelen én aantallen kunnen geen rechten ontleent worden. </t>
  </si>
  <si>
    <t>Aanbesteding 2025-010-LECL-EA-medische ge- en verbruiksartikelen</t>
  </si>
  <si>
    <t xml:space="preserve">Doppler </t>
  </si>
  <si>
    <t>Huntleigh dopller SD-2</t>
  </si>
  <si>
    <t xml:space="preserve">Preventief onderhoud, tijdens werkdagen </t>
  </si>
  <si>
    <t>Uurtarief correctief onderhoud, tijdens werkdagen</t>
  </si>
  <si>
    <t>Wondmodel</t>
  </si>
  <si>
    <t>Maag ten behoeve van fantoom</t>
  </si>
  <si>
    <t>Blaas ten behoeve van fantoom</t>
  </si>
  <si>
    <t xml:space="preserve">Demonstratiegebit </t>
  </si>
  <si>
    <t>Bij het tabblad ''assortiment perceel 1'' en ''assoritment perceel 2'' worden bruto prijzen uitgevraagd. Met brutoprijs wordt bedoelt dat u de prijs hanteert zoals in uw webshop. Het daarbij te gebruiken kortinspercentage resulteert in de uiteindelijke nettoprijs voor deze uitvraag.</t>
  </si>
  <si>
    <t xml:space="preserve">Artikelgroep </t>
  </si>
  <si>
    <t xml:space="preserve">Stethoscoop </t>
  </si>
  <si>
    <t>Bruto catalogusprijs (€) verpakking</t>
  </si>
  <si>
    <t>Netto prijs (€) per stuk</t>
  </si>
  <si>
    <t>Fictieve inschrijfprijs perceel  1</t>
  </si>
  <si>
    <t>Fictieve inschrijfprijs perceel  2</t>
  </si>
  <si>
    <t xml:space="preserve">* Het totaalbedrag van de onderhoudskosten bevat alle kosten om het onderhoud uit te kunnen voeren, dus ook de voorrijdkosten etc. </t>
  </si>
  <si>
    <t>prijs per stuk</t>
  </si>
  <si>
    <t>prijs totaal</t>
  </si>
  <si>
    <t>Peventief Onderhoud huidige gebruiksartikelen</t>
  </si>
  <si>
    <t>Fictieve totaal prijs Onderhoud</t>
  </si>
  <si>
    <t>80% assortiment P2 + 20% OH</t>
  </si>
  <si>
    <t>100% assortiment P1</t>
  </si>
  <si>
    <t>wegingspercentage %</t>
  </si>
  <si>
    <t>Wanneer er geen specificatie zoals afmetingen worden benoemd in de assortimentsbladen dan biedt de Inschrijver het meest ingezette artikel uit het werkveld.</t>
  </si>
  <si>
    <t>* Bovenstaand overzicht geeft een beeld van de huidige situatie, na gunning wordt de definitieve situatie samen met de Opdrachtnemer in kaart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</si>
</sst>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413]\ * #,##0.00000_ ;_ [$€-413]\ * \-#,##0.00000_ ;_ [$€-413]\ * &quot;-&quot;???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" fillId="3" borderId="0" xfId="1" applyFill="1"/>
    <xf numFmtId="0" fontId="4" fillId="3" borderId="0" xfId="1" applyFont="1" applyFill="1"/>
    <xf numFmtId="0" fontId="0" fillId="4" borderId="0" xfId="0" applyFill="1"/>
    <xf numFmtId="0" fontId="3" fillId="3" borderId="0" xfId="1" applyFont="1" applyFill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6" fillId="0" borderId="0" xfId="0" applyFont="1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0" borderId="5" xfId="0" applyNumberFormat="1" applyBorder="1"/>
    <xf numFmtId="0" fontId="1" fillId="2" borderId="0" xfId="1"/>
    <xf numFmtId="0" fontId="7" fillId="2" borderId="0" xfId="1" applyFont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164" fontId="0" fillId="0" borderId="8" xfId="0" applyNumberFormat="1" applyBorder="1"/>
    <xf numFmtId="0" fontId="1" fillId="2" borderId="9" xfId="1" applyBorder="1"/>
    <xf numFmtId="0" fontId="7" fillId="2" borderId="13" xfId="1" applyFont="1" applyBorder="1" applyAlignment="1">
      <alignment horizontal="center" vertical="center"/>
    </xf>
    <xf numFmtId="0" fontId="1" fillId="2" borderId="13" xfId="1" applyBorder="1"/>
    <xf numFmtId="0" fontId="1" fillId="2" borderId="10" xfId="1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5" borderId="5" xfId="0" applyNumberFormat="1" applyFill="1" applyBorder="1" applyProtection="1">
      <protection locked="0"/>
    </xf>
    <xf numFmtId="10" fontId="0" fillId="5" borderId="8" xfId="0" applyNumberFormat="1" applyFill="1" applyBorder="1" applyProtection="1">
      <protection locked="0"/>
    </xf>
    <xf numFmtId="10" fontId="0" fillId="8" borderId="4" xfId="2" applyNumberFormat="1" applyFont="1" applyFill="1" applyBorder="1"/>
    <xf numFmtId="10" fontId="0" fillId="8" borderId="6" xfId="2" applyNumberFormat="1" applyFont="1" applyFill="1" applyBorder="1"/>
    <xf numFmtId="165" fontId="0" fillId="0" borderId="5" xfId="0" applyNumberFormat="1" applyBorder="1"/>
    <xf numFmtId="165" fontId="0" fillId="0" borderId="0" xfId="0" applyNumberFormat="1"/>
    <xf numFmtId="165" fontId="0" fillId="0" borderId="8" xfId="0" applyNumberFormat="1" applyBorder="1"/>
    <xf numFmtId="164" fontId="0" fillId="0" borderId="12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5" borderId="0" xfId="0" applyFill="1" applyProtection="1">
      <protection locked="0"/>
    </xf>
    <xf numFmtId="164" fontId="0" fillId="5" borderId="0" xfId="0" applyNumberFormat="1" applyFill="1" applyProtection="1">
      <protection locked="0"/>
    </xf>
    <xf numFmtId="0" fontId="0" fillId="5" borderId="7" xfId="0" applyFill="1" applyBorder="1" applyProtection="1">
      <protection locked="0"/>
    </xf>
    <xf numFmtId="164" fontId="0" fillId="5" borderId="7" xfId="0" applyNumberFormat="1" applyFill="1" applyBorder="1" applyProtection="1">
      <protection locked="0"/>
    </xf>
    <xf numFmtId="0" fontId="2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2" fillId="0" borderId="0" xfId="0" applyFont="1"/>
    <xf numFmtId="10" fontId="0" fillId="5" borderId="3" xfId="0" applyNumberFormat="1" applyFill="1" applyBorder="1" applyProtection="1">
      <protection locked="0"/>
    </xf>
    <xf numFmtId="164" fontId="0" fillId="0" borderId="15" xfId="0" applyNumberFormat="1" applyBorder="1"/>
    <xf numFmtId="44" fontId="0" fillId="0" borderId="0" xfId="0" applyNumberFormat="1"/>
    <xf numFmtId="165" fontId="0" fillId="0" borderId="7" xfId="0" applyNumberFormat="1" applyBorder="1"/>
    <xf numFmtId="0" fontId="0" fillId="0" borderId="13" xfId="0" applyBorder="1"/>
    <xf numFmtId="0" fontId="0" fillId="0" borderId="10" xfId="0" applyBorder="1"/>
    <xf numFmtId="0" fontId="0" fillId="0" borderId="9" xfId="0" applyBorder="1"/>
    <xf numFmtId="9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0" fillId="0" borderId="1" xfId="0" applyBorder="1"/>
    <xf numFmtId="9" fontId="2" fillId="0" borderId="2" xfId="0" applyNumberFormat="1" applyFont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7" borderId="1" xfId="0" applyFont="1" applyFill="1" applyBorder="1" applyAlignment="1" applyProtection="1">
      <alignment horizontal="center"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3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0" xfId="0" applyFont="1" applyFill="1" applyAlignment="1" applyProtection="1">
      <alignment horizontal="center" vertical="top" wrapText="1"/>
      <protection locked="0"/>
    </xf>
    <xf numFmtId="0" fontId="8" fillId="7" borderId="5" xfId="0" applyFont="1" applyFill="1" applyBorder="1" applyAlignment="1" applyProtection="1">
      <alignment horizontal="center" vertical="top" wrapText="1"/>
      <protection locked="0"/>
    </xf>
    <xf numFmtId="0" fontId="8" fillId="7" borderId="6" xfId="0" applyFont="1" applyFill="1" applyBorder="1" applyAlignment="1" applyProtection="1">
      <alignment horizontal="center"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8" xfId="0" applyFont="1" applyFill="1" applyBorder="1" applyAlignment="1" applyProtection="1">
      <alignment horizontal="center" vertical="top" wrapText="1"/>
      <protection locked="0"/>
    </xf>
    <xf numFmtId="0" fontId="8" fillId="7" borderId="1" xfId="0" applyFont="1" applyFill="1" applyBorder="1" applyAlignment="1" applyProtection="1">
      <alignment horizontal="left" vertical="top" wrapText="1"/>
      <protection locked="0"/>
    </xf>
    <xf numFmtId="0" fontId="8" fillId="7" borderId="2" xfId="0" applyFont="1" applyFill="1" applyBorder="1" applyAlignment="1" applyProtection="1">
      <alignment horizontal="left" vertical="top" wrapText="1"/>
      <protection locked="0"/>
    </xf>
    <xf numFmtId="0" fontId="8" fillId="7" borderId="3" xfId="0" applyFont="1" applyFill="1" applyBorder="1" applyAlignment="1" applyProtection="1">
      <alignment horizontal="left" vertical="top" wrapText="1"/>
      <protection locked="0"/>
    </xf>
    <xf numFmtId="0" fontId="8" fillId="7" borderId="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left" vertical="top" wrapText="1"/>
      <protection locked="0"/>
    </xf>
    <xf numFmtId="0" fontId="8" fillId="7" borderId="5" xfId="0" applyFont="1" applyFill="1" applyBorder="1" applyAlignment="1" applyProtection="1">
      <alignment horizontal="left" vertical="top" wrapText="1"/>
      <protection locked="0"/>
    </xf>
    <xf numFmtId="0" fontId="8" fillId="7" borderId="6" xfId="0" applyFont="1" applyFill="1" applyBorder="1" applyAlignment="1" applyProtection="1">
      <alignment horizontal="left" vertical="top" wrapText="1"/>
      <protection locked="0"/>
    </xf>
    <xf numFmtId="0" fontId="8" fillId="7" borderId="7" xfId="0" applyFont="1" applyFill="1" applyBorder="1" applyAlignment="1" applyProtection="1">
      <alignment horizontal="left" vertical="top" wrapText="1"/>
      <protection locked="0"/>
    </xf>
    <xf numFmtId="0" fontId="8" fillId="7" borderId="8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0" xfId="0" applyFont="1" applyFill="1" applyBorder="1"/>
    <xf numFmtId="44" fontId="0" fillId="8" borderId="5" xfId="0" applyNumberFormat="1" applyFill="1" applyBorder="1"/>
    <xf numFmtId="44" fontId="0" fillId="8" borderId="8" xfId="0" applyNumberFormat="1" applyFill="1" applyBorder="1"/>
    <xf numFmtId="44" fontId="0" fillId="8" borderId="10" xfId="0" applyNumberFormat="1" applyFill="1" applyBorder="1"/>
    <xf numFmtId="44" fontId="0" fillId="8" borderId="3" xfId="0" applyNumberFormat="1" applyFill="1" applyBorder="1"/>
    <xf numFmtId="0" fontId="11" fillId="8" borderId="1" xfId="0" applyFont="1" applyFill="1" applyBorder="1" applyAlignment="1">
      <alignment horizontal="right"/>
    </xf>
    <xf numFmtId="0" fontId="2" fillId="8" borderId="2" xfId="0" applyFont="1" applyFill="1" applyBorder="1"/>
    <xf numFmtId="0" fontId="10" fillId="8" borderId="2" xfId="0" applyFont="1" applyFill="1" applyBorder="1"/>
    <xf numFmtId="44" fontId="11" fillId="8" borderId="3" xfId="0" applyNumberFormat="1" applyFont="1" applyFill="1" applyBorder="1"/>
    <xf numFmtId="0" fontId="11" fillId="8" borderId="6" xfId="0" applyFont="1" applyFill="1" applyBorder="1" applyAlignment="1">
      <alignment horizontal="right"/>
    </xf>
    <xf numFmtId="0" fontId="2" fillId="8" borderId="7" xfId="0" applyFont="1" applyFill="1" applyBorder="1"/>
    <xf numFmtId="0" fontId="10" fillId="8" borderId="7" xfId="0" applyFont="1" applyFill="1" applyBorder="1"/>
    <xf numFmtId="44" fontId="11" fillId="8" borderId="8" xfId="0" applyNumberFormat="1" applyFont="1" applyFill="1" applyBorder="1"/>
    <xf numFmtId="44" fontId="0" fillId="5" borderId="0" xfId="0" applyNumberFormat="1" applyFill="1" applyProtection="1">
      <protection locked="0"/>
    </xf>
    <xf numFmtId="44" fontId="0" fillId="5" borderId="7" xfId="0" applyNumberFormat="1" applyFill="1" applyBorder="1" applyProtection="1">
      <protection locked="0"/>
    </xf>
    <xf numFmtId="44" fontId="0" fillId="5" borderId="13" xfId="0" applyNumberFormat="1" applyFill="1" applyBorder="1" applyProtection="1">
      <protection locked="0"/>
    </xf>
    <xf numFmtId="164" fontId="0" fillId="5" borderId="8" xfId="0" applyNumberFormat="1" applyFill="1" applyBorder="1" applyProtection="1">
      <protection locked="0"/>
    </xf>
  </cellXfs>
  <cellStyles count="3">
    <cellStyle name="Procent" xfId="2" builtinId="5"/>
    <cellStyle name="Standaard" xfId="0" builtinId="0"/>
    <cellStyle name="Stijl 1" xfId="1" xr:uid="{37BC434F-529B-4093-9722-F953D497F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607694</xdr:colOff>
      <xdr:row>0</xdr:row>
      <xdr:rowOff>0</xdr:rowOff>
    </xdr:from>
    <xdr:to>
      <xdr:col>16</xdr:col>
      <xdr:colOff>438150</xdr:colOff>
      <xdr:row>3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80E264-BF48-44B9-AA50-F748E2F8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2894" y="0"/>
          <a:ext cx="2874646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459106</xdr:colOff>
      <xdr:row>3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24E46EB-819A-45C3-BBB9-EDC45995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0"/>
          <a:ext cx="2897506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10</xdr:col>
      <xdr:colOff>246381</xdr:colOff>
      <xdr:row>3</xdr:row>
      <xdr:rowOff>95250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AF7B8D6-A02B-4FF4-99CA-A2E4912E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0" y="0"/>
          <a:ext cx="2887981" cy="865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0</xdr:rowOff>
    </xdr:from>
    <xdr:to>
      <xdr:col>8</xdr:col>
      <xdr:colOff>1</xdr:colOff>
      <xdr:row>3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1F6B4FB-AD87-4E24-99E3-FF94331B4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140" y="0"/>
          <a:ext cx="2880361" cy="83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0</xdr:row>
      <xdr:rowOff>0</xdr:rowOff>
    </xdr:from>
    <xdr:to>
      <xdr:col>7</xdr:col>
      <xdr:colOff>17146</xdr:colOff>
      <xdr:row>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12E8DDD-2CA5-4CD9-BAD9-ACB6065C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140" y="0"/>
          <a:ext cx="2798446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2415541</xdr:colOff>
      <xdr:row>3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83E99B7-9764-4D8F-8283-029A045E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554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8510-88B4-4DA5-B453-76DE2ADB12DE}">
  <dimension ref="A1:P30"/>
  <sheetViews>
    <sheetView topLeftCell="A9" workbookViewId="0">
      <selection activeCell="G24" sqref="G24:J26"/>
    </sheetView>
  </sheetViews>
  <sheetFormatPr defaultRowHeight="14.4" x14ac:dyDescent="0.3"/>
  <cols>
    <col min="1" max="1" width="14.77734375" customWidth="1"/>
    <col min="2" max="2" width="96.5546875" customWidth="1"/>
    <col min="4" max="4" width="8.88671875" customWidth="1"/>
    <col min="5" max="5" width="9.21875" customWidth="1"/>
    <col min="6" max="6" width="26.21875" customWidth="1"/>
  </cols>
  <sheetData>
    <row r="1" spans="1:16" ht="31.2" x14ac:dyDescent="0.6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</row>
    <row r="2" spans="1:16" x14ac:dyDescent="0.3">
      <c r="A2" s="1"/>
      <c r="B2" s="4" t="s">
        <v>251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</row>
    <row r="3" spans="1:1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</row>
    <row r="5" spans="1:16" x14ac:dyDescent="0.3">
      <c r="A5" s="22"/>
      <c r="B5" s="23" t="s">
        <v>237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6" x14ac:dyDescent="0.3">
      <c r="A6" s="14">
        <v>1</v>
      </c>
      <c r="B6" t="s">
        <v>238</v>
      </c>
    </row>
    <row r="7" spans="1:16" x14ac:dyDescent="0.3">
      <c r="A7" s="14">
        <v>2</v>
      </c>
      <c r="B7" t="s">
        <v>239</v>
      </c>
    </row>
    <row r="8" spans="1:16" ht="28.8" x14ac:dyDescent="0.3">
      <c r="A8" s="14">
        <v>3</v>
      </c>
      <c r="B8" s="5" t="s">
        <v>240</v>
      </c>
    </row>
    <row r="9" spans="1:16" ht="43.8" customHeight="1" x14ac:dyDescent="0.3">
      <c r="A9" s="14">
        <v>4</v>
      </c>
      <c r="B9" s="5" t="s">
        <v>260</v>
      </c>
    </row>
    <row r="10" spans="1:16" ht="28.8" x14ac:dyDescent="0.3">
      <c r="A10" s="14">
        <v>6</v>
      </c>
      <c r="B10" s="5" t="s">
        <v>241</v>
      </c>
    </row>
    <row r="11" spans="1:16" x14ac:dyDescent="0.3">
      <c r="A11" s="14">
        <v>7</v>
      </c>
      <c r="B11" s="5" t="s">
        <v>242</v>
      </c>
    </row>
    <row r="12" spans="1:16" x14ac:dyDescent="0.3">
      <c r="A12" s="14">
        <v>8</v>
      </c>
      <c r="B12" s="5" t="s">
        <v>243</v>
      </c>
    </row>
    <row r="13" spans="1:16" ht="28.8" x14ac:dyDescent="0.3">
      <c r="A13" s="14">
        <v>9</v>
      </c>
      <c r="B13" s="5" t="s">
        <v>275</v>
      </c>
    </row>
    <row r="14" spans="1:16" ht="28.8" x14ac:dyDescent="0.3">
      <c r="A14" s="14">
        <v>10</v>
      </c>
      <c r="B14" s="5" t="s">
        <v>250</v>
      </c>
    </row>
    <row r="15" spans="1:16" ht="15" thickBot="1" x14ac:dyDescent="0.35"/>
    <row r="16" spans="1:16" ht="21" x14ac:dyDescent="0.4">
      <c r="B16" s="99" t="s">
        <v>265</v>
      </c>
      <c r="C16" s="100" t="s">
        <v>273</v>
      </c>
      <c r="D16" s="101"/>
      <c r="E16" s="101"/>
      <c r="F16" s="102" t="str">
        <f>IF('Kortingspercentages perceel 1'!C20=14,'Assortiment perceel 1'!J141,"geen inschrijving")</f>
        <v>geen inschrijving</v>
      </c>
    </row>
    <row r="17" spans="1:10" ht="21.6" thickBot="1" x14ac:dyDescent="0.45">
      <c r="B17" s="103" t="s">
        <v>266</v>
      </c>
      <c r="C17" s="104" t="s">
        <v>272</v>
      </c>
      <c r="D17" s="105"/>
      <c r="E17" s="105"/>
      <c r="F17" s="106" t="str">
        <f>IF('Kortingspercentages perceel 2'!C15=9,('Assortiment Perceel 2 '!G53*0.8)+('Perceel 2 onderhoud huidig'!G27*0.2),"geen inschrijving")</f>
        <v>geen inschrijving</v>
      </c>
    </row>
    <row r="19" spans="1:10" ht="15" thickBot="1" x14ac:dyDescent="0.35"/>
    <row r="20" spans="1:10" ht="15" thickBot="1" x14ac:dyDescent="0.35">
      <c r="A20" s="28"/>
      <c r="B20" s="29" t="s">
        <v>244</v>
      </c>
      <c r="C20" s="30"/>
      <c r="D20" s="30"/>
      <c r="E20" s="30"/>
      <c r="F20" s="30"/>
      <c r="G20" s="30"/>
      <c r="H20" s="30"/>
      <c r="I20" s="30"/>
      <c r="J20" s="31"/>
    </row>
    <row r="21" spans="1:10" x14ac:dyDescent="0.3">
      <c r="A21" s="64" t="s">
        <v>245</v>
      </c>
      <c r="B21" s="67"/>
      <c r="C21" s="68"/>
      <c r="D21" s="68"/>
      <c r="E21" s="69"/>
      <c r="F21" s="64" t="s">
        <v>246</v>
      </c>
      <c r="G21" s="76"/>
      <c r="H21" s="77"/>
      <c r="I21" s="77"/>
      <c r="J21" s="78"/>
    </row>
    <row r="22" spans="1:10" x14ac:dyDescent="0.3">
      <c r="A22" s="65"/>
      <c r="B22" s="70"/>
      <c r="C22" s="71"/>
      <c r="D22" s="71"/>
      <c r="E22" s="72"/>
      <c r="F22" s="65"/>
      <c r="G22" s="79"/>
      <c r="H22" s="80"/>
      <c r="I22" s="80"/>
      <c r="J22" s="81"/>
    </row>
    <row r="23" spans="1:10" ht="15" thickBot="1" x14ac:dyDescent="0.35">
      <c r="A23" s="66"/>
      <c r="B23" s="73"/>
      <c r="C23" s="74"/>
      <c r="D23" s="74"/>
      <c r="E23" s="75"/>
      <c r="F23" s="66"/>
      <c r="G23" s="82"/>
      <c r="H23" s="83"/>
      <c r="I23" s="83"/>
      <c r="J23" s="84"/>
    </row>
    <row r="24" spans="1:10" x14ac:dyDescent="0.3">
      <c r="A24" s="64" t="s">
        <v>247</v>
      </c>
      <c r="B24" s="67"/>
      <c r="C24" s="68"/>
      <c r="D24" s="68"/>
      <c r="E24" s="69"/>
      <c r="F24" s="85" t="s">
        <v>248</v>
      </c>
      <c r="G24" s="76"/>
      <c r="H24" s="77"/>
      <c r="I24" s="77"/>
      <c r="J24" s="78"/>
    </row>
    <row r="25" spans="1:10" x14ac:dyDescent="0.3">
      <c r="A25" s="65"/>
      <c r="B25" s="70"/>
      <c r="C25" s="71"/>
      <c r="D25" s="71"/>
      <c r="E25" s="72"/>
      <c r="F25" s="86"/>
      <c r="G25" s="79"/>
      <c r="H25" s="80"/>
      <c r="I25" s="80"/>
      <c r="J25" s="81"/>
    </row>
    <row r="26" spans="1:10" ht="15" thickBot="1" x14ac:dyDescent="0.35">
      <c r="A26" s="66"/>
      <c r="B26" s="73"/>
      <c r="C26" s="74"/>
      <c r="D26" s="74"/>
      <c r="E26" s="75"/>
      <c r="F26" s="87"/>
      <c r="G26" s="82"/>
      <c r="H26" s="83"/>
      <c r="I26" s="83"/>
      <c r="J26" s="84"/>
    </row>
    <row r="27" spans="1:10" x14ac:dyDescent="0.3">
      <c r="A27" s="64" t="s">
        <v>249</v>
      </c>
      <c r="B27" s="67"/>
      <c r="C27" s="68"/>
      <c r="D27" s="68"/>
      <c r="E27" s="68"/>
      <c r="F27" s="68"/>
      <c r="G27" s="68"/>
      <c r="H27" s="68"/>
      <c r="I27" s="68"/>
      <c r="J27" s="69"/>
    </row>
    <row r="28" spans="1:10" x14ac:dyDescent="0.3">
      <c r="A28" s="65"/>
      <c r="B28" s="70"/>
      <c r="C28" s="71"/>
      <c r="D28" s="71"/>
      <c r="E28" s="71"/>
      <c r="F28" s="71"/>
      <c r="G28" s="71"/>
      <c r="H28" s="71"/>
      <c r="I28" s="71"/>
      <c r="J28" s="72"/>
    </row>
    <row r="29" spans="1:10" x14ac:dyDescent="0.3">
      <c r="A29" s="65"/>
      <c r="B29" s="70"/>
      <c r="C29" s="71"/>
      <c r="D29" s="71"/>
      <c r="E29" s="71"/>
      <c r="F29" s="71"/>
      <c r="G29" s="71"/>
      <c r="H29" s="71"/>
      <c r="I29" s="71"/>
      <c r="J29" s="72"/>
    </row>
    <row r="30" spans="1:10" ht="15" thickBot="1" x14ac:dyDescent="0.35">
      <c r="A30" s="66"/>
      <c r="B30" s="73"/>
      <c r="C30" s="74"/>
      <c r="D30" s="74"/>
      <c r="E30" s="74"/>
      <c r="F30" s="74"/>
      <c r="G30" s="74"/>
      <c r="H30" s="74"/>
      <c r="I30" s="74"/>
      <c r="J30" s="75"/>
    </row>
  </sheetData>
  <sheetProtection algorithmName="SHA-512" hashValue="jmBR/gBH3Ew3V0OYAtvrRsY8UhbX0lGEk8lYbELroBIwgpeuypJxMcGlPa8pC5ihMsCZsmZjF0m3HC0Y4Jsa7Q==" saltValue="br08NRhf4JKhmzsn9sN6OA==" spinCount="100000" sheet="1" objects="1" scenarios="1" selectLockedCells="1"/>
  <mergeCells count="10">
    <mergeCell ref="A27:A30"/>
    <mergeCell ref="B27:J30"/>
    <mergeCell ref="A21:A23"/>
    <mergeCell ref="B21:E23"/>
    <mergeCell ref="F21:F23"/>
    <mergeCell ref="G21:J23"/>
    <mergeCell ref="A24:A26"/>
    <mergeCell ref="B24:E26"/>
    <mergeCell ref="F24:F26"/>
    <mergeCell ref="G24:J26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85D7-DE6B-4C48-AADE-ACB27B05C95F}">
  <dimension ref="A1:O20"/>
  <sheetViews>
    <sheetView workbookViewId="0">
      <selection activeCell="H8" sqref="H8"/>
    </sheetView>
  </sheetViews>
  <sheetFormatPr defaultRowHeight="14.4" x14ac:dyDescent="0.3"/>
  <cols>
    <col min="1" max="1" width="12.109375" customWidth="1"/>
    <col min="2" max="2" width="41.77734375" customWidth="1"/>
    <col min="3" max="3" width="18.88671875" customWidth="1"/>
    <col min="6" max="7" width="8.88671875" customWidth="1"/>
  </cols>
  <sheetData>
    <row r="1" spans="1:15" ht="31.2" x14ac:dyDescent="0.6">
      <c r="A1" s="2" t="s">
        <v>1</v>
      </c>
      <c r="B1" s="1"/>
      <c r="C1" s="1"/>
      <c r="D1" s="1"/>
      <c r="E1" s="1"/>
      <c r="F1" s="1"/>
      <c r="G1" s="1"/>
      <c r="H1" s="1"/>
      <c r="L1" s="3"/>
      <c r="M1" s="3"/>
      <c r="N1" s="3"/>
      <c r="O1" s="3"/>
    </row>
    <row r="2" spans="1:15" x14ac:dyDescent="0.3">
      <c r="A2" s="4" t="s">
        <v>251</v>
      </c>
      <c r="B2" s="1"/>
      <c r="C2" s="1"/>
      <c r="D2" s="1"/>
      <c r="E2" s="1"/>
      <c r="F2" s="1"/>
      <c r="G2" s="1"/>
      <c r="H2" s="1"/>
      <c r="L2" s="3"/>
      <c r="M2" s="3"/>
      <c r="N2" s="3"/>
      <c r="O2" s="3"/>
    </row>
    <row r="3" spans="1:15" x14ac:dyDescent="0.3">
      <c r="A3" s="1"/>
      <c r="B3" s="1"/>
      <c r="C3" s="1"/>
      <c r="D3" s="1"/>
      <c r="E3" s="1"/>
      <c r="F3" s="1"/>
      <c r="G3" s="1"/>
      <c r="H3" s="1"/>
      <c r="L3" s="3"/>
      <c r="M3" s="3"/>
      <c r="N3" s="3"/>
      <c r="O3" s="3"/>
    </row>
    <row r="4" spans="1:15" ht="15" thickBot="1" x14ac:dyDescent="0.35"/>
    <row r="5" spans="1:15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10" t="s">
        <v>126</v>
      </c>
      <c r="H5" s="57"/>
    </row>
    <row r="6" spans="1:15" x14ac:dyDescent="0.3">
      <c r="A6" s="12">
        <v>1</v>
      </c>
      <c r="B6" s="13" t="s">
        <v>134</v>
      </c>
      <c r="C6" s="13"/>
      <c r="D6" s="13"/>
      <c r="E6" s="13"/>
      <c r="F6" s="13"/>
      <c r="G6" s="13"/>
      <c r="H6" s="52"/>
    </row>
    <row r="7" spans="1:15" x14ac:dyDescent="0.3">
      <c r="A7" s="6">
        <v>2</v>
      </c>
      <c r="B7" t="s">
        <v>135</v>
      </c>
      <c r="H7" s="34"/>
    </row>
    <row r="8" spans="1:15" x14ac:dyDescent="0.3">
      <c r="A8" s="6">
        <v>3</v>
      </c>
      <c r="B8" t="s">
        <v>155</v>
      </c>
      <c r="H8" s="34"/>
    </row>
    <row r="9" spans="1:15" x14ac:dyDescent="0.3">
      <c r="A9" s="6">
        <v>4</v>
      </c>
      <c r="B9" t="s">
        <v>136</v>
      </c>
      <c r="H9" s="34"/>
    </row>
    <row r="10" spans="1:15" x14ac:dyDescent="0.3">
      <c r="A10" s="6">
        <v>5</v>
      </c>
      <c r="B10" t="s">
        <v>137</v>
      </c>
      <c r="H10" s="34"/>
    </row>
    <row r="11" spans="1:15" x14ac:dyDescent="0.3">
      <c r="A11" s="6">
        <v>6</v>
      </c>
      <c r="B11" t="s">
        <v>138</v>
      </c>
      <c r="H11" s="34"/>
    </row>
    <row r="12" spans="1:15" x14ac:dyDescent="0.3">
      <c r="A12" s="6">
        <v>7</v>
      </c>
      <c r="B12" s="5" t="s">
        <v>139</v>
      </c>
      <c r="H12" s="34"/>
    </row>
    <row r="13" spans="1:15" x14ac:dyDescent="0.3">
      <c r="A13" s="6">
        <v>8</v>
      </c>
      <c r="B13" t="s">
        <v>140</v>
      </c>
      <c r="H13" s="34"/>
    </row>
    <row r="14" spans="1:15" x14ac:dyDescent="0.3">
      <c r="A14" s="6">
        <v>9</v>
      </c>
      <c r="B14" t="s">
        <v>141</v>
      </c>
      <c r="H14" s="34"/>
    </row>
    <row r="15" spans="1:15" x14ac:dyDescent="0.3">
      <c r="A15" s="6">
        <v>10</v>
      </c>
      <c r="B15" t="s">
        <v>142</v>
      </c>
      <c r="H15" s="34"/>
    </row>
    <row r="16" spans="1:15" x14ac:dyDescent="0.3">
      <c r="A16" s="6">
        <v>11</v>
      </c>
      <c r="B16" t="s">
        <v>143</v>
      </c>
      <c r="H16" s="34"/>
    </row>
    <row r="17" spans="1:8" x14ac:dyDescent="0.3">
      <c r="A17" s="6">
        <v>12</v>
      </c>
      <c r="B17" t="s">
        <v>144</v>
      </c>
      <c r="H17" s="34"/>
    </row>
    <row r="18" spans="1:8" x14ac:dyDescent="0.3">
      <c r="A18" s="6">
        <v>13</v>
      </c>
      <c r="B18" t="s">
        <v>145</v>
      </c>
      <c r="H18" s="34"/>
    </row>
    <row r="19" spans="1:8" ht="15" thickBot="1" x14ac:dyDescent="0.35">
      <c r="A19" s="7">
        <v>14</v>
      </c>
      <c r="B19" s="8" t="s">
        <v>146</v>
      </c>
      <c r="C19" s="8"/>
      <c r="D19" s="8"/>
      <c r="E19" s="8"/>
      <c r="F19" s="8"/>
      <c r="G19" s="8"/>
      <c r="H19" s="35"/>
    </row>
    <row r="20" spans="1:8" x14ac:dyDescent="0.3">
      <c r="C20" s="51">
        <f>COUNTIF(H6:H19,"&gt;0")</f>
        <v>0</v>
      </c>
    </row>
  </sheetData>
  <sheetProtection algorithmName="SHA-512" hashValue="v+KymwQBtty1bzMSy74WzyKW1C+eId+m14pliSu2vKFWZ8Gec6NKM0ojMhSjKoDyphWF+VmsksL+t0PVID1eAQ==" saltValue="VjC1OaUppO87sVMvQk7oFg==" spinCount="10000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D773-71A7-484A-8B28-036EF4823575}">
  <dimension ref="A1:R141"/>
  <sheetViews>
    <sheetView topLeftCell="A10" zoomScale="80" zoomScaleNormal="80" workbookViewId="0">
      <selection activeCell="E16" sqref="E16"/>
    </sheetView>
  </sheetViews>
  <sheetFormatPr defaultRowHeight="14.4" x14ac:dyDescent="0.3"/>
  <cols>
    <col min="1" max="1" width="51.21875" customWidth="1"/>
    <col min="2" max="2" width="13.109375" customWidth="1"/>
    <col min="3" max="3" width="33.88671875" customWidth="1"/>
    <col min="4" max="4" width="17.44140625" customWidth="1"/>
    <col min="5" max="5" width="17.88671875" customWidth="1"/>
    <col min="6" max="6" width="19.33203125" customWidth="1"/>
    <col min="7" max="8" width="21.88671875" customWidth="1"/>
    <col min="9" max="9" width="20.5546875" customWidth="1"/>
    <col min="10" max="10" width="17.88671875" customWidth="1"/>
  </cols>
  <sheetData>
    <row r="1" spans="1:18" ht="31.2" x14ac:dyDescent="0.6">
      <c r="A1" s="1"/>
      <c r="B1" s="1"/>
      <c r="C1" s="1"/>
      <c r="D1" s="2" t="s">
        <v>1</v>
      </c>
      <c r="E1" s="1"/>
      <c r="F1" s="1"/>
      <c r="G1" s="1"/>
      <c r="H1" s="1"/>
      <c r="I1" s="1"/>
      <c r="J1" s="1"/>
      <c r="O1" s="3"/>
      <c r="P1" s="3"/>
      <c r="Q1" s="3"/>
      <c r="R1" s="3"/>
    </row>
    <row r="2" spans="1:18" x14ac:dyDescent="0.3">
      <c r="A2" s="1"/>
      <c r="B2" s="1"/>
      <c r="C2" s="1"/>
      <c r="D2" s="4" t="s">
        <v>251</v>
      </c>
      <c r="E2" s="1"/>
      <c r="F2" s="1"/>
      <c r="G2" s="1"/>
      <c r="H2" s="1"/>
      <c r="I2" s="1"/>
      <c r="J2" s="1"/>
      <c r="O2" s="3"/>
      <c r="P2" s="3"/>
      <c r="Q2" s="3"/>
      <c r="R2" s="3"/>
    </row>
    <row r="3" spans="1:18" x14ac:dyDescent="0.3">
      <c r="A3" s="1"/>
      <c r="B3" s="1"/>
      <c r="C3" s="1"/>
      <c r="D3" s="1"/>
      <c r="E3" s="1"/>
      <c r="F3" s="1"/>
      <c r="G3" s="1"/>
      <c r="H3" s="1"/>
      <c r="I3" s="1"/>
      <c r="J3" s="1"/>
      <c r="O3" s="3"/>
      <c r="P3" s="3"/>
      <c r="Q3" s="3"/>
      <c r="R3" s="3"/>
    </row>
    <row r="4" spans="1:18" ht="15" thickBot="1" x14ac:dyDescent="0.35"/>
    <row r="5" spans="1:18" ht="29.4" thickBot="1" x14ac:dyDescent="0.35">
      <c r="A5" s="9" t="s">
        <v>3</v>
      </c>
      <c r="B5" s="11" t="s">
        <v>261</v>
      </c>
      <c r="C5" s="48" t="s">
        <v>11</v>
      </c>
      <c r="D5" s="48" t="s">
        <v>12</v>
      </c>
      <c r="E5" s="49" t="s">
        <v>263</v>
      </c>
      <c r="F5" s="50" t="s">
        <v>234</v>
      </c>
      <c r="G5" s="9" t="s">
        <v>126</v>
      </c>
      <c r="H5" s="11" t="s">
        <v>264</v>
      </c>
      <c r="I5" s="48" t="s">
        <v>223</v>
      </c>
      <c r="J5" s="10" t="s">
        <v>222</v>
      </c>
    </row>
    <row r="6" spans="1:18" x14ac:dyDescent="0.3">
      <c r="A6" s="24" t="s">
        <v>95</v>
      </c>
      <c r="B6" s="14">
        <v>1</v>
      </c>
      <c r="C6" s="44"/>
      <c r="D6" s="44"/>
      <c r="E6" s="45">
        <v>0</v>
      </c>
      <c r="F6" s="38">
        <f>IFERROR((E6/D6),0)</f>
        <v>0</v>
      </c>
      <c r="G6" s="36">
        <f>IF(B6=1,'Kortingspercentages perceel 1'!$H$6,"onjuist")</f>
        <v>0</v>
      </c>
      <c r="H6" s="39">
        <f>F6*(1-G6)</f>
        <v>0</v>
      </c>
      <c r="I6" s="42">
        <v>6300</v>
      </c>
      <c r="J6" s="21">
        <f>I6*H6</f>
        <v>0</v>
      </c>
    </row>
    <row r="7" spans="1:18" x14ac:dyDescent="0.3">
      <c r="A7" s="24" t="s">
        <v>96</v>
      </c>
      <c r="B7" s="14">
        <v>1</v>
      </c>
      <c r="C7" s="44"/>
      <c r="D7" s="44"/>
      <c r="E7" s="45">
        <v>0</v>
      </c>
      <c r="F7" s="38">
        <f t="shared" ref="F7:F70" si="0">IFERROR((E7/D7),0)</f>
        <v>0</v>
      </c>
      <c r="G7" s="36">
        <f>IF(B7=1,'Kortingspercentages perceel 1'!$H$6,"onjuist")</f>
        <v>0</v>
      </c>
      <c r="H7" s="39">
        <f t="shared" ref="H7:H70" si="1">F7*(1-G7)</f>
        <v>0</v>
      </c>
      <c r="I7" s="42">
        <v>5000</v>
      </c>
      <c r="J7" s="21">
        <f t="shared" ref="J7:J70" si="2">I7*H7</f>
        <v>0</v>
      </c>
    </row>
    <row r="8" spans="1:18" x14ac:dyDescent="0.3">
      <c r="A8" s="24" t="s">
        <v>97</v>
      </c>
      <c r="B8" s="14">
        <v>1</v>
      </c>
      <c r="C8" s="44"/>
      <c r="D8" s="44"/>
      <c r="E8" s="45">
        <v>0</v>
      </c>
      <c r="F8" s="38">
        <f t="shared" si="0"/>
        <v>0</v>
      </c>
      <c r="G8" s="36">
        <f>IF(B8=1,'Kortingspercentages perceel 1'!$H$6,"onjuist")</f>
        <v>0</v>
      </c>
      <c r="H8" s="39">
        <f t="shared" si="1"/>
        <v>0</v>
      </c>
      <c r="I8" s="42">
        <v>100</v>
      </c>
      <c r="J8" s="21">
        <f t="shared" si="2"/>
        <v>0</v>
      </c>
    </row>
    <row r="9" spans="1:18" x14ac:dyDescent="0.3">
      <c r="A9" s="24" t="s">
        <v>98</v>
      </c>
      <c r="B9" s="14">
        <v>1</v>
      </c>
      <c r="C9" s="44"/>
      <c r="D9" s="44"/>
      <c r="E9" s="45">
        <v>0</v>
      </c>
      <c r="F9" s="38">
        <f t="shared" si="0"/>
        <v>0</v>
      </c>
      <c r="G9" s="36">
        <f>IF(B9=1,'Kortingspercentages perceel 1'!$H$6,"onjuist")</f>
        <v>0</v>
      </c>
      <c r="H9" s="39">
        <f t="shared" si="1"/>
        <v>0</v>
      </c>
      <c r="I9" s="42">
        <v>100</v>
      </c>
      <c r="J9" s="21">
        <f t="shared" si="2"/>
        <v>0</v>
      </c>
    </row>
    <row r="10" spans="1:18" x14ac:dyDescent="0.3">
      <c r="A10" s="24" t="s">
        <v>99</v>
      </c>
      <c r="B10" s="14">
        <v>1</v>
      </c>
      <c r="C10" s="44"/>
      <c r="D10" s="44"/>
      <c r="E10" s="45">
        <v>0</v>
      </c>
      <c r="F10" s="38">
        <f t="shared" si="0"/>
        <v>0</v>
      </c>
      <c r="G10" s="36">
        <f>IF(B10=1,'Kortingspercentages perceel 1'!$H$6,"onjuist")</f>
        <v>0</v>
      </c>
      <c r="H10" s="39">
        <f t="shared" si="1"/>
        <v>0</v>
      </c>
      <c r="I10" s="42">
        <v>8000</v>
      </c>
      <c r="J10" s="21">
        <f t="shared" si="2"/>
        <v>0</v>
      </c>
    </row>
    <row r="11" spans="1:18" x14ac:dyDescent="0.3">
      <c r="A11" s="24" t="s">
        <v>100</v>
      </c>
      <c r="B11" s="14">
        <v>1</v>
      </c>
      <c r="C11" s="44"/>
      <c r="D11" s="44"/>
      <c r="E11" s="45">
        <v>0</v>
      </c>
      <c r="F11" s="38">
        <f t="shared" si="0"/>
        <v>0</v>
      </c>
      <c r="G11" s="36">
        <f>IF(B11=1,'Kortingspercentages perceel 1'!$H$6,"onjuist")</f>
        <v>0</v>
      </c>
      <c r="H11" s="39">
        <f t="shared" si="1"/>
        <v>0</v>
      </c>
      <c r="I11" s="42">
        <v>20000</v>
      </c>
      <c r="J11" s="21">
        <f t="shared" si="2"/>
        <v>0</v>
      </c>
    </row>
    <row r="12" spans="1:18" x14ac:dyDescent="0.3">
      <c r="A12" s="24" t="s">
        <v>101</v>
      </c>
      <c r="B12" s="14">
        <v>1</v>
      </c>
      <c r="C12" s="44"/>
      <c r="D12" s="44"/>
      <c r="E12" s="45">
        <v>0</v>
      </c>
      <c r="F12" s="38">
        <f t="shared" si="0"/>
        <v>0</v>
      </c>
      <c r="G12" s="36">
        <f>IF(B12=1,'Kortingspercentages perceel 1'!$H$6,"onjuist")</f>
        <v>0</v>
      </c>
      <c r="H12" s="39">
        <f t="shared" si="1"/>
        <v>0</v>
      </c>
      <c r="I12" s="42">
        <v>6800</v>
      </c>
      <c r="J12" s="21">
        <f t="shared" si="2"/>
        <v>0</v>
      </c>
    </row>
    <row r="13" spans="1:18" x14ac:dyDescent="0.3">
      <c r="A13" s="24" t="s">
        <v>102</v>
      </c>
      <c r="B13" s="14">
        <v>1</v>
      </c>
      <c r="C13" s="44"/>
      <c r="D13" s="44"/>
      <c r="E13" s="45">
        <v>0</v>
      </c>
      <c r="F13" s="38">
        <f t="shared" si="0"/>
        <v>0</v>
      </c>
      <c r="G13" s="36">
        <f>IF(B13=1,'Kortingspercentages perceel 1'!$H$6,"onjuist")</f>
        <v>0</v>
      </c>
      <c r="H13" s="39">
        <f t="shared" si="1"/>
        <v>0</v>
      </c>
      <c r="I13" s="42">
        <v>1000</v>
      </c>
      <c r="J13" s="21">
        <f t="shared" si="2"/>
        <v>0</v>
      </c>
    </row>
    <row r="14" spans="1:18" x14ac:dyDescent="0.3">
      <c r="A14" s="24" t="s">
        <v>215</v>
      </c>
      <c r="B14" s="14">
        <v>1</v>
      </c>
      <c r="C14" s="44"/>
      <c r="D14" s="44"/>
      <c r="E14" s="45">
        <v>0</v>
      </c>
      <c r="F14" s="38">
        <f t="shared" si="0"/>
        <v>0</v>
      </c>
      <c r="G14" s="36">
        <f>IF(B14=1,'Kortingspercentages perceel 1'!$H$6,"onjuist")</f>
        <v>0</v>
      </c>
      <c r="H14" s="39">
        <f t="shared" si="1"/>
        <v>0</v>
      </c>
      <c r="I14" s="42">
        <v>50</v>
      </c>
      <c r="J14" s="21">
        <f t="shared" si="2"/>
        <v>0</v>
      </c>
    </row>
    <row r="15" spans="1:18" x14ac:dyDescent="0.3">
      <c r="A15" s="24" t="s">
        <v>216</v>
      </c>
      <c r="B15" s="14">
        <v>1</v>
      </c>
      <c r="C15" s="44"/>
      <c r="D15" s="44"/>
      <c r="E15" s="45">
        <v>0</v>
      </c>
      <c r="F15" s="38">
        <f t="shared" si="0"/>
        <v>0</v>
      </c>
      <c r="G15" s="36">
        <f>IF(B15=1,'Kortingspercentages perceel 1'!$H$6,"onjuist")</f>
        <v>0</v>
      </c>
      <c r="H15" s="39">
        <f t="shared" si="1"/>
        <v>0</v>
      </c>
      <c r="I15" s="42">
        <v>50</v>
      </c>
      <c r="J15" s="21">
        <f t="shared" si="2"/>
        <v>0</v>
      </c>
    </row>
    <row r="16" spans="1:18" x14ac:dyDescent="0.3">
      <c r="A16" s="24" t="s">
        <v>217</v>
      </c>
      <c r="B16" s="14">
        <v>1</v>
      </c>
      <c r="C16" s="44"/>
      <c r="D16" s="44"/>
      <c r="E16" s="45">
        <v>0</v>
      </c>
      <c r="F16" s="38">
        <f t="shared" si="0"/>
        <v>0</v>
      </c>
      <c r="G16" s="36">
        <f>IF(B16=1,'Kortingspercentages perceel 1'!$H$6,"onjuist")</f>
        <v>0</v>
      </c>
      <c r="H16" s="39">
        <f t="shared" si="1"/>
        <v>0</v>
      </c>
      <c r="I16" s="42">
        <v>850</v>
      </c>
      <c r="J16" s="21">
        <f t="shared" si="2"/>
        <v>0</v>
      </c>
    </row>
    <row r="17" spans="1:10" x14ac:dyDescent="0.3">
      <c r="A17" s="24" t="s">
        <v>218</v>
      </c>
      <c r="B17" s="14">
        <v>1</v>
      </c>
      <c r="C17" s="44"/>
      <c r="D17" s="44"/>
      <c r="E17" s="45">
        <v>0</v>
      </c>
      <c r="F17" s="38">
        <f t="shared" si="0"/>
        <v>0</v>
      </c>
      <c r="G17" s="36">
        <f>IF(B17=1,'Kortingspercentages perceel 1'!$H$6,"onjuist")</f>
        <v>0</v>
      </c>
      <c r="H17" s="39">
        <f t="shared" si="1"/>
        <v>0</v>
      </c>
      <c r="I17" s="42">
        <v>500</v>
      </c>
      <c r="J17" s="21">
        <f t="shared" si="2"/>
        <v>0</v>
      </c>
    </row>
    <row r="18" spans="1:10" x14ac:dyDescent="0.3">
      <c r="A18" s="24" t="s">
        <v>219</v>
      </c>
      <c r="B18" s="14">
        <v>1</v>
      </c>
      <c r="C18" s="44"/>
      <c r="D18" s="44"/>
      <c r="E18" s="45">
        <v>0</v>
      </c>
      <c r="F18" s="38">
        <f t="shared" si="0"/>
        <v>0</v>
      </c>
      <c r="G18" s="36">
        <f>IF(B18=1,'Kortingspercentages perceel 1'!$H$6,"onjuist")</f>
        <v>0</v>
      </c>
      <c r="H18" s="39">
        <f t="shared" si="1"/>
        <v>0</v>
      </c>
      <c r="I18" s="42">
        <v>250</v>
      </c>
      <c r="J18" s="21">
        <f t="shared" si="2"/>
        <v>0</v>
      </c>
    </row>
    <row r="19" spans="1:10" x14ac:dyDescent="0.3">
      <c r="A19" s="24" t="s">
        <v>220</v>
      </c>
      <c r="B19" s="14">
        <v>1</v>
      </c>
      <c r="C19" s="44"/>
      <c r="D19" s="44"/>
      <c r="E19" s="45">
        <v>0</v>
      </c>
      <c r="F19" s="38">
        <f t="shared" si="0"/>
        <v>0</v>
      </c>
      <c r="G19" s="36">
        <f>IF(B19=1,'Kortingspercentages perceel 1'!$H$6,"onjuist")</f>
        <v>0</v>
      </c>
      <c r="H19" s="39">
        <f t="shared" si="1"/>
        <v>0</v>
      </c>
      <c r="I19" s="42">
        <v>50</v>
      </c>
      <c r="J19" s="21">
        <f t="shared" si="2"/>
        <v>0</v>
      </c>
    </row>
    <row r="20" spans="1:10" x14ac:dyDescent="0.3">
      <c r="A20" s="24" t="s">
        <v>221</v>
      </c>
      <c r="B20" s="14">
        <v>1</v>
      </c>
      <c r="C20" s="44"/>
      <c r="D20" s="44"/>
      <c r="E20" s="45">
        <v>0</v>
      </c>
      <c r="F20" s="38">
        <f t="shared" si="0"/>
        <v>0</v>
      </c>
      <c r="G20" s="36">
        <f>IF(B20=1,'Kortingspercentages perceel 1'!$H$6,"onjuist")</f>
        <v>0</v>
      </c>
      <c r="H20" s="39">
        <f t="shared" si="1"/>
        <v>0</v>
      </c>
      <c r="I20" s="42">
        <v>50</v>
      </c>
      <c r="J20" s="21">
        <f t="shared" si="2"/>
        <v>0</v>
      </c>
    </row>
    <row r="21" spans="1:10" x14ac:dyDescent="0.3">
      <c r="A21" s="24" t="s">
        <v>226</v>
      </c>
      <c r="B21" s="14">
        <v>1</v>
      </c>
      <c r="C21" s="44"/>
      <c r="D21" s="44"/>
      <c r="E21" s="45">
        <v>0</v>
      </c>
      <c r="F21" s="38">
        <f t="shared" si="0"/>
        <v>0</v>
      </c>
      <c r="G21" s="36">
        <f>IF(B21=1,'Kortingspercentages perceel 1'!$H$6,"onjuist")</f>
        <v>0</v>
      </c>
      <c r="H21" s="39">
        <f t="shared" si="1"/>
        <v>0</v>
      </c>
      <c r="I21">
        <v>50</v>
      </c>
      <c r="J21" s="21">
        <f t="shared" si="2"/>
        <v>0</v>
      </c>
    </row>
    <row r="22" spans="1:10" x14ac:dyDescent="0.3">
      <c r="A22" s="24" t="s">
        <v>51</v>
      </c>
      <c r="B22" s="14">
        <v>1</v>
      </c>
      <c r="C22" s="44"/>
      <c r="D22" s="44"/>
      <c r="E22" s="45">
        <v>0</v>
      </c>
      <c r="F22" s="38">
        <f t="shared" si="0"/>
        <v>0</v>
      </c>
      <c r="G22" s="36">
        <f>IF(B22=1,'Kortingspercentages perceel 1'!$H$6,"onjuist")</f>
        <v>0</v>
      </c>
      <c r="H22" s="39">
        <f t="shared" si="1"/>
        <v>0</v>
      </c>
      <c r="I22">
        <v>2</v>
      </c>
      <c r="J22" s="21">
        <f t="shared" si="2"/>
        <v>0</v>
      </c>
    </row>
    <row r="23" spans="1:10" x14ac:dyDescent="0.3">
      <c r="A23" s="24" t="s">
        <v>52</v>
      </c>
      <c r="B23" s="14">
        <v>1</v>
      </c>
      <c r="C23" s="44"/>
      <c r="D23" s="44"/>
      <c r="E23" s="45">
        <v>0</v>
      </c>
      <c r="F23" s="38">
        <f t="shared" si="0"/>
        <v>0</v>
      </c>
      <c r="G23" s="36">
        <f>IF(B23=1,'Kortingspercentages perceel 1'!$H$6,"onjuist")</f>
        <v>0</v>
      </c>
      <c r="H23" s="39">
        <f t="shared" si="1"/>
        <v>0</v>
      </c>
      <c r="I23">
        <v>200</v>
      </c>
      <c r="J23" s="21">
        <f t="shared" si="2"/>
        <v>0</v>
      </c>
    </row>
    <row r="24" spans="1:10" x14ac:dyDescent="0.3">
      <c r="A24" s="24" t="s">
        <v>127</v>
      </c>
      <c r="B24" s="14">
        <v>1</v>
      </c>
      <c r="C24" s="44"/>
      <c r="D24" s="44"/>
      <c r="E24" s="45">
        <v>0</v>
      </c>
      <c r="F24" s="38">
        <f t="shared" si="0"/>
        <v>0</v>
      </c>
      <c r="G24" s="36">
        <f>IF(B24=1,'Kortingspercentages perceel 1'!$H$6,"onjuist")</f>
        <v>0</v>
      </c>
      <c r="H24" s="39">
        <f t="shared" si="1"/>
        <v>0</v>
      </c>
      <c r="I24">
        <v>100</v>
      </c>
      <c r="J24" s="21">
        <f t="shared" si="2"/>
        <v>0</v>
      </c>
    </row>
    <row r="25" spans="1:10" x14ac:dyDescent="0.3">
      <c r="A25" s="24" t="s">
        <v>4</v>
      </c>
      <c r="B25" s="14">
        <v>2</v>
      </c>
      <c r="C25" s="44"/>
      <c r="D25" s="44"/>
      <c r="E25" s="45">
        <v>0</v>
      </c>
      <c r="F25" s="38">
        <f t="shared" si="0"/>
        <v>0</v>
      </c>
      <c r="G25" s="36">
        <f>IF(B25=2,'Kortingspercentages perceel 1'!$H$7,"onjuist")</f>
        <v>0</v>
      </c>
      <c r="H25" s="39">
        <f t="shared" si="1"/>
        <v>0</v>
      </c>
      <c r="I25" s="42">
        <v>10000</v>
      </c>
      <c r="J25" s="21">
        <f t="shared" si="2"/>
        <v>0</v>
      </c>
    </row>
    <row r="26" spans="1:10" x14ac:dyDescent="0.3">
      <c r="A26" s="24" t="s">
        <v>5</v>
      </c>
      <c r="B26" s="14">
        <v>2</v>
      </c>
      <c r="C26" s="44"/>
      <c r="D26" s="44"/>
      <c r="E26" s="45">
        <v>0</v>
      </c>
      <c r="F26" s="38">
        <f t="shared" si="0"/>
        <v>0</v>
      </c>
      <c r="G26" s="36">
        <f>IF(B26=2,'Kortingspercentages perceel 1'!$H$7,"onjuist")</f>
        <v>0</v>
      </c>
      <c r="H26" s="39">
        <f t="shared" si="1"/>
        <v>0</v>
      </c>
      <c r="I26" s="42">
        <v>20000</v>
      </c>
      <c r="J26" s="21">
        <f t="shared" si="2"/>
        <v>0</v>
      </c>
    </row>
    <row r="27" spans="1:10" x14ac:dyDescent="0.3">
      <c r="A27" s="24" t="s">
        <v>6</v>
      </c>
      <c r="B27" s="14">
        <v>2</v>
      </c>
      <c r="C27" s="44"/>
      <c r="D27" s="44"/>
      <c r="E27" s="45">
        <v>0</v>
      </c>
      <c r="F27" s="38">
        <f t="shared" si="0"/>
        <v>0</v>
      </c>
      <c r="G27" s="36">
        <f>IF(B27=2,'Kortingspercentages perceel 1'!$H$7,"onjuist")</f>
        <v>0</v>
      </c>
      <c r="H27" s="39">
        <f t="shared" si="1"/>
        <v>0</v>
      </c>
      <c r="I27" s="42">
        <v>2500</v>
      </c>
      <c r="J27" s="21">
        <f t="shared" si="2"/>
        <v>0</v>
      </c>
    </row>
    <row r="28" spans="1:10" x14ac:dyDescent="0.3">
      <c r="A28" s="24" t="s">
        <v>7</v>
      </c>
      <c r="B28" s="14">
        <v>2</v>
      </c>
      <c r="C28" s="44"/>
      <c r="D28" s="44"/>
      <c r="E28" s="45">
        <v>0</v>
      </c>
      <c r="F28" s="38">
        <f t="shared" si="0"/>
        <v>0</v>
      </c>
      <c r="G28" s="36">
        <f>IF(B28=2,'Kortingspercentages perceel 1'!$H$7,"onjuist")</f>
        <v>0</v>
      </c>
      <c r="H28" s="39">
        <f t="shared" si="1"/>
        <v>0</v>
      </c>
      <c r="I28" s="42">
        <v>200</v>
      </c>
      <c r="J28" s="21">
        <f t="shared" si="2"/>
        <v>0</v>
      </c>
    </row>
    <row r="29" spans="1:10" x14ac:dyDescent="0.3">
      <c r="A29" s="24" t="s">
        <v>8</v>
      </c>
      <c r="B29" s="14">
        <v>2</v>
      </c>
      <c r="C29" s="44"/>
      <c r="D29" s="44"/>
      <c r="E29" s="45">
        <v>0</v>
      </c>
      <c r="F29" s="38">
        <f t="shared" si="0"/>
        <v>0</v>
      </c>
      <c r="G29" s="36">
        <f>IF(B29=2,'Kortingspercentages perceel 1'!$H$7,"onjuist")</f>
        <v>0</v>
      </c>
      <c r="H29" s="39">
        <f t="shared" si="1"/>
        <v>0</v>
      </c>
      <c r="I29" s="42">
        <v>500</v>
      </c>
      <c r="J29" s="21">
        <f t="shared" si="2"/>
        <v>0</v>
      </c>
    </row>
    <row r="30" spans="1:10" x14ac:dyDescent="0.3">
      <c r="A30" s="24" t="s">
        <v>178</v>
      </c>
      <c r="B30" s="14">
        <v>2</v>
      </c>
      <c r="C30" s="44"/>
      <c r="D30" s="44"/>
      <c r="E30" s="45">
        <v>0</v>
      </c>
      <c r="F30" s="38">
        <f t="shared" si="0"/>
        <v>0</v>
      </c>
      <c r="G30" s="36">
        <f>IF(B30=2,'Kortingspercentages perceel 1'!$H$7,"onjuist")</f>
        <v>0</v>
      </c>
      <c r="H30" s="39">
        <f t="shared" si="1"/>
        <v>0</v>
      </c>
      <c r="I30" s="42">
        <v>2000</v>
      </c>
      <c r="J30" s="21">
        <f t="shared" si="2"/>
        <v>0</v>
      </c>
    </row>
    <row r="31" spans="1:10" x14ac:dyDescent="0.3">
      <c r="A31" s="24" t="s">
        <v>9</v>
      </c>
      <c r="B31" s="14">
        <v>2</v>
      </c>
      <c r="C31" s="44"/>
      <c r="D31" s="44"/>
      <c r="E31" s="45">
        <v>0</v>
      </c>
      <c r="F31" s="38">
        <f t="shared" si="0"/>
        <v>0</v>
      </c>
      <c r="G31" s="36">
        <f>IF(B31=2,'Kortingspercentages perceel 1'!$H$7,"onjuist")</f>
        <v>0</v>
      </c>
      <c r="H31" s="39">
        <f t="shared" si="1"/>
        <v>0</v>
      </c>
      <c r="I31">
        <v>50</v>
      </c>
      <c r="J31" s="21">
        <f t="shared" si="2"/>
        <v>0</v>
      </c>
    </row>
    <row r="32" spans="1:10" x14ac:dyDescent="0.3">
      <c r="A32" s="24" t="s">
        <v>10</v>
      </c>
      <c r="B32" s="14">
        <v>2</v>
      </c>
      <c r="C32" s="44"/>
      <c r="D32" s="44"/>
      <c r="E32" s="45">
        <v>0</v>
      </c>
      <c r="F32" s="38">
        <f t="shared" si="0"/>
        <v>0</v>
      </c>
      <c r="G32" s="36">
        <f>IF(B32=2,'Kortingspercentages perceel 1'!$H$7,"onjuist")</f>
        <v>0</v>
      </c>
      <c r="H32" s="39">
        <f t="shared" si="1"/>
        <v>0</v>
      </c>
      <c r="I32" s="42">
        <v>20</v>
      </c>
      <c r="J32" s="21">
        <f t="shared" si="2"/>
        <v>0</v>
      </c>
    </row>
    <row r="33" spans="1:10" x14ac:dyDescent="0.3">
      <c r="A33" s="24" t="s">
        <v>232</v>
      </c>
      <c r="B33" s="14">
        <v>2</v>
      </c>
      <c r="C33" s="44"/>
      <c r="D33" s="44"/>
      <c r="E33" s="45">
        <v>0</v>
      </c>
      <c r="F33" s="38">
        <f t="shared" si="0"/>
        <v>0</v>
      </c>
      <c r="G33" s="36">
        <f>IF(B33=2,'Kortingspercentages perceel 1'!$H$7,"onjuist")</f>
        <v>0</v>
      </c>
      <c r="H33" s="39">
        <f t="shared" si="1"/>
        <v>0</v>
      </c>
      <c r="I33" s="42">
        <v>6</v>
      </c>
      <c r="J33" s="21">
        <f t="shared" si="2"/>
        <v>0</v>
      </c>
    </row>
    <row r="34" spans="1:10" x14ac:dyDescent="0.3">
      <c r="A34" s="24" t="s">
        <v>19</v>
      </c>
      <c r="B34" s="14">
        <v>2</v>
      </c>
      <c r="C34" s="44"/>
      <c r="D34" s="44"/>
      <c r="E34" s="45">
        <v>0</v>
      </c>
      <c r="F34" s="38">
        <f t="shared" si="0"/>
        <v>0</v>
      </c>
      <c r="G34" s="36">
        <f>IF(B34=2,'Kortingspercentages perceel 1'!$H$7,"onjuist")</f>
        <v>0</v>
      </c>
      <c r="H34" s="39">
        <f t="shared" si="1"/>
        <v>0</v>
      </c>
      <c r="I34">
        <v>6</v>
      </c>
      <c r="J34" s="21">
        <f t="shared" si="2"/>
        <v>0</v>
      </c>
    </row>
    <row r="35" spans="1:10" x14ac:dyDescent="0.3">
      <c r="A35" s="24" t="s">
        <v>24</v>
      </c>
      <c r="B35" s="14">
        <v>2</v>
      </c>
      <c r="C35" s="44"/>
      <c r="D35" s="44"/>
      <c r="E35" s="45">
        <v>0</v>
      </c>
      <c r="F35" s="38">
        <f t="shared" si="0"/>
        <v>0</v>
      </c>
      <c r="G35" s="36">
        <f>IF(B35=2,'Kortingspercentages perceel 1'!$H$7,"onjuist")</f>
        <v>0</v>
      </c>
      <c r="H35" s="39">
        <f t="shared" si="1"/>
        <v>0</v>
      </c>
      <c r="I35">
        <v>5</v>
      </c>
      <c r="J35" s="21">
        <f t="shared" si="2"/>
        <v>0</v>
      </c>
    </row>
    <row r="36" spans="1:10" x14ac:dyDescent="0.3">
      <c r="A36" s="24" t="s">
        <v>27</v>
      </c>
      <c r="B36" s="14">
        <v>2</v>
      </c>
      <c r="C36" s="44"/>
      <c r="D36" s="44"/>
      <c r="E36" s="45">
        <v>0</v>
      </c>
      <c r="F36" s="38">
        <f t="shared" si="0"/>
        <v>0</v>
      </c>
      <c r="G36" s="36">
        <f>IF(B36=2,'Kortingspercentages perceel 1'!$H$7,"onjuist")</f>
        <v>0</v>
      </c>
      <c r="H36" s="39">
        <f t="shared" si="1"/>
        <v>0</v>
      </c>
      <c r="I36">
        <v>5</v>
      </c>
      <c r="J36" s="21">
        <f t="shared" si="2"/>
        <v>0</v>
      </c>
    </row>
    <row r="37" spans="1:10" x14ac:dyDescent="0.3">
      <c r="A37" s="24" t="s">
        <v>60</v>
      </c>
      <c r="B37" s="14">
        <v>2</v>
      </c>
      <c r="C37" s="44"/>
      <c r="D37" s="44"/>
      <c r="E37" s="45">
        <v>0</v>
      </c>
      <c r="F37" s="38">
        <f t="shared" si="0"/>
        <v>0</v>
      </c>
      <c r="G37" s="36">
        <f>IF(B37=2,'Kortingspercentages perceel 1'!$H$7,"onjuist")</f>
        <v>0</v>
      </c>
      <c r="H37" s="39">
        <f t="shared" si="1"/>
        <v>0</v>
      </c>
      <c r="I37">
        <v>100</v>
      </c>
      <c r="J37" s="21">
        <f t="shared" si="2"/>
        <v>0</v>
      </c>
    </row>
    <row r="38" spans="1:10" x14ac:dyDescent="0.3">
      <c r="A38" s="24" t="s">
        <v>165</v>
      </c>
      <c r="B38" s="14">
        <v>2</v>
      </c>
      <c r="C38" s="44"/>
      <c r="D38" s="44"/>
      <c r="E38" s="45">
        <v>0</v>
      </c>
      <c r="F38" s="38">
        <f t="shared" si="0"/>
        <v>0</v>
      </c>
      <c r="G38" s="36">
        <f>IF(B38=2,'Kortingspercentages perceel 1'!$H$7,"onjuist")</f>
        <v>0</v>
      </c>
      <c r="H38" s="39">
        <f t="shared" si="1"/>
        <v>0</v>
      </c>
      <c r="I38" s="42">
        <v>1</v>
      </c>
      <c r="J38" s="21">
        <f t="shared" si="2"/>
        <v>0</v>
      </c>
    </row>
    <row r="39" spans="1:10" x14ac:dyDescent="0.3">
      <c r="A39" s="24" t="s">
        <v>166</v>
      </c>
      <c r="B39" s="14">
        <v>2</v>
      </c>
      <c r="C39" s="44"/>
      <c r="D39" s="44"/>
      <c r="E39" s="45">
        <v>0</v>
      </c>
      <c r="F39" s="38">
        <f t="shared" si="0"/>
        <v>0</v>
      </c>
      <c r="G39" s="36">
        <f>IF(B39=2,'Kortingspercentages perceel 1'!$H$7,"onjuist")</f>
        <v>0</v>
      </c>
      <c r="H39" s="39">
        <f t="shared" si="1"/>
        <v>0</v>
      </c>
      <c r="I39" s="42">
        <v>1</v>
      </c>
      <c r="J39" s="21">
        <f t="shared" si="2"/>
        <v>0</v>
      </c>
    </row>
    <row r="40" spans="1:10" x14ac:dyDescent="0.3">
      <c r="A40" s="24" t="s">
        <v>167</v>
      </c>
      <c r="B40" s="14">
        <v>2</v>
      </c>
      <c r="C40" s="44"/>
      <c r="D40" s="44"/>
      <c r="E40" s="45">
        <v>0</v>
      </c>
      <c r="F40" s="38">
        <f t="shared" si="0"/>
        <v>0</v>
      </c>
      <c r="G40" s="36">
        <f>IF(B40=2,'Kortingspercentages perceel 1'!$H$7,"onjuist")</f>
        <v>0</v>
      </c>
      <c r="H40" s="39">
        <f t="shared" si="1"/>
        <v>0</v>
      </c>
      <c r="I40" s="42">
        <v>1</v>
      </c>
      <c r="J40" s="21">
        <f t="shared" si="2"/>
        <v>0</v>
      </c>
    </row>
    <row r="41" spans="1:10" x14ac:dyDescent="0.3">
      <c r="A41" s="24" t="s">
        <v>85</v>
      </c>
      <c r="B41" s="14">
        <v>2</v>
      </c>
      <c r="C41" s="44"/>
      <c r="D41" s="44"/>
      <c r="E41" s="45">
        <v>0</v>
      </c>
      <c r="F41" s="38">
        <f t="shared" si="0"/>
        <v>0</v>
      </c>
      <c r="G41" s="36">
        <f>IF(B41=2,'Kortingspercentages perceel 1'!$H$7,"onjuist")</f>
        <v>0</v>
      </c>
      <c r="H41" s="39">
        <f t="shared" si="1"/>
        <v>0</v>
      </c>
      <c r="I41">
        <v>150</v>
      </c>
      <c r="J41" s="21">
        <f t="shared" si="2"/>
        <v>0</v>
      </c>
    </row>
    <row r="42" spans="1:10" x14ac:dyDescent="0.3">
      <c r="A42" s="24" t="s">
        <v>86</v>
      </c>
      <c r="B42" s="14">
        <v>2</v>
      </c>
      <c r="C42" s="44"/>
      <c r="D42" s="44"/>
      <c r="E42" s="45">
        <v>0</v>
      </c>
      <c r="F42" s="38">
        <f t="shared" si="0"/>
        <v>0</v>
      </c>
      <c r="G42" s="36">
        <f>IF(B42=2,'Kortingspercentages perceel 1'!$H$7,"onjuist")</f>
        <v>0</v>
      </c>
      <c r="H42" s="39">
        <f t="shared" si="1"/>
        <v>0</v>
      </c>
      <c r="I42">
        <v>150</v>
      </c>
      <c r="J42" s="21">
        <f t="shared" si="2"/>
        <v>0</v>
      </c>
    </row>
    <row r="43" spans="1:10" x14ac:dyDescent="0.3">
      <c r="A43" s="24" t="s">
        <v>87</v>
      </c>
      <c r="B43" s="14">
        <v>2</v>
      </c>
      <c r="C43" s="44"/>
      <c r="D43" s="44"/>
      <c r="E43" s="45">
        <v>0</v>
      </c>
      <c r="F43" s="38">
        <f t="shared" si="0"/>
        <v>0</v>
      </c>
      <c r="G43" s="36">
        <f>IF(B43=2,'Kortingspercentages perceel 1'!$H$7,"onjuist")</f>
        <v>0</v>
      </c>
      <c r="H43" s="39">
        <f t="shared" si="1"/>
        <v>0</v>
      </c>
      <c r="I43">
        <v>500</v>
      </c>
      <c r="J43" s="21">
        <f t="shared" si="2"/>
        <v>0</v>
      </c>
    </row>
    <row r="44" spans="1:10" x14ac:dyDescent="0.3">
      <c r="A44" s="24" t="s">
        <v>88</v>
      </c>
      <c r="B44" s="14">
        <v>2</v>
      </c>
      <c r="C44" s="44"/>
      <c r="D44" s="44"/>
      <c r="E44" s="45">
        <v>0</v>
      </c>
      <c r="F44" s="38">
        <f t="shared" si="0"/>
        <v>0</v>
      </c>
      <c r="G44" s="36">
        <f>IF(B44=2,'Kortingspercentages perceel 1'!$H$7,"onjuist")</f>
        <v>0</v>
      </c>
      <c r="H44" s="39">
        <f t="shared" si="1"/>
        <v>0</v>
      </c>
      <c r="I44">
        <v>500</v>
      </c>
      <c r="J44" s="21">
        <f t="shared" si="2"/>
        <v>0</v>
      </c>
    </row>
    <row r="45" spans="1:10" x14ac:dyDescent="0.3">
      <c r="A45" s="24" t="s">
        <v>89</v>
      </c>
      <c r="B45" s="14">
        <v>2</v>
      </c>
      <c r="C45" s="44"/>
      <c r="D45" s="44"/>
      <c r="E45" s="45">
        <v>0</v>
      </c>
      <c r="F45" s="38">
        <f t="shared" si="0"/>
        <v>0</v>
      </c>
      <c r="G45" s="36">
        <f>IF(B45=2,'Kortingspercentages perceel 1'!$H$7,"onjuist")</f>
        <v>0</v>
      </c>
      <c r="H45" s="39">
        <f t="shared" si="1"/>
        <v>0</v>
      </c>
      <c r="I45">
        <v>5</v>
      </c>
      <c r="J45" s="21">
        <f t="shared" si="2"/>
        <v>0</v>
      </c>
    </row>
    <row r="46" spans="1:10" x14ac:dyDescent="0.3">
      <c r="A46" s="24" t="s">
        <v>90</v>
      </c>
      <c r="B46" s="14">
        <v>2</v>
      </c>
      <c r="C46" s="44"/>
      <c r="D46" s="44"/>
      <c r="E46" s="45">
        <v>0</v>
      </c>
      <c r="F46" s="38">
        <f t="shared" si="0"/>
        <v>0</v>
      </c>
      <c r="G46" s="36">
        <f>IF(B46=2,'Kortingspercentages perceel 1'!$H$7,"onjuist")</f>
        <v>0</v>
      </c>
      <c r="H46" s="39">
        <f t="shared" si="1"/>
        <v>0</v>
      </c>
      <c r="I46">
        <v>5</v>
      </c>
      <c r="J46" s="21">
        <f t="shared" si="2"/>
        <v>0</v>
      </c>
    </row>
    <row r="47" spans="1:10" x14ac:dyDescent="0.3">
      <c r="A47" s="24" t="s">
        <v>91</v>
      </c>
      <c r="B47" s="14">
        <v>2</v>
      </c>
      <c r="C47" s="44"/>
      <c r="D47" s="44"/>
      <c r="E47" s="45">
        <v>0</v>
      </c>
      <c r="F47" s="38">
        <f t="shared" si="0"/>
        <v>0</v>
      </c>
      <c r="G47" s="36">
        <f>IF(B47=2,'Kortingspercentages perceel 1'!$H$7,"onjuist")</f>
        <v>0</v>
      </c>
      <c r="H47" s="39">
        <f t="shared" si="1"/>
        <v>0</v>
      </c>
      <c r="I47">
        <v>2</v>
      </c>
      <c r="J47" s="21">
        <f t="shared" si="2"/>
        <v>0</v>
      </c>
    </row>
    <row r="48" spans="1:10" x14ac:dyDescent="0.3">
      <c r="A48" s="24" t="s">
        <v>184</v>
      </c>
      <c r="B48" s="14">
        <v>2</v>
      </c>
      <c r="C48" s="44"/>
      <c r="D48" s="44"/>
      <c r="E48" s="45">
        <v>0</v>
      </c>
      <c r="F48" s="38">
        <f t="shared" si="0"/>
        <v>0</v>
      </c>
      <c r="G48" s="36">
        <f>IF(B48=2,'Kortingspercentages perceel 1'!$H$7,"onjuist")</f>
        <v>0</v>
      </c>
      <c r="H48" s="39">
        <f t="shared" si="1"/>
        <v>0</v>
      </c>
      <c r="I48" s="42">
        <v>10</v>
      </c>
      <c r="J48" s="21">
        <f t="shared" si="2"/>
        <v>0</v>
      </c>
    </row>
    <row r="49" spans="1:10" x14ac:dyDescent="0.3">
      <c r="A49" s="24" t="s">
        <v>205</v>
      </c>
      <c r="B49" s="14">
        <v>2</v>
      </c>
      <c r="C49" s="44"/>
      <c r="D49" s="44"/>
      <c r="E49" s="45">
        <v>0</v>
      </c>
      <c r="F49" s="38">
        <f t="shared" si="0"/>
        <v>0</v>
      </c>
      <c r="G49" s="36">
        <f>IF(B49=2,'Kortingspercentages perceel 1'!$H$7,"onjuist")</f>
        <v>0</v>
      </c>
      <c r="H49" s="39">
        <f t="shared" si="1"/>
        <v>0</v>
      </c>
      <c r="I49" s="42">
        <v>1400</v>
      </c>
      <c r="J49" s="21">
        <f t="shared" si="2"/>
        <v>0</v>
      </c>
    </row>
    <row r="50" spans="1:10" x14ac:dyDescent="0.3">
      <c r="A50" s="24" t="s">
        <v>185</v>
      </c>
      <c r="B50" s="14">
        <v>3</v>
      </c>
      <c r="C50" s="44"/>
      <c r="D50" s="44"/>
      <c r="E50" s="45">
        <v>0</v>
      </c>
      <c r="F50" s="38">
        <f t="shared" si="0"/>
        <v>0</v>
      </c>
      <c r="G50" s="36">
        <f>IF(B50=3,'Kortingspercentages perceel 1'!$H$8,"onjuist")</f>
        <v>0</v>
      </c>
      <c r="H50" s="39">
        <f t="shared" si="1"/>
        <v>0</v>
      </c>
      <c r="I50">
        <v>800</v>
      </c>
      <c r="J50" s="21">
        <f t="shared" si="2"/>
        <v>0</v>
      </c>
    </row>
    <row r="51" spans="1:10" x14ac:dyDescent="0.3">
      <c r="A51" s="24" t="s">
        <v>128</v>
      </c>
      <c r="B51" s="14">
        <v>3</v>
      </c>
      <c r="C51" s="44"/>
      <c r="D51" s="44"/>
      <c r="E51" s="45">
        <v>0</v>
      </c>
      <c r="F51" s="38">
        <f t="shared" si="0"/>
        <v>0</v>
      </c>
      <c r="G51" s="36">
        <f>IF(B51=3,'Kortingspercentages perceel 1'!$H$8,"onjuist")</f>
        <v>0</v>
      </c>
      <c r="H51" s="39">
        <f t="shared" si="1"/>
        <v>0</v>
      </c>
      <c r="I51">
        <v>1</v>
      </c>
      <c r="J51" s="21">
        <f t="shared" si="2"/>
        <v>0</v>
      </c>
    </row>
    <row r="52" spans="1:10" x14ac:dyDescent="0.3">
      <c r="A52" s="24" t="s">
        <v>169</v>
      </c>
      <c r="B52" s="14">
        <v>3</v>
      </c>
      <c r="C52" s="44"/>
      <c r="D52" s="44"/>
      <c r="E52" s="45">
        <v>0</v>
      </c>
      <c r="F52" s="38">
        <f t="shared" si="0"/>
        <v>0</v>
      </c>
      <c r="G52" s="36">
        <f>IF(B52=3,'Kortingspercentages perceel 1'!$H$8,"onjuist")</f>
        <v>0</v>
      </c>
      <c r="H52" s="39">
        <f t="shared" si="1"/>
        <v>0</v>
      </c>
      <c r="I52">
        <v>20</v>
      </c>
      <c r="J52" s="21">
        <f t="shared" si="2"/>
        <v>0</v>
      </c>
    </row>
    <row r="53" spans="1:10" x14ac:dyDescent="0.3">
      <c r="A53" s="24" t="s">
        <v>73</v>
      </c>
      <c r="B53" s="14">
        <v>3</v>
      </c>
      <c r="C53" s="44"/>
      <c r="D53" s="44"/>
      <c r="E53" s="45">
        <v>0</v>
      </c>
      <c r="F53" s="38">
        <f t="shared" si="0"/>
        <v>0</v>
      </c>
      <c r="G53" s="36">
        <f>IF(B53=3,'Kortingspercentages perceel 1'!$H$8,"onjuist")</f>
        <v>0</v>
      </c>
      <c r="H53" s="39">
        <f t="shared" si="1"/>
        <v>0</v>
      </c>
      <c r="I53">
        <v>50</v>
      </c>
      <c r="J53" s="21">
        <f t="shared" si="2"/>
        <v>0</v>
      </c>
    </row>
    <row r="54" spans="1:10" x14ac:dyDescent="0.3">
      <c r="A54" s="24" t="s">
        <v>74</v>
      </c>
      <c r="B54" s="14">
        <v>3</v>
      </c>
      <c r="C54" s="44"/>
      <c r="D54" s="44"/>
      <c r="E54" s="45">
        <v>0</v>
      </c>
      <c r="F54" s="38">
        <f t="shared" si="0"/>
        <v>0</v>
      </c>
      <c r="G54" s="36">
        <f>IF(B54=3,'Kortingspercentages perceel 1'!$H$8,"onjuist")</f>
        <v>0</v>
      </c>
      <c r="H54" s="39">
        <f t="shared" si="1"/>
        <v>0</v>
      </c>
      <c r="I54">
        <v>40</v>
      </c>
      <c r="J54" s="21">
        <f t="shared" si="2"/>
        <v>0</v>
      </c>
    </row>
    <row r="55" spans="1:10" ht="14.4" customHeight="1" x14ac:dyDescent="0.3">
      <c r="A55" s="24" t="s">
        <v>75</v>
      </c>
      <c r="B55" s="14">
        <v>3</v>
      </c>
      <c r="C55" s="44"/>
      <c r="D55" s="44"/>
      <c r="E55" s="45">
        <v>0</v>
      </c>
      <c r="F55" s="38">
        <f t="shared" si="0"/>
        <v>0</v>
      </c>
      <c r="G55" s="36">
        <f>IF(B55=3,'Kortingspercentages perceel 1'!$H$8,"onjuist")</f>
        <v>0</v>
      </c>
      <c r="H55" s="39">
        <f t="shared" si="1"/>
        <v>0</v>
      </c>
      <c r="I55">
        <v>1</v>
      </c>
      <c r="J55" s="21">
        <f t="shared" si="2"/>
        <v>0</v>
      </c>
    </row>
    <row r="56" spans="1:10" ht="14.4" customHeight="1" x14ac:dyDescent="0.3">
      <c r="A56" s="25" t="s">
        <v>77</v>
      </c>
      <c r="B56" s="32">
        <v>3</v>
      </c>
      <c r="C56" s="44"/>
      <c r="D56" s="44"/>
      <c r="E56" s="45">
        <v>0</v>
      </c>
      <c r="F56" s="38">
        <f t="shared" si="0"/>
        <v>0</v>
      </c>
      <c r="G56" s="36">
        <f>IF(B56=3,'Kortingspercentages perceel 1'!$H$8,"onjuist")</f>
        <v>0</v>
      </c>
      <c r="H56" s="39">
        <f t="shared" si="1"/>
        <v>0</v>
      </c>
      <c r="I56">
        <v>50</v>
      </c>
      <c r="J56" s="21">
        <f t="shared" si="2"/>
        <v>0</v>
      </c>
    </row>
    <row r="57" spans="1:10" x14ac:dyDescent="0.3">
      <c r="A57" s="24" t="s">
        <v>78</v>
      </c>
      <c r="B57" s="14">
        <v>3</v>
      </c>
      <c r="C57" s="44"/>
      <c r="D57" s="44"/>
      <c r="E57" s="45">
        <v>0</v>
      </c>
      <c r="F57" s="38">
        <f t="shared" si="0"/>
        <v>0</v>
      </c>
      <c r="G57" s="36">
        <f>IF(B57=3,'Kortingspercentages perceel 1'!$H$8,"onjuist")</f>
        <v>0</v>
      </c>
      <c r="H57" s="39">
        <f t="shared" si="1"/>
        <v>0</v>
      </c>
      <c r="I57">
        <v>1</v>
      </c>
      <c r="J57" s="21">
        <f t="shared" si="2"/>
        <v>0</v>
      </c>
    </row>
    <row r="58" spans="1:10" x14ac:dyDescent="0.3">
      <c r="A58" s="24" t="s">
        <v>172</v>
      </c>
      <c r="B58" s="14">
        <v>3</v>
      </c>
      <c r="C58" s="44"/>
      <c r="D58" s="44"/>
      <c r="E58" s="45">
        <v>0</v>
      </c>
      <c r="F58" s="38">
        <f t="shared" si="0"/>
        <v>0</v>
      </c>
      <c r="G58" s="36">
        <f>IF(B58=3,'Kortingspercentages perceel 1'!$H$8,"onjuist")</f>
        <v>0</v>
      </c>
      <c r="H58" s="39">
        <f t="shared" si="1"/>
        <v>0</v>
      </c>
      <c r="I58">
        <v>240</v>
      </c>
      <c r="J58" s="21">
        <f t="shared" si="2"/>
        <v>0</v>
      </c>
    </row>
    <row r="59" spans="1:10" x14ac:dyDescent="0.3">
      <c r="A59" s="24" t="s">
        <v>79</v>
      </c>
      <c r="B59" s="14">
        <v>3</v>
      </c>
      <c r="C59" s="44"/>
      <c r="D59" s="44"/>
      <c r="E59" s="45">
        <v>0</v>
      </c>
      <c r="F59" s="38">
        <f t="shared" si="0"/>
        <v>0</v>
      </c>
      <c r="G59" s="36">
        <f>IF(B59=3,'Kortingspercentages perceel 1'!$H$8,"onjuist")</f>
        <v>0</v>
      </c>
      <c r="H59" s="39">
        <f t="shared" si="1"/>
        <v>0</v>
      </c>
      <c r="I59">
        <v>480</v>
      </c>
      <c r="J59" s="21">
        <f t="shared" si="2"/>
        <v>0</v>
      </c>
    </row>
    <row r="60" spans="1:10" x14ac:dyDescent="0.3">
      <c r="A60" s="24" t="s">
        <v>186</v>
      </c>
      <c r="B60" s="14">
        <v>3</v>
      </c>
      <c r="C60" s="44"/>
      <c r="D60" s="44"/>
      <c r="E60" s="45">
        <v>0</v>
      </c>
      <c r="F60" s="38">
        <f t="shared" si="0"/>
        <v>0</v>
      </c>
      <c r="G60" s="36">
        <f>IF(B60=3,'Kortingspercentages perceel 1'!$H$8,"onjuist")</f>
        <v>0</v>
      </c>
      <c r="H60" s="39">
        <f t="shared" si="1"/>
        <v>0</v>
      </c>
      <c r="I60">
        <v>1</v>
      </c>
      <c r="J60" s="21">
        <f t="shared" si="2"/>
        <v>0</v>
      </c>
    </row>
    <row r="61" spans="1:10" x14ac:dyDescent="0.3">
      <c r="A61" s="24" t="s">
        <v>187</v>
      </c>
      <c r="B61" s="14">
        <v>3</v>
      </c>
      <c r="C61" s="44"/>
      <c r="D61" s="44"/>
      <c r="E61" s="45">
        <v>0</v>
      </c>
      <c r="F61" s="38">
        <f t="shared" si="0"/>
        <v>0</v>
      </c>
      <c r="G61" s="36">
        <f>IF(B61=3,'Kortingspercentages perceel 1'!$H$8,"onjuist")</f>
        <v>0</v>
      </c>
      <c r="H61" s="39">
        <f t="shared" si="1"/>
        <v>0</v>
      </c>
      <c r="I61">
        <v>1</v>
      </c>
      <c r="J61" s="21">
        <f t="shared" si="2"/>
        <v>0</v>
      </c>
    </row>
    <row r="62" spans="1:10" x14ac:dyDescent="0.3">
      <c r="A62" s="24" t="s">
        <v>188</v>
      </c>
      <c r="B62" s="14">
        <v>3</v>
      </c>
      <c r="C62" s="44"/>
      <c r="D62" s="44"/>
      <c r="E62" s="45">
        <v>0</v>
      </c>
      <c r="F62" s="38">
        <f t="shared" si="0"/>
        <v>0</v>
      </c>
      <c r="G62" s="36">
        <f>IF(B62=3,'Kortingspercentages perceel 1'!$H$8,"onjuist")</f>
        <v>0</v>
      </c>
      <c r="H62" s="39">
        <f t="shared" si="1"/>
        <v>0</v>
      </c>
      <c r="I62">
        <v>1</v>
      </c>
      <c r="J62" s="21">
        <f t="shared" si="2"/>
        <v>0</v>
      </c>
    </row>
    <row r="63" spans="1:10" x14ac:dyDescent="0.3">
      <c r="A63" s="24" t="s">
        <v>227</v>
      </c>
      <c r="B63" s="14">
        <v>4</v>
      </c>
      <c r="C63" s="44"/>
      <c r="D63" s="44"/>
      <c r="E63" s="45">
        <v>0</v>
      </c>
      <c r="F63" s="38">
        <f t="shared" si="0"/>
        <v>0</v>
      </c>
      <c r="G63" s="36">
        <f>IF(B63=4,'Kortingspercentages perceel 1'!$H$9,"onjuist")</f>
        <v>0</v>
      </c>
      <c r="H63" s="39">
        <f t="shared" si="1"/>
        <v>0</v>
      </c>
      <c r="I63">
        <v>5</v>
      </c>
      <c r="J63" s="21">
        <f t="shared" si="2"/>
        <v>0</v>
      </c>
    </row>
    <row r="64" spans="1:10" x14ac:dyDescent="0.3">
      <c r="A64" s="24" t="s">
        <v>228</v>
      </c>
      <c r="B64" s="14">
        <v>4</v>
      </c>
      <c r="C64" s="44"/>
      <c r="D64" s="44"/>
      <c r="E64" s="45">
        <v>0</v>
      </c>
      <c r="F64" s="38">
        <f t="shared" si="0"/>
        <v>0</v>
      </c>
      <c r="G64" s="36">
        <f>IF(B64=4,'Kortingspercentages perceel 1'!$H$9,"onjuist")</f>
        <v>0</v>
      </c>
      <c r="H64" s="39">
        <f t="shared" si="1"/>
        <v>0</v>
      </c>
      <c r="I64">
        <v>5</v>
      </c>
      <c r="J64" s="21">
        <f t="shared" si="2"/>
        <v>0</v>
      </c>
    </row>
    <row r="65" spans="1:10" x14ac:dyDescent="0.3">
      <c r="A65" s="24" t="s">
        <v>53</v>
      </c>
      <c r="B65" s="14">
        <v>4</v>
      </c>
      <c r="C65" s="44"/>
      <c r="D65" s="44"/>
      <c r="E65" s="45">
        <v>0</v>
      </c>
      <c r="F65" s="38">
        <f t="shared" si="0"/>
        <v>0</v>
      </c>
      <c r="G65" s="36">
        <f>IF(B65=4,'Kortingspercentages perceel 1'!$H$9,"onjuist")</f>
        <v>0</v>
      </c>
      <c r="H65" s="39">
        <f t="shared" si="1"/>
        <v>0</v>
      </c>
      <c r="I65">
        <v>1</v>
      </c>
      <c r="J65" s="21">
        <f t="shared" si="2"/>
        <v>0</v>
      </c>
    </row>
    <row r="66" spans="1:10" x14ac:dyDescent="0.3">
      <c r="A66" s="24" t="s">
        <v>54</v>
      </c>
      <c r="B66" s="14">
        <v>4</v>
      </c>
      <c r="C66" s="44"/>
      <c r="D66" s="44"/>
      <c r="E66" s="45">
        <v>0</v>
      </c>
      <c r="F66" s="38">
        <f t="shared" si="0"/>
        <v>0</v>
      </c>
      <c r="G66" s="36">
        <f>IF(B66=4,'Kortingspercentages perceel 1'!$H$9,"onjuist")</f>
        <v>0</v>
      </c>
      <c r="H66" s="39">
        <f t="shared" si="1"/>
        <v>0</v>
      </c>
      <c r="I66">
        <v>2</v>
      </c>
      <c r="J66" s="21">
        <f t="shared" si="2"/>
        <v>0</v>
      </c>
    </row>
    <row r="67" spans="1:10" x14ac:dyDescent="0.3">
      <c r="A67" s="24" t="s">
        <v>55</v>
      </c>
      <c r="B67" s="14">
        <v>4</v>
      </c>
      <c r="C67" s="44"/>
      <c r="D67" s="44"/>
      <c r="E67" s="45">
        <v>0</v>
      </c>
      <c r="F67" s="38">
        <f t="shared" si="0"/>
        <v>0</v>
      </c>
      <c r="G67" s="36">
        <f>IF(B67=4,'Kortingspercentages perceel 1'!$H$9,"onjuist")</f>
        <v>0</v>
      </c>
      <c r="H67" s="39">
        <f t="shared" si="1"/>
        <v>0</v>
      </c>
      <c r="I67">
        <v>2</v>
      </c>
      <c r="J67" s="21">
        <f t="shared" si="2"/>
        <v>0</v>
      </c>
    </row>
    <row r="68" spans="1:10" x14ac:dyDescent="0.3">
      <c r="A68" s="24" t="s">
        <v>56</v>
      </c>
      <c r="B68" s="14">
        <v>4</v>
      </c>
      <c r="C68" s="44"/>
      <c r="D68" s="44"/>
      <c r="E68" s="45">
        <v>0</v>
      </c>
      <c r="F68" s="38">
        <f t="shared" si="0"/>
        <v>0</v>
      </c>
      <c r="G68" s="36">
        <f>IF(B68=4,'Kortingspercentages perceel 1'!$H$9,"onjuist")</f>
        <v>0</v>
      </c>
      <c r="H68" s="39">
        <f t="shared" si="1"/>
        <v>0</v>
      </c>
      <c r="I68">
        <v>2</v>
      </c>
      <c r="J68" s="21">
        <f t="shared" si="2"/>
        <v>0</v>
      </c>
    </row>
    <row r="69" spans="1:10" x14ac:dyDescent="0.3">
      <c r="A69" s="24" t="s">
        <v>57</v>
      </c>
      <c r="B69" s="14">
        <v>4</v>
      </c>
      <c r="C69" s="44"/>
      <c r="D69" s="44"/>
      <c r="E69" s="45">
        <v>0</v>
      </c>
      <c r="F69" s="38">
        <f t="shared" si="0"/>
        <v>0</v>
      </c>
      <c r="G69" s="36">
        <f>IF(B69=4,'Kortingspercentages perceel 1'!$H$9,"onjuist")</f>
        <v>0</v>
      </c>
      <c r="H69" s="39">
        <f t="shared" si="1"/>
        <v>0</v>
      </c>
      <c r="I69">
        <v>2</v>
      </c>
      <c r="J69" s="21">
        <f t="shared" si="2"/>
        <v>0</v>
      </c>
    </row>
    <row r="70" spans="1:10" x14ac:dyDescent="0.3">
      <c r="A70" s="24" t="s">
        <v>14</v>
      </c>
      <c r="B70" s="14">
        <v>5</v>
      </c>
      <c r="C70" s="44"/>
      <c r="D70" s="44"/>
      <c r="E70" s="45">
        <v>0</v>
      </c>
      <c r="F70" s="38">
        <f t="shared" si="0"/>
        <v>0</v>
      </c>
      <c r="G70" s="36">
        <f>IF(B70=5,'Kortingspercentages perceel 1'!$H$10,"onjuist")</f>
        <v>0</v>
      </c>
      <c r="H70" s="39">
        <f t="shared" si="1"/>
        <v>0</v>
      </c>
      <c r="I70">
        <v>2</v>
      </c>
      <c r="J70" s="21">
        <f t="shared" si="2"/>
        <v>0</v>
      </c>
    </row>
    <row r="71" spans="1:10" x14ac:dyDescent="0.3">
      <c r="A71" s="24" t="s">
        <v>15</v>
      </c>
      <c r="B71" s="14">
        <v>5</v>
      </c>
      <c r="C71" s="44"/>
      <c r="D71" s="44"/>
      <c r="E71" s="45">
        <v>0</v>
      </c>
      <c r="F71" s="38">
        <f t="shared" ref="F71:F133" si="3">IFERROR((E71/D71),0)</f>
        <v>0</v>
      </c>
      <c r="G71" s="36">
        <f>IF(B71=5,'Kortingspercentages perceel 1'!$H$10,"onjuist")</f>
        <v>0</v>
      </c>
      <c r="H71" s="39">
        <f t="shared" ref="H71:H134" si="4">F71*(1-G71)</f>
        <v>0</v>
      </c>
      <c r="I71" s="42">
        <v>10</v>
      </c>
      <c r="J71" s="21">
        <f t="shared" ref="J71:J133" si="5">I71*H71</f>
        <v>0</v>
      </c>
    </row>
    <row r="72" spans="1:10" x14ac:dyDescent="0.3">
      <c r="A72" s="24" t="s">
        <v>16</v>
      </c>
      <c r="B72" s="14">
        <v>5</v>
      </c>
      <c r="C72" s="44"/>
      <c r="D72" s="44"/>
      <c r="E72" s="45">
        <v>0</v>
      </c>
      <c r="F72" s="38">
        <f t="shared" si="3"/>
        <v>0</v>
      </c>
      <c r="G72" s="36">
        <f>IF(B72=5,'Kortingspercentages perceel 1'!$H$10,"onjuist")</f>
        <v>0</v>
      </c>
      <c r="H72" s="39">
        <f t="shared" si="4"/>
        <v>0</v>
      </c>
      <c r="I72" s="42">
        <v>200</v>
      </c>
      <c r="J72" s="21">
        <f t="shared" si="5"/>
        <v>0</v>
      </c>
    </row>
    <row r="73" spans="1:10" x14ac:dyDescent="0.3">
      <c r="A73" s="24" t="s">
        <v>224</v>
      </c>
      <c r="B73" s="14">
        <v>5</v>
      </c>
      <c r="C73" s="44"/>
      <c r="D73" s="44"/>
      <c r="E73" s="45">
        <v>0</v>
      </c>
      <c r="F73" s="38">
        <f t="shared" si="3"/>
        <v>0</v>
      </c>
      <c r="G73" s="36">
        <f>IF(B73=5,'Kortingspercentages perceel 1'!$H$10,"onjuist")</f>
        <v>0</v>
      </c>
      <c r="H73" s="39">
        <f t="shared" si="4"/>
        <v>0</v>
      </c>
      <c r="I73" s="42">
        <v>200</v>
      </c>
      <c r="J73" s="21">
        <f t="shared" si="5"/>
        <v>0</v>
      </c>
    </row>
    <row r="74" spans="1:10" x14ac:dyDescent="0.3">
      <c r="A74" s="24" t="s">
        <v>58</v>
      </c>
      <c r="B74" s="14">
        <v>5</v>
      </c>
      <c r="C74" s="44"/>
      <c r="D74" s="44"/>
      <c r="E74" s="45">
        <v>0</v>
      </c>
      <c r="F74" s="38">
        <f t="shared" si="3"/>
        <v>0</v>
      </c>
      <c r="G74" s="36">
        <f>IF(B74=5,'Kortingspercentages perceel 1'!$H$10,"onjuist")</f>
        <v>0</v>
      </c>
      <c r="H74" s="39">
        <f t="shared" si="4"/>
        <v>0</v>
      </c>
      <c r="I74">
        <v>30</v>
      </c>
      <c r="J74" s="21">
        <f t="shared" si="5"/>
        <v>0</v>
      </c>
    </row>
    <row r="75" spans="1:10" x14ac:dyDescent="0.3">
      <c r="A75" s="24" t="s">
        <v>59</v>
      </c>
      <c r="B75" s="14">
        <v>5</v>
      </c>
      <c r="C75" s="44"/>
      <c r="D75" s="44"/>
      <c r="E75" s="45">
        <v>0</v>
      </c>
      <c r="F75" s="38">
        <f t="shared" si="3"/>
        <v>0</v>
      </c>
      <c r="G75" s="36">
        <f>IF(B75=5,'Kortingspercentages perceel 1'!$H$10,"onjuist")</f>
        <v>0</v>
      </c>
      <c r="H75" s="39">
        <f t="shared" si="4"/>
        <v>0</v>
      </c>
      <c r="I75">
        <v>100</v>
      </c>
      <c r="J75" s="21">
        <f t="shared" si="5"/>
        <v>0</v>
      </c>
    </row>
    <row r="76" spans="1:10" x14ac:dyDescent="0.3">
      <c r="A76" s="24" t="s">
        <v>61</v>
      </c>
      <c r="B76" s="14">
        <v>5</v>
      </c>
      <c r="C76" s="44"/>
      <c r="D76" s="44"/>
      <c r="E76" s="45">
        <v>0</v>
      </c>
      <c r="F76" s="38">
        <f t="shared" si="3"/>
        <v>0</v>
      </c>
      <c r="G76" s="36">
        <f>IF(B76=5,'Kortingspercentages perceel 1'!$H$10,"onjuist")</f>
        <v>0</v>
      </c>
      <c r="H76" s="39">
        <f t="shared" si="4"/>
        <v>0</v>
      </c>
      <c r="I76">
        <v>100</v>
      </c>
      <c r="J76" s="21">
        <f t="shared" si="5"/>
        <v>0</v>
      </c>
    </row>
    <row r="77" spans="1:10" x14ac:dyDescent="0.3">
      <c r="A77" s="24" t="s">
        <v>62</v>
      </c>
      <c r="B77" s="14">
        <v>5</v>
      </c>
      <c r="C77" s="44"/>
      <c r="D77" s="44"/>
      <c r="E77" s="45">
        <v>0</v>
      </c>
      <c r="F77" s="38">
        <f t="shared" si="3"/>
        <v>0</v>
      </c>
      <c r="G77" s="36">
        <f>IF(B77=5,'Kortingspercentages perceel 1'!$H$10,"onjuist")</f>
        <v>0</v>
      </c>
      <c r="H77" s="39">
        <f t="shared" si="4"/>
        <v>0</v>
      </c>
      <c r="I77">
        <v>100</v>
      </c>
      <c r="J77" s="21">
        <f t="shared" si="5"/>
        <v>0</v>
      </c>
    </row>
    <row r="78" spans="1:10" x14ac:dyDescent="0.3">
      <c r="A78" s="24" t="s">
        <v>229</v>
      </c>
      <c r="B78" s="14">
        <v>5</v>
      </c>
      <c r="C78" s="44"/>
      <c r="D78" s="44"/>
      <c r="E78" s="45">
        <v>0</v>
      </c>
      <c r="F78" s="38">
        <f t="shared" si="3"/>
        <v>0</v>
      </c>
      <c r="G78" s="36">
        <f>IF(B78=5,'Kortingspercentages perceel 1'!$H$10,"onjuist")</f>
        <v>0</v>
      </c>
      <c r="H78" s="39">
        <f t="shared" si="4"/>
        <v>0</v>
      </c>
      <c r="I78">
        <v>4</v>
      </c>
      <c r="J78" s="21">
        <f t="shared" si="5"/>
        <v>0</v>
      </c>
    </row>
    <row r="79" spans="1:10" x14ac:dyDescent="0.3">
      <c r="A79" s="24" t="s">
        <v>164</v>
      </c>
      <c r="B79" s="14">
        <v>5</v>
      </c>
      <c r="C79" s="44"/>
      <c r="D79" s="44"/>
      <c r="E79" s="45">
        <v>0</v>
      </c>
      <c r="F79" s="38">
        <f t="shared" si="3"/>
        <v>0</v>
      </c>
      <c r="G79" s="36">
        <f>IF(B79=5,'Kortingspercentages perceel 1'!$H$10,"onjuist")</f>
        <v>0</v>
      </c>
      <c r="H79" s="39">
        <f t="shared" si="4"/>
        <v>0</v>
      </c>
      <c r="I79">
        <v>30</v>
      </c>
      <c r="J79" s="21">
        <f t="shared" si="5"/>
        <v>0</v>
      </c>
    </row>
    <row r="80" spans="1:10" x14ac:dyDescent="0.3">
      <c r="A80" s="24" t="s">
        <v>157</v>
      </c>
      <c r="B80" s="14">
        <v>6</v>
      </c>
      <c r="C80" s="44"/>
      <c r="D80" s="44"/>
      <c r="E80" s="45">
        <v>0</v>
      </c>
      <c r="F80" s="38">
        <f t="shared" si="3"/>
        <v>0</v>
      </c>
      <c r="G80" s="36">
        <f>IF(B80=6,'Kortingspercentages perceel 1'!$H$11,"onjuist")</f>
        <v>0</v>
      </c>
      <c r="H80" s="39">
        <f t="shared" si="4"/>
        <v>0</v>
      </c>
      <c r="I80" s="42">
        <v>20</v>
      </c>
      <c r="J80" s="21">
        <f t="shared" si="5"/>
        <v>0</v>
      </c>
    </row>
    <row r="81" spans="1:10" x14ac:dyDescent="0.3">
      <c r="A81" s="24" t="s">
        <v>158</v>
      </c>
      <c r="B81" s="14">
        <v>6</v>
      </c>
      <c r="C81" s="44"/>
      <c r="D81" s="44"/>
      <c r="E81" s="45">
        <v>0</v>
      </c>
      <c r="F81" s="38">
        <f t="shared" si="3"/>
        <v>0</v>
      </c>
      <c r="G81" s="36">
        <f>IF(B81=6,'Kortingspercentages perceel 1'!$H$11,"onjuist")</f>
        <v>0</v>
      </c>
      <c r="H81" s="39">
        <f t="shared" si="4"/>
        <v>0</v>
      </c>
      <c r="I81" s="42">
        <v>20</v>
      </c>
      <c r="J81" s="21">
        <f t="shared" si="5"/>
        <v>0</v>
      </c>
    </row>
    <row r="82" spans="1:10" x14ac:dyDescent="0.3">
      <c r="A82" s="24" t="s">
        <v>159</v>
      </c>
      <c r="B82" s="14">
        <v>6</v>
      </c>
      <c r="C82" s="44"/>
      <c r="D82" s="44"/>
      <c r="E82" s="45">
        <v>0</v>
      </c>
      <c r="F82" s="38">
        <f t="shared" si="3"/>
        <v>0</v>
      </c>
      <c r="G82" s="36">
        <f>IF(B82=6,'Kortingspercentages perceel 1'!$H$11,"onjuist")</f>
        <v>0</v>
      </c>
      <c r="H82" s="39">
        <f t="shared" si="4"/>
        <v>0</v>
      </c>
      <c r="I82" s="42">
        <v>20</v>
      </c>
      <c r="J82" s="21">
        <f t="shared" si="5"/>
        <v>0</v>
      </c>
    </row>
    <row r="83" spans="1:10" x14ac:dyDescent="0.3">
      <c r="A83" s="24" t="s">
        <v>160</v>
      </c>
      <c r="B83" s="14">
        <v>6</v>
      </c>
      <c r="C83" s="44"/>
      <c r="D83" s="44"/>
      <c r="E83" s="45">
        <v>0</v>
      </c>
      <c r="F83" s="38">
        <f t="shared" si="3"/>
        <v>0</v>
      </c>
      <c r="G83" s="36">
        <f>IF(B83=6,'Kortingspercentages perceel 1'!$H$11,"onjuist")</f>
        <v>0</v>
      </c>
      <c r="H83" s="39">
        <f t="shared" si="4"/>
        <v>0</v>
      </c>
      <c r="I83" s="42">
        <v>20</v>
      </c>
      <c r="J83" s="21">
        <f t="shared" si="5"/>
        <v>0</v>
      </c>
    </row>
    <row r="84" spans="1:10" x14ac:dyDescent="0.3">
      <c r="A84" s="24" t="s">
        <v>161</v>
      </c>
      <c r="B84" s="14">
        <v>6</v>
      </c>
      <c r="C84" s="44"/>
      <c r="D84" s="44"/>
      <c r="E84" s="45">
        <v>0</v>
      </c>
      <c r="F84" s="38">
        <f t="shared" si="3"/>
        <v>0</v>
      </c>
      <c r="G84" s="36">
        <f>IF(B84=6,'Kortingspercentages perceel 1'!$H$11,"onjuist")</f>
        <v>0</v>
      </c>
      <c r="H84" s="39">
        <f t="shared" si="4"/>
        <v>0</v>
      </c>
      <c r="I84" s="42">
        <v>20</v>
      </c>
      <c r="J84" s="21">
        <f t="shared" si="5"/>
        <v>0</v>
      </c>
    </row>
    <row r="85" spans="1:10" x14ac:dyDescent="0.3">
      <c r="A85" s="24" t="s">
        <v>163</v>
      </c>
      <c r="B85" s="14">
        <v>6</v>
      </c>
      <c r="C85" s="44"/>
      <c r="D85" s="44"/>
      <c r="E85" s="45">
        <v>0</v>
      </c>
      <c r="F85" s="38">
        <f t="shared" si="3"/>
        <v>0</v>
      </c>
      <c r="G85" s="36">
        <f>IF(B85=6,'Kortingspercentages perceel 1'!$H$11,"onjuist")</f>
        <v>0</v>
      </c>
      <c r="H85" s="39">
        <f t="shared" si="4"/>
        <v>0</v>
      </c>
      <c r="I85" s="42">
        <v>1600</v>
      </c>
      <c r="J85" s="21">
        <f t="shared" si="5"/>
        <v>0</v>
      </c>
    </row>
    <row r="86" spans="1:10" x14ac:dyDescent="0.3">
      <c r="A86" s="24" t="s">
        <v>22</v>
      </c>
      <c r="B86" s="14">
        <v>7</v>
      </c>
      <c r="C86" s="44"/>
      <c r="D86" s="44"/>
      <c r="E86" s="45">
        <v>0</v>
      </c>
      <c r="F86" s="38">
        <f t="shared" si="3"/>
        <v>0</v>
      </c>
      <c r="G86" s="36">
        <f>IF(B86=7,'Kortingspercentages perceel 1'!$H$12,"onjuist")</f>
        <v>0</v>
      </c>
      <c r="H86" s="39">
        <f t="shared" si="4"/>
        <v>0</v>
      </c>
      <c r="I86">
        <v>20</v>
      </c>
      <c r="J86" s="21">
        <f t="shared" si="5"/>
        <v>0</v>
      </c>
    </row>
    <row r="87" spans="1:10" x14ac:dyDescent="0.3">
      <c r="A87" s="24" t="s">
        <v>26</v>
      </c>
      <c r="B87" s="14">
        <v>7</v>
      </c>
      <c r="C87" s="44"/>
      <c r="D87" s="44"/>
      <c r="E87" s="45">
        <v>0</v>
      </c>
      <c r="F87" s="38">
        <f t="shared" si="3"/>
        <v>0</v>
      </c>
      <c r="G87" s="36">
        <f>IF(B87=7,'Kortingspercentages perceel 1'!$H$12,"onjuist")</f>
        <v>0</v>
      </c>
      <c r="H87" s="39">
        <f t="shared" si="4"/>
        <v>0</v>
      </c>
      <c r="I87">
        <v>5</v>
      </c>
      <c r="J87" s="21">
        <f t="shared" si="5"/>
        <v>0</v>
      </c>
    </row>
    <row r="88" spans="1:10" x14ac:dyDescent="0.3">
      <c r="A88" s="24" t="s">
        <v>196</v>
      </c>
      <c r="B88" s="14">
        <v>7</v>
      </c>
      <c r="C88" s="44"/>
      <c r="D88" s="44"/>
      <c r="E88" s="45">
        <v>0</v>
      </c>
      <c r="F88" s="38">
        <f t="shared" si="3"/>
        <v>0</v>
      </c>
      <c r="G88" s="36">
        <f>IF(B88=7,'Kortingspercentages perceel 1'!$H$12,"onjuist")</f>
        <v>0</v>
      </c>
      <c r="H88" s="39">
        <f t="shared" si="4"/>
        <v>0</v>
      </c>
      <c r="I88" s="42">
        <v>50</v>
      </c>
      <c r="J88" s="21">
        <f t="shared" si="5"/>
        <v>0</v>
      </c>
    </row>
    <row r="89" spans="1:10" x14ac:dyDescent="0.3">
      <c r="A89" s="24" t="s">
        <v>197</v>
      </c>
      <c r="B89" s="14">
        <v>7</v>
      </c>
      <c r="C89" s="44"/>
      <c r="D89" s="44"/>
      <c r="E89" s="45">
        <v>0</v>
      </c>
      <c r="F89" s="38">
        <f t="shared" si="3"/>
        <v>0</v>
      </c>
      <c r="G89" s="36">
        <f>IF(B89=7,'Kortingspercentages perceel 1'!$H$12,"onjuist")</f>
        <v>0</v>
      </c>
      <c r="H89" s="39">
        <f t="shared" si="4"/>
        <v>0</v>
      </c>
      <c r="I89" s="42">
        <v>80</v>
      </c>
      <c r="J89" s="21">
        <f t="shared" si="5"/>
        <v>0</v>
      </c>
    </row>
    <row r="90" spans="1:10" x14ac:dyDescent="0.3">
      <c r="A90" s="24" t="s">
        <v>198</v>
      </c>
      <c r="B90" s="14">
        <v>7</v>
      </c>
      <c r="C90" s="44"/>
      <c r="D90" s="44"/>
      <c r="E90" s="45">
        <v>0</v>
      </c>
      <c r="F90" s="38">
        <f t="shared" si="3"/>
        <v>0</v>
      </c>
      <c r="G90" s="36">
        <f>IF(B90=7,'Kortingspercentages perceel 1'!$H$12,"onjuist")</f>
        <v>0</v>
      </c>
      <c r="H90" s="39">
        <f t="shared" si="4"/>
        <v>0</v>
      </c>
      <c r="I90" s="42">
        <v>190</v>
      </c>
      <c r="J90" s="21">
        <f t="shared" si="5"/>
        <v>0</v>
      </c>
    </row>
    <row r="91" spans="1:10" x14ac:dyDescent="0.3">
      <c r="A91" s="24" t="s">
        <v>200</v>
      </c>
      <c r="B91" s="14">
        <v>7</v>
      </c>
      <c r="C91" s="44"/>
      <c r="D91" s="44"/>
      <c r="E91" s="45">
        <v>0</v>
      </c>
      <c r="F91" s="38">
        <f t="shared" si="3"/>
        <v>0</v>
      </c>
      <c r="G91" s="36">
        <f>IF(B91=7,'Kortingspercentages perceel 1'!$H$12,"onjuist")</f>
        <v>0</v>
      </c>
      <c r="H91" s="39">
        <f t="shared" si="4"/>
        <v>0</v>
      </c>
      <c r="I91" s="42">
        <v>100</v>
      </c>
      <c r="J91" s="21">
        <f t="shared" si="5"/>
        <v>0</v>
      </c>
    </row>
    <row r="92" spans="1:10" x14ac:dyDescent="0.3">
      <c r="A92" s="24" t="s">
        <v>201</v>
      </c>
      <c r="B92" s="14">
        <v>7</v>
      </c>
      <c r="C92" s="44"/>
      <c r="D92" s="44"/>
      <c r="E92" s="45">
        <v>0</v>
      </c>
      <c r="F92" s="38">
        <f t="shared" si="3"/>
        <v>0</v>
      </c>
      <c r="G92" s="36">
        <f>IF(B92=7,'Kortingspercentages perceel 1'!$H$12,"onjuist")</f>
        <v>0</v>
      </c>
      <c r="H92" s="39">
        <f t="shared" si="4"/>
        <v>0</v>
      </c>
      <c r="I92" s="42">
        <v>100</v>
      </c>
      <c r="J92" s="21">
        <f t="shared" si="5"/>
        <v>0</v>
      </c>
    </row>
    <row r="93" spans="1:10" x14ac:dyDescent="0.3">
      <c r="A93" s="24" t="s">
        <v>202</v>
      </c>
      <c r="B93" s="14">
        <v>7</v>
      </c>
      <c r="C93" s="44"/>
      <c r="D93" s="44"/>
      <c r="E93" s="45">
        <v>0</v>
      </c>
      <c r="F93" s="38">
        <f t="shared" si="3"/>
        <v>0</v>
      </c>
      <c r="G93" s="36">
        <f>IF(B93=7,'Kortingspercentages perceel 1'!$H$12,"onjuist")</f>
        <v>0</v>
      </c>
      <c r="H93" s="39">
        <f t="shared" si="4"/>
        <v>0</v>
      </c>
      <c r="I93" s="42">
        <v>1</v>
      </c>
      <c r="J93" s="21">
        <f t="shared" si="5"/>
        <v>0</v>
      </c>
    </row>
    <row r="94" spans="1:10" x14ac:dyDescent="0.3">
      <c r="A94" s="24" t="s">
        <v>203</v>
      </c>
      <c r="B94" s="14">
        <v>7</v>
      </c>
      <c r="C94" s="44"/>
      <c r="D94" s="44"/>
      <c r="E94" s="45">
        <v>0</v>
      </c>
      <c r="F94" s="38">
        <f t="shared" si="3"/>
        <v>0</v>
      </c>
      <c r="G94" s="36">
        <f>IF(B94=7,'Kortingspercentages perceel 1'!$H$12,"onjuist")</f>
        <v>0</v>
      </c>
      <c r="H94" s="39">
        <f t="shared" si="4"/>
        <v>0</v>
      </c>
      <c r="I94" s="42">
        <v>50</v>
      </c>
      <c r="J94" s="21">
        <f t="shared" si="5"/>
        <v>0</v>
      </c>
    </row>
    <row r="95" spans="1:10" x14ac:dyDescent="0.3">
      <c r="A95" s="24" t="s">
        <v>204</v>
      </c>
      <c r="B95" s="14">
        <v>7</v>
      </c>
      <c r="C95" s="44"/>
      <c r="D95" s="44"/>
      <c r="E95" s="45">
        <v>0</v>
      </c>
      <c r="F95" s="38">
        <f t="shared" si="3"/>
        <v>0</v>
      </c>
      <c r="G95" s="36">
        <f>IF(B95=7,'Kortingspercentages perceel 1'!$H$12,"onjuist")</f>
        <v>0</v>
      </c>
      <c r="H95" s="39">
        <f t="shared" si="4"/>
        <v>0</v>
      </c>
      <c r="I95" s="42">
        <v>50</v>
      </c>
      <c r="J95" s="21">
        <f t="shared" si="5"/>
        <v>0</v>
      </c>
    </row>
    <row r="96" spans="1:10" x14ac:dyDescent="0.3">
      <c r="A96" s="24" t="s">
        <v>206</v>
      </c>
      <c r="B96" s="14">
        <v>7</v>
      </c>
      <c r="C96" s="44"/>
      <c r="D96" s="44"/>
      <c r="E96" s="45">
        <v>0</v>
      </c>
      <c r="F96" s="38">
        <f t="shared" si="3"/>
        <v>0</v>
      </c>
      <c r="G96" s="36">
        <f>IF(B96=7,'Kortingspercentages perceel 1'!$H$12,"onjuist")</f>
        <v>0</v>
      </c>
      <c r="H96" s="39">
        <f t="shared" si="4"/>
        <v>0</v>
      </c>
      <c r="I96" s="42">
        <v>10</v>
      </c>
      <c r="J96" s="21">
        <f t="shared" si="5"/>
        <v>0</v>
      </c>
    </row>
    <row r="97" spans="1:10" x14ac:dyDescent="0.3">
      <c r="A97" s="24" t="s">
        <v>173</v>
      </c>
      <c r="B97" s="14">
        <v>8</v>
      </c>
      <c r="C97" s="44"/>
      <c r="D97" s="44"/>
      <c r="E97" s="45">
        <v>0</v>
      </c>
      <c r="F97" s="38">
        <f t="shared" si="3"/>
        <v>0</v>
      </c>
      <c r="G97" s="36">
        <f>IF(B97=8,'Kortingspercentages perceel 1'!$H$13,"onjuist")</f>
        <v>0</v>
      </c>
      <c r="H97" s="39">
        <f t="shared" si="4"/>
        <v>0</v>
      </c>
      <c r="I97" s="42">
        <v>100</v>
      </c>
      <c r="J97" s="21">
        <f t="shared" si="5"/>
        <v>0</v>
      </c>
    </row>
    <row r="98" spans="1:10" x14ac:dyDescent="0.3">
      <c r="A98" s="24" t="s">
        <v>171</v>
      </c>
      <c r="B98" s="14">
        <v>9</v>
      </c>
      <c r="C98" s="44"/>
      <c r="D98" s="44"/>
      <c r="E98" s="45">
        <v>0</v>
      </c>
      <c r="F98" s="38">
        <f t="shared" si="3"/>
        <v>0</v>
      </c>
      <c r="G98" s="36">
        <f>IF(B98=9,'Kortingspercentages perceel 1'!$H$14,"onjuist")</f>
        <v>0</v>
      </c>
      <c r="H98" s="39">
        <f t="shared" si="4"/>
        <v>0</v>
      </c>
      <c r="I98" s="42">
        <v>100</v>
      </c>
      <c r="J98" s="21">
        <f t="shared" si="5"/>
        <v>0</v>
      </c>
    </row>
    <row r="99" spans="1:10" x14ac:dyDescent="0.3">
      <c r="A99" s="24" t="s">
        <v>182</v>
      </c>
      <c r="B99" s="14">
        <v>9</v>
      </c>
      <c r="C99" s="44"/>
      <c r="D99" s="44"/>
      <c r="E99" s="45">
        <v>0</v>
      </c>
      <c r="F99" s="38">
        <f t="shared" si="3"/>
        <v>0</v>
      </c>
      <c r="G99" s="36">
        <f>IF(B99=9,'Kortingspercentages perceel 1'!$H$14,"onjuist")</f>
        <v>0</v>
      </c>
      <c r="H99" s="39">
        <f t="shared" si="4"/>
        <v>0</v>
      </c>
      <c r="I99" s="42">
        <v>100</v>
      </c>
      <c r="J99" s="21">
        <f t="shared" si="5"/>
        <v>0</v>
      </c>
    </row>
    <row r="100" spans="1:10" x14ac:dyDescent="0.3">
      <c r="A100" s="24" t="s">
        <v>210</v>
      </c>
      <c r="B100" s="14">
        <v>9</v>
      </c>
      <c r="C100" s="44"/>
      <c r="D100" s="44"/>
      <c r="E100" s="45">
        <v>0</v>
      </c>
      <c r="F100" s="38">
        <f t="shared" si="3"/>
        <v>0</v>
      </c>
      <c r="G100" s="36">
        <f>IF(B100=9,'Kortingspercentages perceel 1'!$H$14,"onjuist")</f>
        <v>0</v>
      </c>
      <c r="H100" s="39">
        <f t="shared" si="4"/>
        <v>0</v>
      </c>
      <c r="I100" s="42">
        <v>100</v>
      </c>
      <c r="J100" s="21">
        <f t="shared" si="5"/>
        <v>0</v>
      </c>
    </row>
    <row r="101" spans="1:10" x14ac:dyDescent="0.3">
      <c r="A101" s="24" t="s">
        <v>177</v>
      </c>
      <c r="B101" s="14">
        <v>9</v>
      </c>
      <c r="C101" s="44"/>
      <c r="D101" s="44"/>
      <c r="E101" s="45">
        <v>0</v>
      </c>
      <c r="F101" s="38">
        <f t="shared" si="3"/>
        <v>0</v>
      </c>
      <c r="G101" s="36">
        <f>IF(B101=9,'Kortingspercentages perceel 1'!$H$14,"onjuist")</f>
        <v>0</v>
      </c>
      <c r="H101" s="39">
        <f t="shared" si="4"/>
        <v>0</v>
      </c>
      <c r="I101" s="42">
        <v>100</v>
      </c>
      <c r="J101" s="21">
        <f t="shared" si="5"/>
        <v>0</v>
      </c>
    </row>
    <row r="102" spans="1:10" x14ac:dyDescent="0.3">
      <c r="A102" s="24" t="s">
        <v>174</v>
      </c>
      <c r="B102" s="14">
        <v>9</v>
      </c>
      <c r="C102" s="44"/>
      <c r="D102" s="44"/>
      <c r="E102" s="45">
        <v>0</v>
      </c>
      <c r="F102" s="38">
        <f t="shared" si="3"/>
        <v>0</v>
      </c>
      <c r="G102" s="36">
        <f>IF(B102=9,'Kortingspercentages perceel 1'!$H$14,"onjuist")</f>
        <v>0</v>
      </c>
      <c r="H102" s="39">
        <f t="shared" si="4"/>
        <v>0</v>
      </c>
      <c r="I102">
        <v>300</v>
      </c>
      <c r="J102" s="21">
        <f t="shared" si="5"/>
        <v>0</v>
      </c>
    </row>
    <row r="103" spans="1:10" x14ac:dyDescent="0.3">
      <c r="A103" s="24" t="s">
        <v>175</v>
      </c>
      <c r="B103" s="14">
        <v>9</v>
      </c>
      <c r="C103" s="44"/>
      <c r="D103" s="44"/>
      <c r="E103" s="45">
        <v>0</v>
      </c>
      <c r="F103" s="38">
        <f t="shared" si="3"/>
        <v>0</v>
      </c>
      <c r="G103" s="36">
        <f>IF(B103=9,'Kortingspercentages perceel 1'!$H$14,"onjuist")</f>
        <v>0</v>
      </c>
      <c r="H103" s="39">
        <f t="shared" si="4"/>
        <v>0</v>
      </c>
      <c r="I103" s="42">
        <v>1300</v>
      </c>
      <c r="J103" s="21">
        <f t="shared" si="5"/>
        <v>0</v>
      </c>
    </row>
    <row r="104" spans="1:10" x14ac:dyDescent="0.3">
      <c r="A104" s="24" t="s">
        <v>176</v>
      </c>
      <c r="B104" s="14">
        <v>9</v>
      </c>
      <c r="C104" s="44"/>
      <c r="D104" s="44"/>
      <c r="E104" s="45">
        <v>0</v>
      </c>
      <c r="F104" s="38">
        <f t="shared" si="3"/>
        <v>0</v>
      </c>
      <c r="G104" s="36">
        <f>IF(B104=9,'Kortingspercentages perceel 1'!$H$14,"onjuist")</f>
        <v>0</v>
      </c>
      <c r="H104" s="39">
        <f t="shared" si="4"/>
        <v>0</v>
      </c>
      <c r="I104" s="42">
        <v>200</v>
      </c>
      <c r="J104" s="21">
        <f t="shared" si="5"/>
        <v>0</v>
      </c>
    </row>
    <row r="105" spans="1:10" x14ac:dyDescent="0.3">
      <c r="A105" s="24" t="s">
        <v>179</v>
      </c>
      <c r="B105" s="14">
        <v>10</v>
      </c>
      <c r="C105" s="44"/>
      <c r="D105" s="44"/>
      <c r="E105" s="45">
        <v>0</v>
      </c>
      <c r="F105" s="38">
        <f t="shared" si="3"/>
        <v>0</v>
      </c>
      <c r="G105" s="36">
        <f>IF(B105=10,'Kortingspercentages perceel 1'!$H$15,"onjuist")</f>
        <v>0</v>
      </c>
      <c r="H105" s="39">
        <f t="shared" si="4"/>
        <v>0</v>
      </c>
      <c r="I105" s="42">
        <v>20</v>
      </c>
      <c r="J105" s="21">
        <f t="shared" si="5"/>
        <v>0</v>
      </c>
    </row>
    <row r="106" spans="1:10" x14ac:dyDescent="0.3">
      <c r="A106" s="24" t="s">
        <v>180</v>
      </c>
      <c r="B106" s="14">
        <v>10</v>
      </c>
      <c r="C106" s="44"/>
      <c r="D106" s="44"/>
      <c r="E106" s="45">
        <v>0</v>
      </c>
      <c r="F106" s="38">
        <f t="shared" si="3"/>
        <v>0</v>
      </c>
      <c r="G106" s="36">
        <f>IF(B106=10,'Kortingspercentages perceel 1'!$H$15,"onjuist")</f>
        <v>0</v>
      </c>
      <c r="H106" s="39">
        <f t="shared" si="4"/>
        <v>0</v>
      </c>
      <c r="I106" s="42">
        <v>300</v>
      </c>
      <c r="J106" s="21">
        <f t="shared" si="5"/>
        <v>0</v>
      </c>
    </row>
    <row r="107" spans="1:10" x14ac:dyDescent="0.3">
      <c r="A107" s="24" t="s">
        <v>181</v>
      </c>
      <c r="B107" s="14">
        <v>10</v>
      </c>
      <c r="C107" s="44"/>
      <c r="D107" s="44"/>
      <c r="E107" s="45">
        <v>0</v>
      </c>
      <c r="F107" s="38">
        <f t="shared" si="3"/>
        <v>0</v>
      </c>
      <c r="G107" s="36">
        <f>IF(B107=10,'Kortingspercentages perceel 1'!$H$15,"onjuist")</f>
        <v>0</v>
      </c>
      <c r="H107" s="39">
        <f t="shared" si="4"/>
        <v>0</v>
      </c>
      <c r="I107" s="42">
        <v>50</v>
      </c>
      <c r="J107" s="21">
        <f t="shared" si="5"/>
        <v>0</v>
      </c>
    </row>
    <row r="108" spans="1:10" x14ac:dyDescent="0.3">
      <c r="A108" s="24" t="s">
        <v>230</v>
      </c>
      <c r="B108" s="14">
        <v>10</v>
      </c>
      <c r="C108" s="44"/>
      <c r="D108" s="44"/>
      <c r="E108" s="45">
        <v>0</v>
      </c>
      <c r="F108" s="38">
        <f t="shared" si="3"/>
        <v>0</v>
      </c>
      <c r="G108" s="36">
        <f>IF(B108=10,'Kortingspercentages perceel 1'!$H$15,"onjuist")</f>
        <v>0</v>
      </c>
      <c r="H108" s="39">
        <f t="shared" si="4"/>
        <v>0</v>
      </c>
      <c r="I108" s="42">
        <v>30</v>
      </c>
      <c r="J108" s="21">
        <f t="shared" si="5"/>
        <v>0</v>
      </c>
    </row>
    <row r="109" spans="1:10" x14ac:dyDescent="0.3">
      <c r="A109" s="24" t="s">
        <v>231</v>
      </c>
      <c r="B109" s="14">
        <v>10</v>
      </c>
      <c r="C109" s="44"/>
      <c r="D109" s="44"/>
      <c r="E109" s="45">
        <v>0</v>
      </c>
      <c r="F109" s="38">
        <f t="shared" si="3"/>
        <v>0</v>
      </c>
      <c r="G109" s="36">
        <f>IF(B109=10,'Kortingspercentages perceel 1'!$H$15,"onjuist")</f>
        <v>0</v>
      </c>
      <c r="H109" s="39">
        <f t="shared" si="4"/>
        <v>0</v>
      </c>
      <c r="I109" s="42">
        <v>30</v>
      </c>
      <c r="J109" s="21">
        <f t="shared" si="5"/>
        <v>0</v>
      </c>
    </row>
    <row r="110" spans="1:10" x14ac:dyDescent="0.3">
      <c r="A110" s="24" t="s">
        <v>183</v>
      </c>
      <c r="B110" s="14">
        <v>10</v>
      </c>
      <c r="C110" s="44"/>
      <c r="D110" s="44"/>
      <c r="E110" s="45">
        <v>0</v>
      </c>
      <c r="F110" s="38">
        <f t="shared" si="3"/>
        <v>0</v>
      </c>
      <c r="G110" s="36">
        <f>IF(B110=10,'Kortingspercentages perceel 1'!$H$15,"onjuist")</f>
        <v>0</v>
      </c>
      <c r="H110" s="39">
        <f t="shared" si="4"/>
        <v>0</v>
      </c>
      <c r="I110" s="42">
        <v>60</v>
      </c>
      <c r="J110" s="21">
        <f t="shared" si="5"/>
        <v>0</v>
      </c>
    </row>
    <row r="111" spans="1:10" x14ac:dyDescent="0.3">
      <c r="A111" s="24" t="s">
        <v>25</v>
      </c>
      <c r="B111" s="14">
        <v>11</v>
      </c>
      <c r="C111" s="44"/>
      <c r="D111" s="44"/>
      <c r="E111" s="45">
        <v>0</v>
      </c>
      <c r="F111" s="38">
        <f t="shared" si="3"/>
        <v>0</v>
      </c>
      <c r="G111" s="36">
        <f>IF(B111=11,'Kortingspercentages perceel 1'!$H$16,"onjuist")</f>
        <v>0</v>
      </c>
      <c r="H111" s="39">
        <f t="shared" si="4"/>
        <v>0</v>
      </c>
      <c r="I111">
        <v>5</v>
      </c>
      <c r="J111" s="21">
        <f t="shared" si="5"/>
        <v>0</v>
      </c>
    </row>
    <row r="112" spans="1:10" x14ac:dyDescent="0.3">
      <c r="A112" s="24" t="s">
        <v>195</v>
      </c>
      <c r="B112" s="14">
        <v>11</v>
      </c>
      <c r="C112" s="44"/>
      <c r="D112" s="44"/>
      <c r="E112" s="45">
        <v>0</v>
      </c>
      <c r="F112" s="38">
        <f t="shared" si="3"/>
        <v>0</v>
      </c>
      <c r="G112" s="36">
        <f>IF(B112=11,'Kortingspercentages perceel 1'!$H$16,"onjuist")</f>
        <v>0</v>
      </c>
      <c r="H112" s="39">
        <f t="shared" si="4"/>
        <v>0</v>
      </c>
      <c r="I112">
        <v>20</v>
      </c>
      <c r="J112" s="21">
        <f t="shared" si="5"/>
        <v>0</v>
      </c>
    </row>
    <row r="113" spans="1:10" x14ac:dyDescent="0.3">
      <c r="A113" s="24" t="s">
        <v>191</v>
      </c>
      <c r="B113" s="14">
        <v>11</v>
      </c>
      <c r="C113" s="44"/>
      <c r="D113" s="44"/>
      <c r="E113" s="45">
        <v>0</v>
      </c>
      <c r="F113" s="38">
        <f t="shared" si="3"/>
        <v>0</v>
      </c>
      <c r="G113" s="36">
        <f>IF(B113=11,'Kortingspercentages perceel 1'!$H$16,"onjuist")</f>
        <v>0</v>
      </c>
      <c r="H113" s="39">
        <f t="shared" si="4"/>
        <v>0</v>
      </c>
      <c r="I113">
        <v>40</v>
      </c>
      <c r="J113" s="21">
        <f t="shared" si="5"/>
        <v>0</v>
      </c>
    </row>
    <row r="114" spans="1:10" x14ac:dyDescent="0.3">
      <c r="A114" s="24" t="s">
        <v>192</v>
      </c>
      <c r="B114" s="14">
        <v>11</v>
      </c>
      <c r="C114" s="44"/>
      <c r="D114" s="44"/>
      <c r="E114" s="45">
        <v>0</v>
      </c>
      <c r="F114" s="38">
        <f t="shared" si="3"/>
        <v>0</v>
      </c>
      <c r="G114" s="36">
        <f>IF(B114=11,'Kortingspercentages perceel 1'!$H$16,"onjuist")</f>
        <v>0</v>
      </c>
      <c r="H114" s="39">
        <f t="shared" si="4"/>
        <v>0</v>
      </c>
      <c r="I114">
        <v>20</v>
      </c>
      <c r="J114" s="21">
        <f t="shared" si="5"/>
        <v>0</v>
      </c>
    </row>
    <row r="115" spans="1:10" x14ac:dyDescent="0.3">
      <c r="A115" s="24" t="s">
        <v>193</v>
      </c>
      <c r="B115" s="14">
        <v>11</v>
      </c>
      <c r="C115" s="44"/>
      <c r="D115" s="44"/>
      <c r="E115" s="45">
        <v>0</v>
      </c>
      <c r="F115" s="38">
        <f t="shared" si="3"/>
        <v>0</v>
      </c>
      <c r="G115" s="36">
        <f>IF(B115=11,'Kortingspercentages perceel 1'!$H$16,"onjuist")</f>
        <v>0</v>
      </c>
      <c r="H115" s="39">
        <f t="shared" si="4"/>
        <v>0</v>
      </c>
      <c r="I115">
        <v>20</v>
      </c>
      <c r="J115" s="21">
        <f t="shared" si="5"/>
        <v>0</v>
      </c>
    </row>
    <row r="116" spans="1:10" x14ac:dyDescent="0.3">
      <c r="A116" s="24" t="s">
        <v>194</v>
      </c>
      <c r="B116" s="14">
        <v>11</v>
      </c>
      <c r="C116" s="44"/>
      <c r="D116" s="44"/>
      <c r="E116" s="45">
        <v>0</v>
      </c>
      <c r="F116" s="38">
        <f t="shared" si="3"/>
        <v>0</v>
      </c>
      <c r="G116" s="36">
        <f>IF(B116=11,'Kortingspercentages perceel 1'!$H$16,"onjuist")</f>
        <v>0</v>
      </c>
      <c r="H116" s="39">
        <f t="shared" si="4"/>
        <v>0</v>
      </c>
      <c r="I116">
        <v>100</v>
      </c>
      <c r="J116" s="21">
        <f t="shared" si="5"/>
        <v>0</v>
      </c>
    </row>
    <row r="117" spans="1:10" x14ac:dyDescent="0.3">
      <c r="A117" s="24" t="s">
        <v>189</v>
      </c>
      <c r="B117" s="14">
        <v>12</v>
      </c>
      <c r="C117" s="44"/>
      <c r="D117" s="44"/>
      <c r="E117" s="45">
        <v>0</v>
      </c>
      <c r="F117" s="38">
        <f t="shared" si="3"/>
        <v>0</v>
      </c>
      <c r="G117" s="36">
        <f>IF(B117=12,'Kortingspercentages perceel 1'!$H$17,"onjuist")</f>
        <v>0</v>
      </c>
      <c r="H117" s="39">
        <f t="shared" si="4"/>
        <v>0</v>
      </c>
      <c r="I117">
        <v>20</v>
      </c>
      <c r="J117" s="21">
        <f t="shared" si="5"/>
        <v>0</v>
      </c>
    </row>
    <row r="118" spans="1:10" x14ac:dyDescent="0.3">
      <c r="A118" s="24" t="s">
        <v>190</v>
      </c>
      <c r="B118" s="14">
        <v>12</v>
      </c>
      <c r="C118" s="44"/>
      <c r="D118" s="44"/>
      <c r="E118" s="45">
        <v>0</v>
      </c>
      <c r="F118" s="38">
        <f t="shared" si="3"/>
        <v>0</v>
      </c>
      <c r="G118" s="36">
        <f>IF(B118=12,'Kortingspercentages perceel 1'!$H$17,"onjuist")</f>
        <v>0</v>
      </c>
      <c r="H118" s="39">
        <f t="shared" si="4"/>
        <v>0</v>
      </c>
      <c r="I118">
        <v>150</v>
      </c>
      <c r="J118" s="21">
        <f t="shared" si="5"/>
        <v>0</v>
      </c>
    </row>
    <row r="119" spans="1:10" x14ac:dyDescent="0.3">
      <c r="A119" s="24" t="s">
        <v>199</v>
      </c>
      <c r="B119" s="14">
        <v>12</v>
      </c>
      <c r="C119" s="44"/>
      <c r="D119" s="44"/>
      <c r="E119" s="45">
        <v>0</v>
      </c>
      <c r="F119" s="38">
        <f t="shared" si="3"/>
        <v>0</v>
      </c>
      <c r="G119" s="36">
        <f>IF(B119=12,'Kortingspercentages perceel 1'!$H$17,"onjuist")</f>
        <v>0</v>
      </c>
      <c r="H119" s="39">
        <f t="shared" si="4"/>
        <v>0</v>
      </c>
      <c r="I119" s="42">
        <v>20</v>
      </c>
      <c r="J119" s="21">
        <f t="shared" si="5"/>
        <v>0</v>
      </c>
    </row>
    <row r="120" spans="1:10" x14ac:dyDescent="0.3">
      <c r="A120" s="24" t="s">
        <v>207</v>
      </c>
      <c r="B120" s="14">
        <v>12</v>
      </c>
      <c r="C120" s="44"/>
      <c r="D120" s="44"/>
      <c r="E120" s="45">
        <v>0</v>
      </c>
      <c r="F120" s="38">
        <f t="shared" si="3"/>
        <v>0</v>
      </c>
      <c r="G120" s="36">
        <f>IF(B120=12,'Kortingspercentages perceel 1'!$H$17,"onjuist")</f>
        <v>0</v>
      </c>
      <c r="H120" s="39">
        <f t="shared" si="4"/>
        <v>0</v>
      </c>
      <c r="I120" s="42">
        <v>20</v>
      </c>
      <c r="J120" s="21">
        <f t="shared" si="5"/>
        <v>0</v>
      </c>
    </row>
    <row r="121" spans="1:10" x14ac:dyDescent="0.3">
      <c r="A121" s="24" t="s">
        <v>208</v>
      </c>
      <c r="B121" s="14">
        <v>12</v>
      </c>
      <c r="C121" s="44"/>
      <c r="D121" s="44"/>
      <c r="E121" s="45">
        <v>0</v>
      </c>
      <c r="F121" s="38">
        <f t="shared" si="3"/>
        <v>0</v>
      </c>
      <c r="G121" s="36">
        <f>IF(B121=12,'Kortingspercentages perceel 1'!$H$17,"onjuist")</f>
        <v>0</v>
      </c>
      <c r="H121" s="39">
        <f t="shared" si="4"/>
        <v>0</v>
      </c>
      <c r="I121" s="42">
        <v>1200</v>
      </c>
      <c r="J121" s="21">
        <f t="shared" si="5"/>
        <v>0</v>
      </c>
    </row>
    <row r="122" spans="1:10" x14ac:dyDescent="0.3">
      <c r="A122" s="24" t="s">
        <v>209</v>
      </c>
      <c r="B122" s="14">
        <v>12</v>
      </c>
      <c r="C122" s="44"/>
      <c r="D122" s="44"/>
      <c r="E122" s="45">
        <v>0</v>
      </c>
      <c r="F122" s="38">
        <f t="shared" si="3"/>
        <v>0</v>
      </c>
      <c r="G122" s="36">
        <f>IF(B122=12,'Kortingspercentages perceel 1'!$H$17,"onjuist")</f>
        <v>0</v>
      </c>
      <c r="H122" s="39">
        <f t="shared" si="4"/>
        <v>0</v>
      </c>
      <c r="I122" s="42">
        <v>1200</v>
      </c>
      <c r="J122" s="21">
        <f t="shared" si="5"/>
        <v>0</v>
      </c>
    </row>
    <row r="123" spans="1:10" x14ac:dyDescent="0.3">
      <c r="A123" s="24" t="s">
        <v>214</v>
      </c>
      <c r="B123" s="14">
        <v>12</v>
      </c>
      <c r="C123" s="44"/>
      <c r="D123" s="44"/>
      <c r="E123" s="45">
        <v>0</v>
      </c>
      <c r="F123" s="38">
        <f t="shared" si="3"/>
        <v>0</v>
      </c>
      <c r="G123" s="36">
        <f>IF(B123=12,'Kortingspercentages perceel 1'!$H$17,"onjuist")</f>
        <v>0</v>
      </c>
      <c r="H123" s="39">
        <f t="shared" si="4"/>
        <v>0</v>
      </c>
      <c r="I123" s="42">
        <v>1600</v>
      </c>
      <c r="J123" s="21">
        <f t="shared" si="5"/>
        <v>0</v>
      </c>
    </row>
    <row r="124" spans="1:10" x14ac:dyDescent="0.3">
      <c r="A124" s="24" t="s">
        <v>212</v>
      </c>
      <c r="B124" s="14">
        <v>13</v>
      </c>
      <c r="C124" s="44"/>
      <c r="D124" s="44"/>
      <c r="E124" s="45">
        <v>0</v>
      </c>
      <c r="F124" s="38">
        <f t="shared" si="3"/>
        <v>0</v>
      </c>
      <c r="G124" s="36">
        <f>IF(B124=13,'Kortingspercentages perceel 1'!$H$18,"onjuist")</f>
        <v>0</v>
      </c>
      <c r="H124" s="39">
        <f t="shared" si="4"/>
        <v>0</v>
      </c>
      <c r="I124" s="42">
        <v>50</v>
      </c>
      <c r="J124" s="21">
        <f t="shared" si="5"/>
        <v>0</v>
      </c>
    </row>
    <row r="125" spans="1:10" x14ac:dyDescent="0.3">
      <c r="A125" s="24" t="s">
        <v>233</v>
      </c>
      <c r="B125" s="14">
        <v>13</v>
      </c>
      <c r="C125" s="44"/>
      <c r="D125" s="44"/>
      <c r="E125" s="45">
        <v>0</v>
      </c>
      <c r="F125" s="38">
        <f t="shared" si="3"/>
        <v>0</v>
      </c>
      <c r="G125" s="36">
        <f>IF(B125=13,'Kortingspercentages perceel 1'!$H$18,"onjuist")</f>
        <v>0</v>
      </c>
      <c r="H125" s="39">
        <f t="shared" si="4"/>
        <v>0</v>
      </c>
      <c r="I125" s="42">
        <v>1400</v>
      </c>
      <c r="J125" s="21">
        <f t="shared" si="5"/>
        <v>0</v>
      </c>
    </row>
    <row r="126" spans="1:10" x14ac:dyDescent="0.3">
      <c r="A126" s="24" t="s">
        <v>262</v>
      </c>
      <c r="B126" s="14">
        <v>14</v>
      </c>
      <c r="C126" s="44"/>
      <c r="D126" s="44"/>
      <c r="E126" s="45">
        <v>0</v>
      </c>
      <c r="F126" s="38">
        <f t="shared" si="3"/>
        <v>0</v>
      </c>
      <c r="G126" s="36">
        <f>IF(B126=14,'Kortingspercentages perceel 1'!$H$19,"onjuist")</f>
        <v>0</v>
      </c>
      <c r="H126" s="39">
        <f t="shared" si="4"/>
        <v>0</v>
      </c>
      <c r="I126" s="42">
        <v>1</v>
      </c>
      <c r="J126" s="21">
        <f t="shared" si="5"/>
        <v>0</v>
      </c>
    </row>
    <row r="127" spans="1:10" x14ac:dyDescent="0.3">
      <c r="A127" s="24" t="s">
        <v>213</v>
      </c>
      <c r="B127" s="14">
        <v>14</v>
      </c>
      <c r="C127" s="44"/>
      <c r="D127" s="44"/>
      <c r="E127" s="45">
        <v>0</v>
      </c>
      <c r="F127" s="38">
        <f t="shared" si="3"/>
        <v>0</v>
      </c>
      <c r="G127" s="36">
        <f>IF(B127=14,'Kortingspercentages perceel 1'!$H$19,"onjuist")</f>
        <v>0</v>
      </c>
      <c r="H127" s="39">
        <f t="shared" si="4"/>
        <v>0</v>
      </c>
      <c r="I127" s="42">
        <v>1</v>
      </c>
      <c r="J127" s="21">
        <f t="shared" si="5"/>
        <v>0</v>
      </c>
    </row>
    <row r="128" spans="1:10" x14ac:dyDescent="0.3">
      <c r="A128" s="24" t="s">
        <v>13</v>
      </c>
      <c r="B128" s="14">
        <v>14</v>
      </c>
      <c r="C128" s="44"/>
      <c r="D128" s="44"/>
      <c r="E128" s="45">
        <v>0</v>
      </c>
      <c r="F128" s="38">
        <f t="shared" si="3"/>
        <v>0</v>
      </c>
      <c r="G128" s="36">
        <f>IF(B128=14,'Kortingspercentages perceel 1'!$H$19,"onjuist")</f>
        <v>0</v>
      </c>
      <c r="H128" s="39">
        <f t="shared" si="4"/>
        <v>0</v>
      </c>
      <c r="I128" s="42">
        <v>1000</v>
      </c>
      <c r="J128" s="21">
        <f t="shared" si="5"/>
        <v>0</v>
      </c>
    </row>
    <row r="129" spans="1:10" x14ac:dyDescent="0.3">
      <c r="A129" s="24" t="s">
        <v>17</v>
      </c>
      <c r="B129" s="14">
        <v>14</v>
      </c>
      <c r="C129" s="44"/>
      <c r="D129" s="44"/>
      <c r="E129" s="45">
        <v>0</v>
      </c>
      <c r="F129" s="38">
        <f t="shared" si="3"/>
        <v>0</v>
      </c>
      <c r="G129" s="36">
        <f>IF(B129=14,'Kortingspercentages perceel 1'!$H$19,"onjuist")</f>
        <v>0</v>
      </c>
      <c r="H129" s="39">
        <f t="shared" si="4"/>
        <v>0</v>
      </c>
      <c r="I129">
        <v>2</v>
      </c>
      <c r="J129" s="21">
        <f t="shared" si="5"/>
        <v>0</v>
      </c>
    </row>
    <row r="130" spans="1:10" x14ac:dyDescent="0.3">
      <c r="A130" s="24" t="s">
        <v>18</v>
      </c>
      <c r="B130" s="14">
        <v>14</v>
      </c>
      <c r="C130" s="44"/>
      <c r="D130" s="44"/>
      <c r="E130" s="45">
        <v>0</v>
      </c>
      <c r="F130" s="38">
        <f t="shared" si="3"/>
        <v>0</v>
      </c>
      <c r="G130" s="36">
        <f>IF(B130=14,'Kortingspercentages perceel 1'!$H$19,"onjuist")</f>
        <v>0</v>
      </c>
      <c r="H130" s="39">
        <f t="shared" si="4"/>
        <v>0</v>
      </c>
      <c r="I130">
        <v>50</v>
      </c>
      <c r="J130" s="21">
        <f t="shared" si="5"/>
        <v>0</v>
      </c>
    </row>
    <row r="131" spans="1:10" x14ac:dyDescent="0.3">
      <c r="A131" s="24" t="s">
        <v>162</v>
      </c>
      <c r="B131" s="14">
        <v>14</v>
      </c>
      <c r="C131" s="44"/>
      <c r="D131" s="44"/>
      <c r="E131" s="45">
        <v>0</v>
      </c>
      <c r="F131" s="38">
        <f t="shared" si="3"/>
        <v>0</v>
      </c>
      <c r="G131" s="36">
        <f>IF(B131=14,'Kortingspercentages perceel 1'!$H$19,"onjuist")</f>
        <v>0</v>
      </c>
      <c r="H131" s="39">
        <f t="shared" si="4"/>
        <v>0</v>
      </c>
      <c r="I131">
        <v>2</v>
      </c>
      <c r="J131" s="21">
        <f t="shared" si="5"/>
        <v>0</v>
      </c>
    </row>
    <row r="132" spans="1:10" x14ac:dyDescent="0.3">
      <c r="A132" s="24" t="s">
        <v>225</v>
      </c>
      <c r="B132" s="14">
        <v>14</v>
      </c>
      <c r="C132" s="44"/>
      <c r="D132" s="44"/>
      <c r="E132" s="45">
        <v>0</v>
      </c>
      <c r="F132" s="38">
        <f t="shared" si="3"/>
        <v>0</v>
      </c>
      <c r="G132" s="36">
        <f>IF(B132=14,'Kortingspercentages perceel 1'!$H$19,"onjuist")</f>
        <v>0</v>
      </c>
      <c r="H132" s="39">
        <f t="shared" si="4"/>
        <v>0</v>
      </c>
      <c r="I132">
        <v>600</v>
      </c>
      <c r="J132" s="21">
        <f t="shared" si="5"/>
        <v>0</v>
      </c>
    </row>
    <row r="133" spans="1:10" x14ac:dyDescent="0.3">
      <c r="A133" s="24" t="s">
        <v>20</v>
      </c>
      <c r="B133" s="14">
        <v>14</v>
      </c>
      <c r="C133" s="44"/>
      <c r="D133" s="44"/>
      <c r="E133" s="45">
        <v>0</v>
      </c>
      <c r="F133" s="38">
        <f t="shared" si="3"/>
        <v>0</v>
      </c>
      <c r="G133" s="36">
        <f>IF(B133=14,'Kortingspercentages perceel 1'!$H$19,"onjuist")</f>
        <v>0</v>
      </c>
      <c r="H133" s="39">
        <f t="shared" si="4"/>
        <v>0</v>
      </c>
      <c r="I133">
        <v>15</v>
      </c>
      <c r="J133" s="21">
        <f t="shared" si="5"/>
        <v>0</v>
      </c>
    </row>
    <row r="134" spans="1:10" x14ac:dyDescent="0.3">
      <c r="A134" s="24" t="s">
        <v>21</v>
      </c>
      <c r="B134" s="14">
        <v>14</v>
      </c>
      <c r="C134" s="44"/>
      <c r="D134" s="44"/>
      <c r="E134" s="45">
        <v>0</v>
      </c>
      <c r="F134" s="38">
        <f t="shared" ref="F134:F140" si="6">IFERROR((E134/D134),0)</f>
        <v>0</v>
      </c>
      <c r="G134" s="36">
        <f>IF(B134=14,'Kortingspercentages perceel 1'!$H$19,"onjuist")</f>
        <v>0</v>
      </c>
      <c r="H134" s="39">
        <f t="shared" si="4"/>
        <v>0</v>
      </c>
      <c r="I134">
        <v>900</v>
      </c>
      <c r="J134" s="21">
        <f t="shared" ref="J134:J140" si="7">I134*H134</f>
        <v>0</v>
      </c>
    </row>
    <row r="135" spans="1:10" x14ac:dyDescent="0.3">
      <c r="A135" s="24" t="s">
        <v>23</v>
      </c>
      <c r="B135" s="14">
        <v>14</v>
      </c>
      <c r="C135" s="44"/>
      <c r="D135" s="44"/>
      <c r="E135" s="45">
        <v>0</v>
      </c>
      <c r="F135" s="38">
        <f t="shared" si="6"/>
        <v>0</v>
      </c>
      <c r="G135" s="36">
        <f>IF(B135=14,'Kortingspercentages perceel 1'!$H$19,"onjuist")</f>
        <v>0</v>
      </c>
      <c r="H135" s="39">
        <f t="shared" ref="H135:H140" si="8">F135*(1-G135)</f>
        <v>0</v>
      </c>
      <c r="I135">
        <v>5</v>
      </c>
      <c r="J135" s="21">
        <f t="shared" si="7"/>
        <v>0</v>
      </c>
    </row>
    <row r="136" spans="1:10" x14ac:dyDescent="0.3">
      <c r="A136" s="24" t="s">
        <v>28</v>
      </c>
      <c r="B136" s="14">
        <v>14</v>
      </c>
      <c r="C136" s="44"/>
      <c r="D136" s="44"/>
      <c r="E136" s="45">
        <v>0</v>
      </c>
      <c r="F136" s="38">
        <f t="shared" si="6"/>
        <v>0</v>
      </c>
      <c r="G136" s="36">
        <f>IF(B136=14,'Kortingspercentages perceel 1'!$H$19,"onjuist")</f>
        <v>0</v>
      </c>
      <c r="H136" s="39">
        <f t="shared" si="8"/>
        <v>0</v>
      </c>
      <c r="I136">
        <v>1</v>
      </c>
      <c r="J136" s="21">
        <f t="shared" si="7"/>
        <v>0</v>
      </c>
    </row>
    <row r="137" spans="1:10" x14ac:dyDescent="0.3">
      <c r="A137" s="24" t="s">
        <v>130</v>
      </c>
      <c r="B137" s="14">
        <v>14</v>
      </c>
      <c r="C137" s="44"/>
      <c r="D137" s="44"/>
      <c r="E137" s="45">
        <v>0</v>
      </c>
      <c r="F137" s="38">
        <f t="shared" si="6"/>
        <v>0</v>
      </c>
      <c r="G137" s="36">
        <f>IF(B137=14,'Kortingspercentages perceel 1'!$H$19,"onjuist")</f>
        <v>0</v>
      </c>
      <c r="H137" s="39">
        <f t="shared" si="8"/>
        <v>0</v>
      </c>
      <c r="I137" s="42">
        <v>200</v>
      </c>
      <c r="J137" s="21">
        <f t="shared" si="7"/>
        <v>0</v>
      </c>
    </row>
    <row r="138" spans="1:10" x14ac:dyDescent="0.3">
      <c r="A138" s="24" t="s">
        <v>131</v>
      </c>
      <c r="B138" s="14">
        <v>14</v>
      </c>
      <c r="C138" s="44"/>
      <c r="D138" s="44"/>
      <c r="E138" s="45">
        <v>0</v>
      </c>
      <c r="F138" s="38">
        <f t="shared" si="6"/>
        <v>0</v>
      </c>
      <c r="G138" s="36">
        <f>IF(B138=14,'Kortingspercentages perceel 1'!$H$19,"onjuist")</f>
        <v>0</v>
      </c>
      <c r="H138" s="39">
        <f t="shared" si="8"/>
        <v>0</v>
      </c>
      <c r="I138" s="42">
        <v>1600</v>
      </c>
      <c r="J138" s="21">
        <f t="shared" si="7"/>
        <v>0</v>
      </c>
    </row>
    <row r="139" spans="1:10" x14ac:dyDescent="0.3">
      <c r="A139" s="24" t="s">
        <v>129</v>
      </c>
      <c r="B139" s="14">
        <v>14</v>
      </c>
      <c r="C139" s="44"/>
      <c r="D139" s="44"/>
      <c r="E139" s="45">
        <v>0</v>
      </c>
      <c r="F139" s="38">
        <f t="shared" si="6"/>
        <v>0</v>
      </c>
      <c r="G139" s="36">
        <f>IF(B139=14,'Kortingspercentages perceel 1'!$H$19,"onjuist")</f>
        <v>0</v>
      </c>
      <c r="H139" s="39">
        <f t="shared" si="8"/>
        <v>0</v>
      </c>
      <c r="I139" s="42">
        <v>1600</v>
      </c>
      <c r="J139" s="21">
        <f t="shared" si="7"/>
        <v>0</v>
      </c>
    </row>
    <row r="140" spans="1:10" ht="15" thickBot="1" x14ac:dyDescent="0.35">
      <c r="A140" s="26" t="s">
        <v>211</v>
      </c>
      <c r="B140" s="33">
        <v>14</v>
      </c>
      <c r="C140" s="46"/>
      <c r="D140" s="46"/>
      <c r="E140" s="47">
        <v>0</v>
      </c>
      <c r="F140" s="40">
        <f t="shared" si="6"/>
        <v>0</v>
      </c>
      <c r="G140" s="37">
        <f>IF(B140=14,'Kortingspercentages perceel 1'!$H$19,"onjuist")</f>
        <v>0</v>
      </c>
      <c r="H140" s="55">
        <f t="shared" si="8"/>
        <v>0</v>
      </c>
      <c r="I140" s="43">
        <v>700</v>
      </c>
      <c r="J140" s="27">
        <f t="shared" si="7"/>
        <v>0</v>
      </c>
    </row>
    <row r="141" spans="1:10" ht="15" thickBot="1" x14ac:dyDescent="0.35">
      <c r="G141" s="88" t="s">
        <v>236</v>
      </c>
      <c r="H141" s="89"/>
      <c r="I141" s="90"/>
      <c r="J141" s="41">
        <f>SUM(J6:J140)</f>
        <v>0</v>
      </c>
    </row>
  </sheetData>
  <sheetProtection algorithmName="SHA-512" hashValue="0uucoMHwQcd39T/E0w4aya2KPdAqRH++jlOBL0N1syKRUeEEGNGiXzWRXhiXTDEDFCD90Lq7xkD0m8U470U/1Q==" saltValue="0HcQ7DOsOpqFb+IvJtDKwA==" spinCount="100000" sheet="1" objects="1" scenarios="1" selectLockedCells="1"/>
  <mergeCells count="1">
    <mergeCell ref="G141:I1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BC49-010E-460D-AFEC-F29B7FD66102}">
  <dimension ref="A1:Q20"/>
  <sheetViews>
    <sheetView workbookViewId="0">
      <selection activeCell="H6" sqref="H6"/>
    </sheetView>
  </sheetViews>
  <sheetFormatPr defaultRowHeight="14.4" x14ac:dyDescent="0.3"/>
  <cols>
    <col min="1" max="1" width="11.6640625" customWidth="1"/>
    <col min="2" max="2" width="40.33203125" customWidth="1"/>
    <col min="3" max="3" width="18.88671875" customWidth="1"/>
    <col min="6" max="6" width="8.109375" customWidth="1"/>
    <col min="7" max="7" width="8.88671875" hidden="1" customWidth="1"/>
    <col min="8" max="8" width="17.1093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H1" s="1"/>
      <c r="N1" s="3"/>
      <c r="O1" s="3"/>
      <c r="P1" s="3"/>
      <c r="Q1" s="3"/>
    </row>
    <row r="2" spans="1:17" x14ac:dyDescent="0.3">
      <c r="A2" s="4" t="s">
        <v>251</v>
      </c>
      <c r="B2" s="1"/>
      <c r="C2" s="1"/>
      <c r="D2" s="1"/>
      <c r="E2" s="1"/>
      <c r="F2" s="1"/>
      <c r="G2" s="1"/>
      <c r="H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H3" s="1"/>
      <c r="N3" s="3"/>
      <c r="O3" s="3"/>
      <c r="P3" s="3"/>
      <c r="Q3" s="3"/>
    </row>
    <row r="4" spans="1:17" ht="15" thickBot="1" x14ac:dyDescent="0.35"/>
    <row r="5" spans="1:17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56"/>
      <c r="H5" s="10" t="s">
        <v>126</v>
      </c>
    </row>
    <row r="6" spans="1:17" x14ac:dyDescent="0.3">
      <c r="A6" s="12">
        <v>1</v>
      </c>
      <c r="B6" s="13" t="s">
        <v>149</v>
      </c>
      <c r="C6" s="13"/>
      <c r="D6" s="13"/>
      <c r="E6" s="13"/>
      <c r="F6" s="13"/>
      <c r="G6" s="13"/>
      <c r="H6" s="52"/>
    </row>
    <row r="7" spans="1:17" x14ac:dyDescent="0.3">
      <c r="A7" s="6">
        <v>2</v>
      </c>
      <c r="B7" t="s">
        <v>150</v>
      </c>
      <c r="H7" s="34"/>
    </row>
    <row r="8" spans="1:17" x14ac:dyDescent="0.3">
      <c r="A8" s="6">
        <v>3</v>
      </c>
      <c r="B8" t="s">
        <v>151</v>
      </c>
      <c r="H8" s="34"/>
    </row>
    <row r="9" spans="1:17" x14ac:dyDescent="0.3">
      <c r="A9" s="6">
        <v>4</v>
      </c>
      <c r="B9" t="s">
        <v>136</v>
      </c>
      <c r="H9" s="34"/>
    </row>
    <row r="10" spans="1:17" ht="28.8" x14ac:dyDescent="0.3">
      <c r="A10" s="6">
        <v>5</v>
      </c>
      <c r="B10" s="5" t="s">
        <v>152</v>
      </c>
      <c r="H10" s="34"/>
    </row>
    <row r="11" spans="1:17" x14ac:dyDescent="0.3">
      <c r="A11" s="6">
        <v>6</v>
      </c>
      <c r="B11" t="s">
        <v>153</v>
      </c>
      <c r="H11" s="34"/>
    </row>
    <row r="12" spans="1:17" x14ac:dyDescent="0.3">
      <c r="A12" s="6">
        <v>7</v>
      </c>
      <c r="B12" t="s">
        <v>156</v>
      </c>
      <c r="H12" s="34"/>
    </row>
    <row r="13" spans="1:17" ht="28.8" x14ac:dyDescent="0.3">
      <c r="A13" s="6">
        <v>8</v>
      </c>
      <c r="B13" s="5" t="s">
        <v>154</v>
      </c>
      <c r="H13" s="34"/>
    </row>
    <row r="14" spans="1:17" ht="15" thickBot="1" x14ac:dyDescent="0.35">
      <c r="A14" s="7">
        <v>9</v>
      </c>
      <c r="B14" s="8" t="s">
        <v>146</v>
      </c>
      <c r="C14" s="8"/>
      <c r="D14" s="8"/>
      <c r="E14" s="8"/>
      <c r="F14" s="8"/>
      <c r="G14" s="8"/>
      <c r="H14" s="35"/>
    </row>
    <row r="15" spans="1:17" x14ac:dyDescent="0.3">
      <c r="A15" s="14"/>
      <c r="C15" s="51">
        <f>COUNTIF(H6:H14,"&gt;0")</f>
        <v>0</v>
      </c>
    </row>
    <row r="16" spans="1:17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</sheetData>
  <sheetProtection algorithmName="SHA-512" hashValue="t7NBRKfIln592OY23yQi4IcT279VgfsJTmpvaQeE7H9kWzrj2dYrpiiaI5YyeZRFamSI09rhrDzwIxcYuY+Q4Q==" saltValue="IJ3cg3eQv9BWtMz01cBzDg==" spinCount="100000" sheet="1" objects="1" scenarios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60D6-BFB9-4C7B-859D-DAA235C08DC9}">
  <dimension ref="A1:Q53"/>
  <sheetViews>
    <sheetView workbookViewId="0">
      <selection activeCell="C10" sqref="C10"/>
    </sheetView>
  </sheetViews>
  <sheetFormatPr defaultRowHeight="14.4" x14ac:dyDescent="0.3"/>
  <cols>
    <col min="1" max="1" width="47.44140625" customWidth="1"/>
    <col min="2" max="2" width="14.21875" customWidth="1"/>
    <col min="3" max="3" width="28.77734375" customWidth="1"/>
    <col min="4" max="4" width="19.109375" customWidth="1"/>
    <col min="5" max="5" width="20.21875" customWidth="1"/>
    <col min="6" max="6" width="11.21875" customWidth="1"/>
    <col min="7" max="7" width="15.886718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N1" s="3"/>
      <c r="O1" s="3"/>
      <c r="P1" s="3"/>
      <c r="Q1" s="3"/>
    </row>
    <row r="2" spans="1:17" x14ac:dyDescent="0.3">
      <c r="A2" s="4" t="s">
        <v>251</v>
      </c>
      <c r="B2" s="1"/>
      <c r="C2" s="1"/>
      <c r="D2" s="1"/>
      <c r="E2" s="1"/>
      <c r="F2" s="1"/>
      <c r="G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N3" s="3"/>
      <c r="O3" s="3"/>
      <c r="P3" s="3"/>
      <c r="Q3" s="3"/>
    </row>
    <row r="4" spans="1:17" ht="15" thickBot="1" x14ac:dyDescent="0.35"/>
    <row r="5" spans="1:17" ht="43.8" customHeight="1" x14ac:dyDescent="0.3">
      <c r="A5" s="17" t="s">
        <v>3</v>
      </c>
      <c r="B5" s="18" t="s">
        <v>261</v>
      </c>
      <c r="C5" s="19" t="s">
        <v>234</v>
      </c>
      <c r="D5" s="17" t="s">
        <v>126</v>
      </c>
      <c r="E5" s="18" t="s">
        <v>235</v>
      </c>
      <c r="F5" s="19" t="s">
        <v>223</v>
      </c>
      <c r="G5" s="20" t="s">
        <v>222</v>
      </c>
    </row>
    <row r="6" spans="1:17" ht="28.8" x14ac:dyDescent="0.3">
      <c r="A6" s="25" t="s">
        <v>30</v>
      </c>
      <c r="B6" s="32">
        <v>1</v>
      </c>
      <c r="C6" s="45">
        <v>0</v>
      </c>
      <c r="D6" s="36">
        <f>IF(B6=1,'Kortingspercentages perceel 2'!$H$6,"onjuist")</f>
        <v>0</v>
      </c>
      <c r="E6" s="16">
        <f>C6*(1-D6)</f>
        <v>0</v>
      </c>
      <c r="F6">
        <v>1</v>
      </c>
      <c r="G6" s="21">
        <f>F6*E6</f>
        <v>0</v>
      </c>
    </row>
    <row r="7" spans="1:17" x14ac:dyDescent="0.3">
      <c r="A7" s="24" t="s">
        <v>31</v>
      </c>
      <c r="B7" s="14">
        <v>1</v>
      </c>
      <c r="C7" s="45">
        <v>0</v>
      </c>
      <c r="D7" s="36">
        <f>IF(B7=1,'Kortingspercentages perceel 2'!$H$6,"onjuist")</f>
        <v>0</v>
      </c>
      <c r="E7" s="16">
        <f t="shared" ref="E7:E52" si="0">C7*(1-D7)</f>
        <v>0</v>
      </c>
      <c r="F7">
        <v>1</v>
      </c>
      <c r="G7" s="21">
        <f t="shared" ref="G7:G52" si="1">F7*E7</f>
        <v>0</v>
      </c>
    </row>
    <row r="8" spans="1:17" x14ac:dyDescent="0.3">
      <c r="A8" s="24" t="s">
        <v>32</v>
      </c>
      <c r="B8" s="14">
        <v>1</v>
      </c>
      <c r="C8" s="45">
        <v>0</v>
      </c>
      <c r="D8" s="36">
        <f>IF(B8=1,'Kortingspercentages perceel 2'!$H$6,"onjuist")</f>
        <v>0</v>
      </c>
      <c r="E8" s="16">
        <f t="shared" si="0"/>
        <v>0</v>
      </c>
      <c r="F8">
        <v>1</v>
      </c>
      <c r="G8" s="21">
        <f t="shared" si="1"/>
        <v>0</v>
      </c>
    </row>
    <row r="9" spans="1:17" x14ac:dyDescent="0.3">
      <c r="A9" s="24" t="s">
        <v>257</v>
      </c>
      <c r="B9" s="14">
        <v>1</v>
      </c>
      <c r="C9" s="45">
        <v>0</v>
      </c>
      <c r="D9" s="36">
        <f>IF(B9=1,'Kortingspercentages perceel 2'!$H$6,"onjuist")</f>
        <v>0</v>
      </c>
      <c r="E9" s="16">
        <f t="shared" si="0"/>
        <v>0</v>
      </c>
      <c r="F9">
        <v>1</v>
      </c>
      <c r="G9" s="21">
        <f t="shared" si="1"/>
        <v>0</v>
      </c>
    </row>
    <row r="10" spans="1:17" x14ac:dyDescent="0.3">
      <c r="A10" s="24" t="s">
        <v>258</v>
      </c>
      <c r="B10" s="14">
        <v>1</v>
      </c>
      <c r="C10" s="45">
        <v>0</v>
      </c>
      <c r="D10" s="36">
        <f>IF(B10=1,'Kortingspercentages perceel 2'!$H$6,"onjuist")</f>
        <v>0</v>
      </c>
      <c r="E10" s="16">
        <f t="shared" si="0"/>
        <v>0</v>
      </c>
      <c r="F10">
        <v>1</v>
      </c>
      <c r="G10" s="21">
        <f t="shared" si="1"/>
        <v>0</v>
      </c>
    </row>
    <row r="11" spans="1:17" x14ac:dyDescent="0.3">
      <c r="A11" s="24" t="s">
        <v>259</v>
      </c>
      <c r="B11" s="14">
        <v>1</v>
      </c>
      <c r="C11" s="45">
        <v>0</v>
      </c>
      <c r="D11" s="36">
        <f>IF(B11=1,'Kortingspercentages perceel 2'!$H$6,"onjuist")</f>
        <v>0</v>
      </c>
      <c r="E11" s="16">
        <f t="shared" si="0"/>
        <v>0</v>
      </c>
      <c r="F11">
        <v>1</v>
      </c>
      <c r="G11" s="21">
        <f t="shared" si="1"/>
        <v>0</v>
      </c>
    </row>
    <row r="12" spans="1:17" ht="28.8" x14ac:dyDescent="0.3">
      <c r="A12" s="25" t="s">
        <v>33</v>
      </c>
      <c r="B12" s="32">
        <v>1</v>
      </c>
      <c r="C12" s="45">
        <v>0</v>
      </c>
      <c r="D12" s="36">
        <f>IF(B12=1,'Kortingspercentages perceel 2'!$H$6,"onjuist")</f>
        <v>0</v>
      </c>
      <c r="E12" s="16">
        <f t="shared" si="0"/>
        <v>0</v>
      </c>
      <c r="F12">
        <v>1</v>
      </c>
      <c r="G12" s="21">
        <f t="shared" si="1"/>
        <v>0</v>
      </c>
    </row>
    <row r="13" spans="1:17" x14ac:dyDescent="0.3">
      <c r="A13" s="24" t="s">
        <v>34</v>
      </c>
      <c r="B13" s="14">
        <v>1</v>
      </c>
      <c r="C13" s="45">
        <v>0</v>
      </c>
      <c r="D13" s="36">
        <f>IF(B13=1,'Kortingspercentages perceel 2'!$H$6,"onjuist")</f>
        <v>0</v>
      </c>
      <c r="E13" s="16">
        <f t="shared" si="0"/>
        <v>0</v>
      </c>
      <c r="F13">
        <v>1</v>
      </c>
      <c r="G13" s="21">
        <f t="shared" si="1"/>
        <v>0</v>
      </c>
    </row>
    <row r="14" spans="1:17" x14ac:dyDescent="0.3">
      <c r="A14" s="24" t="s">
        <v>35</v>
      </c>
      <c r="B14" s="14">
        <v>1</v>
      </c>
      <c r="C14" s="45">
        <v>0</v>
      </c>
      <c r="D14" s="36">
        <f>IF(B14=1,'Kortingspercentages perceel 2'!$H$6,"onjuist")</f>
        <v>0</v>
      </c>
      <c r="E14" s="16">
        <f t="shared" si="0"/>
        <v>0</v>
      </c>
      <c r="F14">
        <v>1</v>
      </c>
      <c r="G14" s="21">
        <f t="shared" si="1"/>
        <v>0</v>
      </c>
    </row>
    <row r="15" spans="1:17" x14ac:dyDescent="0.3">
      <c r="A15" s="24" t="s">
        <v>256</v>
      </c>
      <c r="B15" s="14">
        <v>1</v>
      </c>
      <c r="C15" s="45">
        <v>0</v>
      </c>
      <c r="D15" s="36">
        <f>IF(B15=1,'Kortingspercentages perceel 2'!$H$6,"onjuist")</f>
        <v>0</v>
      </c>
      <c r="E15" s="16">
        <f t="shared" si="0"/>
        <v>0</v>
      </c>
      <c r="F15">
        <v>1</v>
      </c>
      <c r="G15" s="21">
        <f t="shared" si="1"/>
        <v>0</v>
      </c>
    </row>
    <row r="16" spans="1:17" x14ac:dyDescent="0.3">
      <c r="A16" s="24" t="s">
        <v>37</v>
      </c>
      <c r="B16" s="14">
        <v>1</v>
      </c>
      <c r="C16" s="45">
        <v>0</v>
      </c>
      <c r="D16" s="36">
        <f>IF(B16=1,'Kortingspercentages perceel 2'!$H$6,"onjuist")</f>
        <v>0</v>
      </c>
      <c r="E16" s="16">
        <f t="shared" si="0"/>
        <v>0</v>
      </c>
      <c r="F16">
        <v>1</v>
      </c>
      <c r="G16" s="21">
        <f t="shared" si="1"/>
        <v>0</v>
      </c>
    </row>
    <row r="17" spans="1:7" x14ac:dyDescent="0.3">
      <c r="A17" s="24" t="s">
        <v>36</v>
      </c>
      <c r="B17" s="14">
        <v>1</v>
      </c>
      <c r="C17" s="45">
        <v>0</v>
      </c>
      <c r="D17" s="36">
        <f>IF(B17=1,'Kortingspercentages perceel 2'!$H$6,"onjuist")</f>
        <v>0</v>
      </c>
      <c r="E17" s="16">
        <f t="shared" si="0"/>
        <v>0</v>
      </c>
      <c r="F17">
        <v>1</v>
      </c>
      <c r="G17" s="21">
        <f t="shared" si="1"/>
        <v>0</v>
      </c>
    </row>
    <row r="18" spans="1:7" x14ac:dyDescent="0.3">
      <c r="A18" s="24" t="s">
        <v>38</v>
      </c>
      <c r="B18" s="14">
        <v>1</v>
      </c>
      <c r="C18" s="45">
        <v>0</v>
      </c>
      <c r="D18" s="36">
        <f>IF(B18=1,'Kortingspercentages perceel 2'!$H$6,"onjuist")</f>
        <v>0</v>
      </c>
      <c r="E18" s="16">
        <f t="shared" si="0"/>
        <v>0</v>
      </c>
      <c r="F18">
        <v>1</v>
      </c>
      <c r="G18" s="21">
        <f t="shared" si="1"/>
        <v>0</v>
      </c>
    </row>
    <row r="19" spans="1:7" x14ac:dyDescent="0.3">
      <c r="A19" s="24" t="s">
        <v>39</v>
      </c>
      <c r="B19" s="14">
        <v>1</v>
      </c>
      <c r="C19" s="45">
        <v>0</v>
      </c>
      <c r="D19" s="36">
        <f>IF(B19=1,'Kortingspercentages perceel 2'!$H$6,"onjuist")</f>
        <v>0</v>
      </c>
      <c r="E19" s="16">
        <f t="shared" si="0"/>
        <v>0</v>
      </c>
      <c r="F19">
        <v>1</v>
      </c>
      <c r="G19" s="21">
        <f t="shared" si="1"/>
        <v>0</v>
      </c>
    </row>
    <row r="20" spans="1:7" x14ac:dyDescent="0.3">
      <c r="A20" s="24" t="s">
        <v>40</v>
      </c>
      <c r="B20" s="14">
        <v>1</v>
      </c>
      <c r="C20" s="45">
        <v>0</v>
      </c>
      <c r="D20" s="36">
        <f>IF(B20=1,'Kortingspercentages perceel 2'!$H$6,"onjuist")</f>
        <v>0</v>
      </c>
      <c r="E20" s="16">
        <f t="shared" si="0"/>
        <v>0</v>
      </c>
      <c r="F20">
        <v>1</v>
      </c>
      <c r="G20" s="21">
        <f t="shared" si="1"/>
        <v>0</v>
      </c>
    </row>
    <row r="21" spans="1:7" x14ac:dyDescent="0.3">
      <c r="A21" s="24" t="s">
        <v>41</v>
      </c>
      <c r="B21" s="14">
        <v>1</v>
      </c>
      <c r="C21" s="45">
        <v>0</v>
      </c>
      <c r="D21" s="36">
        <f>IF(B21=1,'Kortingspercentages perceel 2'!$H$6,"onjuist")</f>
        <v>0</v>
      </c>
      <c r="E21" s="16">
        <f t="shared" si="0"/>
        <v>0</v>
      </c>
      <c r="F21">
        <v>1</v>
      </c>
      <c r="G21" s="21">
        <f t="shared" si="1"/>
        <v>0</v>
      </c>
    </row>
    <row r="22" spans="1:7" ht="28.8" x14ac:dyDescent="0.3">
      <c r="A22" s="25" t="s">
        <v>45</v>
      </c>
      <c r="B22" s="32">
        <v>1</v>
      </c>
      <c r="C22" s="45">
        <v>0</v>
      </c>
      <c r="D22" s="36">
        <f>IF(B22=1,'Kortingspercentages perceel 2'!$H$6,"onjuist")</f>
        <v>0</v>
      </c>
      <c r="E22" s="16">
        <f t="shared" si="0"/>
        <v>0</v>
      </c>
      <c r="F22">
        <v>1</v>
      </c>
      <c r="G22" s="21">
        <f t="shared" si="1"/>
        <v>0</v>
      </c>
    </row>
    <row r="23" spans="1:7" x14ac:dyDescent="0.3">
      <c r="A23" s="24" t="s">
        <v>46</v>
      </c>
      <c r="B23" s="14">
        <v>1</v>
      </c>
      <c r="C23" s="45">
        <v>0</v>
      </c>
      <c r="D23" s="36">
        <f>IF(B23=1,'Kortingspercentages perceel 2'!$H$6,"onjuist")</f>
        <v>0</v>
      </c>
      <c r="E23" s="16">
        <f t="shared" si="0"/>
        <v>0</v>
      </c>
      <c r="F23">
        <v>1</v>
      </c>
      <c r="G23" s="21">
        <f t="shared" si="1"/>
        <v>0</v>
      </c>
    </row>
    <row r="24" spans="1:7" x14ac:dyDescent="0.3">
      <c r="A24" s="24" t="s">
        <v>47</v>
      </c>
      <c r="B24" s="14">
        <v>1</v>
      </c>
      <c r="C24" s="45">
        <v>0</v>
      </c>
      <c r="D24" s="36">
        <f>IF(B24=1,'Kortingspercentages perceel 2'!$H$6,"onjuist")</f>
        <v>0</v>
      </c>
      <c r="E24" s="16">
        <f t="shared" si="0"/>
        <v>0</v>
      </c>
      <c r="F24">
        <v>1</v>
      </c>
      <c r="G24" s="21">
        <f t="shared" si="1"/>
        <v>0</v>
      </c>
    </row>
    <row r="25" spans="1:7" x14ac:dyDescent="0.3">
      <c r="A25" s="24" t="s">
        <v>48</v>
      </c>
      <c r="B25" s="14">
        <v>1</v>
      </c>
      <c r="C25" s="45">
        <v>0</v>
      </c>
      <c r="D25" s="36">
        <f>IF(B25=1,'Kortingspercentages perceel 2'!$H$6,"onjuist")</f>
        <v>0</v>
      </c>
      <c r="E25" s="16">
        <f t="shared" si="0"/>
        <v>0</v>
      </c>
      <c r="F25">
        <v>1</v>
      </c>
      <c r="G25" s="21">
        <f t="shared" si="1"/>
        <v>0</v>
      </c>
    </row>
    <row r="26" spans="1:7" x14ac:dyDescent="0.3">
      <c r="A26" s="24" t="s">
        <v>49</v>
      </c>
      <c r="B26" s="14">
        <v>1</v>
      </c>
      <c r="C26" s="45">
        <v>0</v>
      </c>
      <c r="D26" s="36">
        <f>IF(B26=1,'Kortingspercentages perceel 2'!$H$6,"onjuist")</f>
        <v>0</v>
      </c>
      <c r="E26" s="16">
        <f t="shared" si="0"/>
        <v>0</v>
      </c>
      <c r="F26">
        <v>1</v>
      </c>
      <c r="G26" s="21">
        <f t="shared" si="1"/>
        <v>0</v>
      </c>
    </row>
    <row r="27" spans="1:7" ht="28.8" x14ac:dyDescent="0.3">
      <c r="A27" s="25" t="s">
        <v>50</v>
      </c>
      <c r="B27" s="32">
        <v>1</v>
      </c>
      <c r="C27" s="45">
        <v>0</v>
      </c>
      <c r="D27" s="36">
        <f>IF(B27=1,'Kortingspercentages perceel 2'!$H$6,"onjuist")</f>
        <v>0</v>
      </c>
      <c r="E27" s="16">
        <f t="shared" si="0"/>
        <v>0</v>
      </c>
      <c r="F27">
        <v>1</v>
      </c>
      <c r="G27" s="21">
        <f t="shared" si="1"/>
        <v>0</v>
      </c>
    </row>
    <row r="28" spans="1:7" x14ac:dyDescent="0.3">
      <c r="A28" s="24" t="s">
        <v>76</v>
      </c>
      <c r="B28" s="14">
        <v>1</v>
      </c>
      <c r="C28" s="45">
        <v>0</v>
      </c>
      <c r="D28" s="36">
        <f>IF(B28=1,'Kortingspercentages perceel 2'!$H$6,"onjuist")</f>
        <v>0</v>
      </c>
      <c r="E28" s="16">
        <f t="shared" si="0"/>
        <v>0</v>
      </c>
      <c r="F28">
        <v>1</v>
      </c>
      <c r="G28" s="21">
        <f t="shared" si="1"/>
        <v>0</v>
      </c>
    </row>
    <row r="29" spans="1:7" x14ac:dyDescent="0.3">
      <c r="A29" s="24" t="s">
        <v>71</v>
      </c>
      <c r="B29" s="14">
        <v>2</v>
      </c>
      <c r="C29" s="45">
        <v>0</v>
      </c>
      <c r="D29" s="36">
        <f>IF(B29=2,'Kortingspercentages perceel 2'!$H$7,"onjuist")</f>
        <v>0</v>
      </c>
      <c r="E29" s="16">
        <f t="shared" si="0"/>
        <v>0</v>
      </c>
      <c r="F29">
        <v>1</v>
      </c>
      <c r="G29" s="21">
        <f t="shared" si="1"/>
        <v>0</v>
      </c>
    </row>
    <row r="30" spans="1:7" x14ac:dyDescent="0.3">
      <c r="A30" s="24" t="s">
        <v>72</v>
      </c>
      <c r="B30" s="14">
        <v>2</v>
      </c>
      <c r="C30" s="45">
        <v>0</v>
      </c>
      <c r="D30" s="36">
        <f>IF(B30=2,'Kortingspercentages perceel 2'!$H$7,"onjuist")</f>
        <v>0</v>
      </c>
      <c r="E30" s="16">
        <f t="shared" si="0"/>
        <v>0</v>
      </c>
      <c r="F30">
        <v>1</v>
      </c>
      <c r="G30" s="21">
        <f t="shared" si="1"/>
        <v>0</v>
      </c>
    </row>
    <row r="31" spans="1:7" x14ac:dyDescent="0.3">
      <c r="A31" s="24" t="s">
        <v>168</v>
      </c>
      <c r="B31" s="14">
        <v>2</v>
      </c>
      <c r="C31" s="45">
        <v>0</v>
      </c>
      <c r="D31" s="36">
        <f>IF(B31=2,'Kortingspercentages perceel 2'!$H$7,"onjuist")</f>
        <v>0</v>
      </c>
      <c r="E31" s="16">
        <f t="shared" si="0"/>
        <v>0</v>
      </c>
      <c r="F31">
        <v>1</v>
      </c>
      <c r="G31" s="21">
        <f t="shared" si="1"/>
        <v>0</v>
      </c>
    </row>
    <row r="32" spans="1:7" x14ac:dyDescent="0.3">
      <c r="A32" s="24" t="s">
        <v>63</v>
      </c>
      <c r="B32" s="14">
        <v>3</v>
      </c>
      <c r="C32" s="45">
        <v>0</v>
      </c>
      <c r="D32" s="36">
        <f>IF(B32=3,'Kortingspercentages perceel 2'!$H$8,"onjuist")</f>
        <v>0</v>
      </c>
      <c r="E32" s="16">
        <f t="shared" si="0"/>
        <v>0</v>
      </c>
      <c r="F32">
        <v>1</v>
      </c>
      <c r="G32" s="21">
        <f t="shared" si="1"/>
        <v>0</v>
      </c>
    </row>
    <row r="33" spans="1:7" x14ac:dyDescent="0.3">
      <c r="A33" s="24" t="s">
        <v>64</v>
      </c>
      <c r="B33" s="14">
        <v>3</v>
      </c>
      <c r="C33" s="45">
        <v>0</v>
      </c>
      <c r="D33" s="36">
        <f>IF(B33=3,'Kortingspercentages perceel 2'!$H$8,"onjuist")</f>
        <v>0</v>
      </c>
      <c r="E33" s="16">
        <f t="shared" si="0"/>
        <v>0</v>
      </c>
      <c r="F33">
        <v>1</v>
      </c>
      <c r="G33" s="21">
        <f t="shared" si="1"/>
        <v>0</v>
      </c>
    </row>
    <row r="34" spans="1:7" x14ac:dyDescent="0.3">
      <c r="A34" s="24" t="s">
        <v>65</v>
      </c>
      <c r="B34" s="14">
        <v>3</v>
      </c>
      <c r="C34" s="45">
        <v>0</v>
      </c>
      <c r="D34" s="36">
        <f>IF(B34=3,'Kortingspercentages perceel 2'!$H$8,"onjuist")</f>
        <v>0</v>
      </c>
      <c r="E34" s="16">
        <f t="shared" si="0"/>
        <v>0</v>
      </c>
      <c r="F34">
        <v>1</v>
      </c>
      <c r="G34" s="21">
        <f t="shared" si="1"/>
        <v>0</v>
      </c>
    </row>
    <row r="35" spans="1:7" x14ac:dyDescent="0.3">
      <c r="A35" s="24" t="s">
        <v>66</v>
      </c>
      <c r="B35" s="14">
        <v>3</v>
      </c>
      <c r="C35" s="45">
        <v>0</v>
      </c>
      <c r="D35" s="36">
        <f>IF(B35=3,'Kortingspercentages perceel 2'!$H$8,"onjuist")</f>
        <v>0</v>
      </c>
      <c r="E35" s="16">
        <f t="shared" si="0"/>
        <v>0</v>
      </c>
      <c r="F35">
        <v>1</v>
      </c>
      <c r="G35" s="21">
        <f t="shared" si="1"/>
        <v>0</v>
      </c>
    </row>
    <row r="36" spans="1:7" x14ac:dyDescent="0.3">
      <c r="A36" s="24" t="s">
        <v>67</v>
      </c>
      <c r="B36" s="14">
        <v>3</v>
      </c>
      <c r="C36" s="45">
        <v>0</v>
      </c>
      <c r="D36" s="36">
        <f>IF(B36=3,'Kortingspercentages perceel 2'!$H$8,"onjuist")</f>
        <v>0</v>
      </c>
      <c r="E36" s="16">
        <f t="shared" si="0"/>
        <v>0</v>
      </c>
      <c r="F36">
        <v>1</v>
      </c>
      <c r="G36" s="21">
        <f t="shared" si="1"/>
        <v>0</v>
      </c>
    </row>
    <row r="37" spans="1:7" x14ac:dyDescent="0.3">
      <c r="A37" s="24" t="s">
        <v>68</v>
      </c>
      <c r="B37" s="14">
        <v>3</v>
      </c>
      <c r="C37" s="45">
        <v>0</v>
      </c>
      <c r="D37" s="36">
        <f>IF(B37=3,'Kortingspercentages perceel 2'!$H$8,"onjuist")</f>
        <v>0</v>
      </c>
      <c r="E37" s="16">
        <f t="shared" si="0"/>
        <v>0</v>
      </c>
      <c r="F37">
        <v>1</v>
      </c>
      <c r="G37" s="21">
        <f t="shared" si="1"/>
        <v>0</v>
      </c>
    </row>
    <row r="38" spans="1:7" x14ac:dyDescent="0.3">
      <c r="A38" s="24" t="s">
        <v>69</v>
      </c>
      <c r="B38" s="14">
        <v>3</v>
      </c>
      <c r="C38" s="45">
        <v>0</v>
      </c>
      <c r="D38" s="36">
        <f>IF(B38=3,'Kortingspercentages perceel 2'!$H$8,"onjuist")</f>
        <v>0</v>
      </c>
      <c r="E38" s="16">
        <f t="shared" si="0"/>
        <v>0</v>
      </c>
      <c r="F38">
        <v>1</v>
      </c>
      <c r="G38" s="21">
        <f t="shared" si="1"/>
        <v>0</v>
      </c>
    </row>
    <row r="39" spans="1:7" x14ac:dyDescent="0.3">
      <c r="A39" s="24" t="s">
        <v>70</v>
      </c>
      <c r="B39" s="14">
        <v>3</v>
      </c>
      <c r="C39" s="45">
        <v>0</v>
      </c>
      <c r="D39" s="36">
        <f>IF(B39=3,'Kortingspercentages perceel 2'!$H$8,"onjuist")</f>
        <v>0</v>
      </c>
      <c r="E39" s="16">
        <f t="shared" si="0"/>
        <v>0</v>
      </c>
      <c r="F39">
        <v>1</v>
      </c>
      <c r="G39" s="21">
        <f t="shared" si="1"/>
        <v>0</v>
      </c>
    </row>
    <row r="40" spans="1:7" x14ac:dyDescent="0.3">
      <c r="A40" s="24" t="s">
        <v>42</v>
      </c>
      <c r="B40" s="14">
        <v>5</v>
      </c>
      <c r="C40" s="45">
        <v>0</v>
      </c>
      <c r="D40" s="36">
        <f>IF(B40=5,'Kortingspercentages perceel 2'!$H$10,"onjuist")</f>
        <v>0</v>
      </c>
      <c r="E40" s="16">
        <f t="shared" si="0"/>
        <v>0</v>
      </c>
      <c r="F40">
        <v>1</v>
      </c>
      <c r="G40" s="21">
        <f t="shared" si="1"/>
        <v>0</v>
      </c>
    </row>
    <row r="41" spans="1:7" x14ac:dyDescent="0.3">
      <c r="A41" s="25" t="s">
        <v>44</v>
      </c>
      <c r="B41" s="32">
        <v>5</v>
      </c>
      <c r="C41" s="45">
        <v>0</v>
      </c>
      <c r="D41" s="36">
        <f>IF(B41=5,'Kortingspercentages perceel 2'!$H$10,"onjuist")</f>
        <v>0</v>
      </c>
      <c r="E41" s="16">
        <f t="shared" si="0"/>
        <v>0</v>
      </c>
      <c r="F41">
        <v>1</v>
      </c>
      <c r="G41" s="21">
        <f t="shared" si="1"/>
        <v>0</v>
      </c>
    </row>
    <row r="42" spans="1:7" x14ac:dyDescent="0.3">
      <c r="A42" s="24" t="s">
        <v>80</v>
      </c>
      <c r="B42" s="14">
        <v>5</v>
      </c>
      <c r="C42" s="45">
        <v>0</v>
      </c>
      <c r="D42" s="36">
        <f>IF(B42=5,'Kortingspercentages perceel 2'!$H$10,"onjuist")</f>
        <v>0</v>
      </c>
      <c r="E42" s="16">
        <f t="shared" si="0"/>
        <v>0</v>
      </c>
      <c r="F42">
        <v>1</v>
      </c>
      <c r="G42" s="21">
        <f t="shared" si="1"/>
        <v>0</v>
      </c>
    </row>
    <row r="43" spans="1:7" x14ac:dyDescent="0.3">
      <c r="A43" s="24" t="s">
        <v>81</v>
      </c>
      <c r="B43" s="14">
        <v>5</v>
      </c>
      <c r="C43" s="45">
        <v>0</v>
      </c>
      <c r="D43" s="36">
        <f>IF(B43=5,'Kortingspercentages perceel 2'!$H$10,"onjuist")</f>
        <v>0</v>
      </c>
      <c r="E43" s="16">
        <f t="shared" si="0"/>
        <v>0</v>
      </c>
      <c r="F43">
        <v>1</v>
      </c>
      <c r="G43" s="21">
        <f t="shared" si="1"/>
        <v>0</v>
      </c>
    </row>
    <row r="44" spans="1:7" x14ac:dyDescent="0.3">
      <c r="A44" s="24" t="s">
        <v>82</v>
      </c>
      <c r="B44" s="14">
        <v>5</v>
      </c>
      <c r="C44" s="45">
        <v>0</v>
      </c>
      <c r="D44" s="36">
        <f>IF(B44=5,'Kortingspercentages perceel 2'!$H$10,"onjuist")</f>
        <v>0</v>
      </c>
      <c r="E44" s="16">
        <f t="shared" si="0"/>
        <v>0</v>
      </c>
      <c r="F44">
        <v>1</v>
      </c>
      <c r="G44" s="21">
        <f t="shared" si="1"/>
        <v>0</v>
      </c>
    </row>
    <row r="45" spans="1:7" x14ac:dyDescent="0.3">
      <c r="A45" s="24" t="s">
        <v>83</v>
      </c>
      <c r="B45" s="14">
        <v>5</v>
      </c>
      <c r="C45" s="45">
        <v>0</v>
      </c>
      <c r="D45" s="36">
        <f>IF(B45=5,'Kortingspercentages perceel 2'!$H$10,"onjuist")</f>
        <v>0</v>
      </c>
      <c r="E45" s="16">
        <f t="shared" si="0"/>
        <v>0</v>
      </c>
      <c r="F45">
        <v>1</v>
      </c>
      <c r="G45" s="21">
        <f t="shared" si="1"/>
        <v>0</v>
      </c>
    </row>
    <row r="46" spans="1:7" x14ac:dyDescent="0.3">
      <c r="A46" s="24" t="s">
        <v>84</v>
      </c>
      <c r="B46" s="14">
        <v>5</v>
      </c>
      <c r="C46" s="45">
        <v>0</v>
      </c>
      <c r="D46" s="36">
        <f>IF(B46=5,'Kortingspercentages perceel 2'!$H$10,"onjuist")</f>
        <v>0</v>
      </c>
      <c r="E46" s="16">
        <f t="shared" si="0"/>
        <v>0</v>
      </c>
      <c r="F46">
        <v>1</v>
      </c>
      <c r="G46" s="21">
        <f t="shared" si="1"/>
        <v>0</v>
      </c>
    </row>
    <row r="47" spans="1:7" x14ac:dyDescent="0.3">
      <c r="A47" s="24" t="s">
        <v>170</v>
      </c>
      <c r="B47" s="14">
        <v>5</v>
      </c>
      <c r="C47" s="45">
        <v>0</v>
      </c>
      <c r="D47" s="36">
        <f>IF(B47=5,'Kortingspercentages perceel 2'!$H$10,"onjuist")</f>
        <v>0</v>
      </c>
      <c r="E47" s="16">
        <f t="shared" si="0"/>
        <v>0</v>
      </c>
      <c r="F47">
        <v>1</v>
      </c>
      <c r="G47" s="21">
        <f t="shared" si="1"/>
        <v>0</v>
      </c>
    </row>
    <row r="48" spans="1:7" x14ac:dyDescent="0.3">
      <c r="A48" s="24" t="s">
        <v>93</v>
      </c>
      <c r="B48" s="14">
        <v>6</v>
      </c>
      <c r="C48" s="45">
        <v>0</v>
      </c>
      <c r="D48" s="36">
        <f>IF(B48=6,'Kortingspercentages perceel 2'!$H$11,"onjuist")</f>
        <v>0</v>
      </c>
      <c r="E48" s="16">
        <f t="shared" si="0"/>
        <v>0</v>
      </c>
      <c r="F48">
        <v>1</v>
      </c>
      <c r="G48" s="21">
        <f t="shared" si="1"/>
        <v>0</v>
      </c>
    </row>
    <row r="49" spans="1:7" x14ac:dyDescent="0.3">
      <c r="A49" s="24" t="s">
        <v>94</v>
      </c>
      <c r="B49" s="14">
        <v>6</v>
      </c>
      <c r="C49" s="45">
        <v>0</v>
      </c>
      <c r="D49" s="36">
        <f>IF(B49=6,'Kortingspercentages perceel 2'!$H$11,"onjuist")</f>
        <v>0</v>
      </c>
      <c r="E49" s="16">
        <f t="shared" si="0"/>
        <v>0</v>
      </c>
      <c r="F49">
        <v>1</v>
      </c>
      <c r="G49" s="21">
        <f t="shared" si="1"/>
        <v>0</v>
      </c>
    </row>
    <row r="50" spans="1:7" x14ac:dyDescent="0.3">
      <c r="A50" s="24" t="s">
        <v>43</v>
      </c>
      <c r="B50" s="14">
        <v>8</v>
      </c>
      <c r="C50" s="45">
        <v>0</v>
      </c>
      <c r="D50" s="36">
        <f>IF(B50=8,'Kortingspercentages perceel 2'!$H$13,"onjuist")</f>
        <v>0</v>
      </c>
      <c r="E50" s="16">
        <f t="shared" si="0"/>
        <v>0</v>
      </c>
      <c r="F50">
        <v>1</v>
      </c>
      <c r="G50" s="21">
        <f t="shared" si="1"/>
        <v>0</v>
      </c>
    </row>
    <row r="51" spans="1:7" x14ac:dyDescent="0.3">
      <c r="A51" s="24" t="s">
        <v>29</v>
      </c>
      <c r="B51" s="14">
        <v>9</v>
      </c>
      <c r="C51" s="45">
        <v>0</v>
      </c>
      <c r="D51" s="36">
        <f>IF(B51=9,'Kortingspercentages perceel 2'!$H$14,"onjuist")</f>
        <v>0</v>
      </c>
      <c r="E51" s="16">
        <f t="shared" si="0"/>
        <v>0</v>
      </c>
      <c r="F51">
        <v>1</v>
      </c>
      <c r="G51" s="21">
        <f t="shared" si="1"/>
        <v>0</v>
      </c>
    </row>
    <row r="52" spans="1:7" ht="15" thickBot="1" x14ac:dyDescent="0.35">
      <c r="A52" s="26" t="s">
        <v>92</v>
      </c>
      <c r="B52" s="33">
        <v>9</v>
      </c>
      <c r="C52" s="110">
        <v>0</v>
      </c>
      <c r="D52" s="36">
        <f>IF(B52=9,'Kortingspercentages perceel 2'!$H$14,"onjuist")</f>
        <v>0</v>
      </c>
      <c r="E52" s="16">
        <f t="shared" si="0"/>
        <v>0</v>
      </c>
      <c r="F52" s="8">
        <v>1</v>
      </c>
      <c r="G52" s="21">
        <f t="shared" si="1"/>
        <v>0</v>
      </c>
    </row>
    <row r="53" spans="1:7" ht="15" thickBot="1" x14ac:dyDescent="0.35">
      <c r="D53" s="91" t="s">
        <v>236</v>
      </c>
      <c r="E53" s="92"/>
      <c r="F53" s="93"/>
      <c r="G53" s="53">
        <f>SUM(G6:G52)</f>
        <v>0</v>
      </c>
    </row>
  </sheetData>
  <sheetProtection algorithmName="SHA-512" hashValue="ZTRxJhFa1m0uo2XVam9ybvv5cYTzR0717NdsaS3TYvs792f04mQdZtQKgRdlpqlTY21RmQSzgYOtW5w510pmcA==" saltValue="GU9v/kkKzcE65sOeLDM4oQ==" spinCount="100000" sheet="1" objects="1" scenarios="1" selectLockedCells="1"/>
  <mergeCells count="1">
    <mergeCell ref="D53:F5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9669-D816-4B13-AEEC-DC86DF3BB364}">
  <dimension ref="A1:G29"/>
  <sheetViews>
    <sheetView tabSelected="1" workbookViewId="0">
      <selection activeCell="E20" sqref="E20"/>
    </sheetView>
  </sheetViews>
  <sheetFormatPr defaultRowHeight="14.4" x14ac:dyDescent="0.3"/>
  <cols>
    <col min="1" max="1" width="51.109375" customWidth="1"/>
    <col min="2" max="2" width="32.6640625" customWidth="1"/>
    <col min="5" max="5" width="15" customWidth="1"/>
    <col min="7" max="7" width="15.88671875" customWidth="1"/>
  </cols>
  <sheetData>
    <row r="1" spans="1:7" ht="31.2" x14ac:dyDescent="0.6">
      <c r="A1" s="1"/>
      <c r="B1" s="2" t="s">
        <v>270</v>
      </c>
      <c r="C1" s="1"/>
      <c r="D1" s="1"/>
      <c r="E1" s="1"/>
      <c r="F1" s="1"/>
      <c r="G1" s="1"/>
    </row>
    <row r="2" spans="1:7" x14ac:dyDescent="0.3">
      <c r="A2" s="1"/>
      <c r="B2" s="4" t="s">
        <v>251</v>
      </c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5" thickBot="1" x14ac:dyDescent="0.35"/>
    <row r="5" spans="1:7" x14ac:dyDescent="0.3">
      <c r="A5" s="17" t="s">
        <v>3</v>
      </c>
      <c r="B5" s="18" t="s">
        <v>103</v>
      </c>
      <c r="C5" s="18" t="s">
        <v>106</v>
      </c>
      <c r="D5" s="13"/>
      <c r="E5" s="18" t="s">
        <v>268</v>
      </c>
      <c r="F5" s="13"/>
      <c r="G5" s="20" t="s">
        <v>269</v>
      </c>
    </row>
    <row r="6" spans="1:7" x14ac:dyDescent="0.3">
      <c r="A6" s="24" t="s">
        <v>104</v>
      </c>
      <c r="B6" t="s">
        <v>105</v>
      </c>
      <c r="C6">
        <v>8</v>
      </c>
      <c r="E6" s="107">
        <v>0</v>
      </c>
      <c r="G6" s="95">
        <f>E6*C6</f>
        <v>0</v>
      </c>
    </row>
    <row r="7" spans="1:7" x14ac:dyDescent="0.3">
      <c r="A7" s="24" t="s">
        <v>104</v>
      </c>
      <c r="B7" t="s">
        <v>112</v>
      </c>
      <c r="C7">
        <v>8</v>
      </c>
      <c r="E7" s="107">
        <v>0</v>
      </c>
      <c r="G7" s="95">
        <f t="shared" ref="G7:G22" si="0">E7*C7</f>
        <v>0</v>
      </c>
    </row>
    <row r="8" spans="1:7" x14ac:dyDescent="0.3">
      <c r="A8" s="24" t="s">
        <v>104</v>
      </c>
      <c r="B8" t="s">
        <v>107</v>
      </c>
      <c r="C8">
        <v>8</v>
      </c>
      <c r="E8" s="107">
        <v>0</v>
      </c>
      <c r="G8" s="95">
        <f t="shared" si="0"/>
        <v>0</v>
      </c>
    </row>
    <row r="9" spans="1:7" x14ac:dyDescent="0.3">
      <c r="A9" s="24" t="s">
        <v>108</v>
      </c>
      <c r="B9" t="s">
        <v>109</v>
      </c>
      <c r="C9">
        <v>4</v>
      </c>
      <c r="E9" s="107">
        <v>0</v>
      </c>
      <c r="G9" s="95">
        <f t="shared" si="0"/>
        <v>0</v>
      </c>
    </row>
    <row r="10" spans="1:7" x14ac:dyDescent="0.3">
      <c r="A10" s="24" t="s">
        <v>110</v>
      </c>
      <c r="B10" t="s">
        <v>113</v>
      </c>
      <c r="C10">
        <v>2</v>
      </c>
      <c r="E10" s="107">
        <v>0</v>
      </c>
      <c r="G10" s="95">
        <f t="shared" si="0"/>
        <v>0</v>
      </c>
    </row>
    <row r="11" spans="1:7" x14ac:dyDescent="0.3">
      <c r="A11" s="24" t="s">
        <v>111</v>
      </c>
      <c r="B11" t="s">
        <v>114</v>
      </c>
      <c r="C11">
        <v>1</v>
      </c>
      <c r="E11" s="107">
        <v>0</v>
      </c>
      <c r="G11" s="95">
        <f t="shared" si="0"/>
        <v>0</v>
      </c>
    </row>
    <row r="12" spans="1:7" x14ac:dyDescent="0.3">
      <c r="A12" s="24" t="s">
        <v>71</v>
      </c>
      <c r="B12" t="s">
        <v>115</v>
      </c>
      <c r="C12">
        <v>1</v>
      </c>
      <c r="E12" s="107">
        <v>0</v>
      </c>
      <c r="G12" s="95">
        <f t="shared" si="0"/>
        <v>0</v>
      </c>
    </row>
    <row r="13" spans="1:7" x14ac:dyDescent="0.3">
      <c r="A13" s="24" t="s">
        <v>116</v>
      </c>
      <c r="B13" t="s">
        <v>117</v>
      </c>
      <c r="C13">
        <v>13</v>
      </c>
      <c r="E13" s="107">
        <v>0</v>
      </c>
      <c r="G13" s="95">
        <f t="shared" si="0"/>
        <v>0</v>
      </c>
    </row>
    <row r="14" spans="1:7" x14ac:dyDescent="0.3">
      <c r="A14" s="24" t="s">
        <v>34</v>
      </c>
      <c r="B14" t="s">
        <v>118</v>
      </c>
      <c r="C14">
        <v>2</v>
      </c>
      <c r="E14" s="107">
        <v>0</v>
      </c>
      <c r="G14" s="95">
        <f t="shared" si="0"/>
        <v>0</v>
      </c>
    </row>
    <row r="15" spans="1:7" x14ac:dyDescent="0.3">
      <c r="A15" s="24" t="s">
        <v>34</v>
      </c>
      <c r="B15" t="s">
        <v>119</v>
      </c>
      <c r="C15">
        <v>8</v>
      </c>
      <c r="E15" s="107">
        <v>0</v>
      </c>
      <c r="G15" s="95">
        <f t="shared" si="0"/>
        <v>0</v>
      </c>
    </row>
    <row r="16" spans="1:7" x14ac:dyDescent="0.3">
      <c r="A16" s="24" t="s">
        <v>120</v>
      </c>
      <c r="B16" t="s">
        <v>121</v>
      </c>
      <c r="C16">
        <v>1</v>
      </c>
      <c r="E16" s="107">
        <v>0</v>
      </c>
      <c r="G16" s="95">
        <f t="shared" si="0"/>
        <v>0</v>
      </c>
    </row>
    <row r="17" spans="1:7" x14ac:dyDescent="0.3">
      <c r="A17" s="24" t="s">
        <v>122</v>
      </c>
      <c r="B17" t="s">
        <v>123</v>
      </c>
      <c r="C17">
        <v>12</v>
      </c>
      <c r="E17" s="107">
        <v>0</v>
      </c>
      <c r="G17" s="95">
        <f t="shared" si="0"/>
        <v>0</v>
      </c>
    </row>
    <row r="18" spans="1:7" x14ac:dyDescent="0.3">
      <c r="A18" s="24" t="s">
        <v>93</v>
      </c>
      <c r="B18" t="s">
        <v>124</v>
      </c>
      <c r="C18">
        <v>3</v>
      </c>
      <c r="E18" s="107">
        <v>0</v>
      </c>
      <c r="G18" s="95">
        <f t="shared" si="0"/>
        <v>0</v>
      </c>
    </row>
    <row r="19" spans="1:7" x14ac:dyDescent="0.3">
      <c r="A19" s="24" t="s">
        <v>93</v>
      </c>
      <c r="B19" t="s">
        <v>125</v>
      </c>
      <c r="C19">
        <v>2</v>
      </c>
      <c r="E19" s="107">
        <v>0</v>
      </c>
      <c r="G19" s="95">
        <f t="shared" si="0"/>
        <v>0</v>
      </c>
    </row>
    <row r="20" spans="1:7" ht="15" thickBot="1" x14ac:dyDescent="0.35">
      <c r="A20" s="26" t="s">
        <v>252</v>
      </c>
      <c r="B20" s="8" t="s">
        <v>253</v>
      </c>
      <c r="C20" s="8">
        <v>1</v>
      </c>
      <c r="D20" s="8"/>
      <c r="E20" s="108">
        <v>0</v>
      </c>
      <c r="F20" s="8"/>
      <c r="G20" s="96">
        <f t="shared" si="0"/>
        <v>0</v>
      </c>
    </row>
    <row r="21" spans="1:7" ht="15" thickBot="1" x14ac:dyDescent="0.35">
      <c r="E21" s="54"/>
      <c r="G21" s="51">
        <f>COUNTIF(G6:G20,"&gt;0")</f>
        <v>0</v>
      </c>
    </row>
    <row r="22" spans="1:7" ht="15" thickBot="1" x14ac:dyDescent="0.35">
      <c r="A22" s="58" t="s">
        <v>255</v>
      </c>
      <c r="B22" s="56"/>
      <c r="C22" s="56">
        <v>10</v>
      </c>
      <c r="D22" s="56"/>
      <c r="E22" s="109">
        <v>0</v>
      </c>
      <c r="F22" s="56"/>
      <c r="G22" s="97">
        <f t="shared" si="0"/>
        <v>0</v>
      </c>
    </row>
    <row r="23" spans="1:7" ht="15" thickBot="1" x14ac:dyDescent="0.35"/>
    <row r="24" spans="1:7" ht="15" thickBot="1" x14ac:dyDescent="0.35">
      <c r="A24" s="9" t="s">
        <v>147</v>
      </c>
      <c r="B24" s="60" t="s">
        <v>274</v>
      </c>
      <c r="C24" s="56"/>
      <c r="D24" s="56"/>
      <c r="E24" s="56"/>
      <c r="F24" s="56"/>
      <c r="G24" s="61" t="s">
        <v>148</v>
      </c>
    </row>
    <row r="25" spans="1:7" x14ac:dyDescent="0.3">
      <c r="A25" s="62" t="s">
        <v>254</v>
      </c>
      <c r="B25" s="63">
        <v>0.7</v>
      </c>
      <c r="C25" s="13"/>
      <c r="D25" s="13"/>
      <c r="E25" s="13"/>
      <c r="F25" s="13"/>
      <c r="G25" s="98" t="str">
        <f>IF(G21=15,SUM(G6:G20),"onjuist")</f>
        <v>onjuist</v>
      </c>
    </row>
    <row r="26" spans="1:7" ht="15" thickBot="1" x14ac:dyDescent="0.35">
      <c r="A26" s="24" t="s">
        <v>255</v>
      </c>
      <c r="B26" s="59">
        <v>0.3</v>
      </c>
      <c r="G26" s="95">
        <f>G22</f>
        <v>0</v>
      </c>
    </row>
    <row r="27" spans="1:7" ht="15" thickBot="1" x14ac:dyDescent="0.35">
      <c r="A27" s="58" t="s">
        <v>271</v>
      </c>
      <c r="B27" s="56"/>
      <c r="C27" s="56"/>
      <c r="D27" s="56"/>
      <c r="E27" s="56"/>
      <c r="F27" s="56"/>
      <c r="G27" s="97" t="str">
        <f>IF(E22&gt;0,(G25*0.7)+(G26*0.3),"ongeldig")</f>
        <v>ongeldig</v>
      </c>
    </row>
    <row r="28" spans="1:7" x14ac:dyDescent="0.3">
      <c r="A28" s="15" t="s">
        <v>267</v>
      </c>
    </row>
    <row r="29" spans="1:7" x14ac:dyDescent="0.3">
      <c r="A29" s="94" t="s">
        <v>276</v>
      </c>
    </row>
  </sheetData>
  <sheetProtection algorithmName="SHA-512" hashValue="B3ebtBHT09Rf0aGr8NL9CxjtRFU0mXRO2KY/uvwz5ngT3jgtB+VWTybwZ5zRg0TPut/bN9o9CxbvBSvzDSRQGg==" saltValue="27w8fSVjp5obPyfZDbUNpQ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Kortingspercentages perceel 1</vt:lpstr>
      <vt:lpstr>Assortiment perceel 1</vt:lpstr>
      <vt:lpstr>Kortingspercentages perceel 2</vt:lpstr>
      <vt:lpstr>Assortiment Perceel 2 </vt:lpstr>
      <vt:lpstr>Perceel 2 onderhoud huidig</vt:lpstr>
    </vt:vector>
  </TitlesOfParts>
  <Company>Summa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Wilting, Claire</dc:creator>
  <cp:lastModifiedBy>Heijden, Rob van der</cp:lastModifiedBy>
  <dcterms:created xsi:type="dcterms:W3CDTF">2025-11-19T08:02:58Z</dcterms:created>
  <dcterms:modified xsi:type="dcterms:W3CDTF">2025-12-16T09:58:33Z</dcterms:modified>
</cp:coreProperties>
</file>