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T:\rvo\IUC\09 Team RVO\Inkoop boven EU\2. AT2\2024\DGF - EA Rasters ihkv bestrijding AVP - 202406182\3 Nota's van Inlichtingen\NvI 2e vragenronde d.d 18-02-2026\NvI 2e ronde ter publicatie d.d. 18-02-2026\"/>
    </mc:Choice>
  </mc:AlternateContent>
  <xr:revisionPtr revIDLastSave="0" documentId="13_ncr:1_{A93E2B76-6415-4F8C-AB6F-811878F4D53D}" xr6:coauthVersionLast="47" xr6:coauthVersionMax="47" xr10:uidLastSave="{00000000-0000-0000-0000-000000000000}"/>
  <bookViews>
    <workbookView xWindow="-108" yWindow="-108" windowWidth="30936" windowHeight="16896" xr2:uid="{00000000-000D-0000-FFFF-FFFF00000000}"/>
  </bookViews>
  <sheets>
    <sheet name="Herziende Prijzenblad" sheetId="2" r:id="rId1"/>
  </sheets>
  <definedNames>
    <definedName name="_xlnm.Print_Area" localSheetId="0">'Herziende Prijzenblad'!$B$2:$K$85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 i="2" l="1"/>
  <c r="I77" i="2" l="1"/>
  <c r="I75" i="2"/>
  <c r="K73" i="2"/>
  <c r="I70" i="2"/>
  <c r="I68" i="2"/>
  <c r="I66" i="2"/>
  <c r="I64" i="2"/>
  <c r="K61" i="2"/>
  <c r="K59" i="2"/>
  <c r="K57" i="2"/>
  <c r="K56" i="2"/>
  <c r="K55" i="2"/>
  <c r="I54" i="2"/>
  <c r="K53" i="2"/>
  <c r="K52" i="2"/>
  <c r="I51" i="2"/>
  <c r="I50" i="2"/>
  <c r="K49" i="2"/>
  <c r="K48" i="2"/>
  <c r="K47" i="2"/>
  <c r="K46" i="2"/>
  <c r="K43" i="2"/>
  <c r="I41" i="2"/>
  <c r="I39" i="2"/>
  <c r="I37" i="2"/>
  <c r="K35" i="2"/>
  <c r="K33" i="2"/>
  <c r="K29" i="2"/>
  <c r="I26" i="2"/>
  <c r="I24" i="2"/>
  <c r="I21" i="2"/>
  <c r="I19" i="2"/>
  <c r="I16" i="2"/>
  <c r="K16" i="2" s="1"/>
  <c r="K19" i="2" l="1"/>
  <c r="K21" i="2"/>
  <c r="K24" i="2"/>
  <c r="K26" i="2"/>
  <c r="K37" i="2"/>
  <c r="K39" i="2"/>
  <c r="K41" i="2"/>
  <c r="K50" i="2"/>
  <c r="K51" i="2"/>
  <c r="K54" i="2"/>
  <c r="K64" i="2"/>
  <c r="K66" i="2"/>
  <c r="K68" i="2"/>
  <c r="K70" i="2"/>
  <c r="K75" i="2"/>
  <c r="K77" i="2"/>
  <c r="K79" i="2" l="1"/>
</calcChain>
</file>

<file path=xl/sharedStrings.xml><?xml version="1.0" encoding="utf-8"?>
<sst xmlns="http://schemas.openxmlformats.org/spreadsheetml/2006/main" count="186" uniqueCount="153">
  <si>
    <t>Openbare Europese aanbesteding voor ‘de advisering over en plaatsing van Rasters bij uitbraak van Afrikaanse varkenspest bij Wilde zwijnen’ met IUC-kenmerk 202406182</t>
  </si>
  <si>
    <t xml:space="preserve">Invulinstructies: </t>
  </si>
  <si>
    <t>De prijzen in de groen gearceerde cellen (inclusief het van toepassing zijnde btw-tarief) dient u in te vullen. De prijzen per eenheid excl. btw worden beoordeeld ten behoeve van de te gunnen opdracht.</t>
  </si>
  <si>
    <t xml:space="preserve">De prijzen voor de onderdelen A1, C2, D1, D6, D7, D8 en G1 zijn vastgesteld door Aanbestedende dienst. Door in te schrijven stemt u in met deze prijzen. </t>
  </si>
  <si>
    <t>Met de eenheid "per m1" wordt de prijs per strekkende meter in de lengte bedoeld.</t>
  </si>
  <si>
    <t xml:space="preserve">In het Aanbestedingsdocument staat omschreven wat onder elk element wordt verstaan. </t>
  </si>
  <si>
    <t>Inschrijver dient de uitgangspunten van het Aanbestedingsdocument in acht te nemen.</t>
  </si>
  <si>
    <t>U offreert geen 0 prijzen of negatieve prijzen, ook niet op onderdelen.</t>
  </si>
  <si>
    <t>Dit betreft een fictieve inschrijfsom. De aantallen zijn gebaseerd op een geschatte situatie, zoals omschreven in het Aanbestedingsdocument. Aan deze aantallen kunnen geen rechten worden ontleend.</t>
  </si>
  <si>
    <r>
      <rPr>
        <b/>
        <u/>
        <sz val="9"/>
        <color rgb="FF000000"/>
        <rFont val="Arial"/>
        <family val="2"/>
      </rPr>
      <t>ALLE</t>
    </r>
    <r>
      <rPr>
        <b/>
        <sz val="9"/>
        <color rgb="FF000000"/>
        <rFont val="Arial"/>
        <family val="2"/>
      </rPr>
      <t xml:space="preserve"> GROENE VELDEN IN TE VULLEN DOOR INSCHRIJVER</t>
    </r>
  </si>
  <si>
    <t>BANDBREEDTE WAARBINNEN DE AAN TE BIEDEN PRIJS DIENT TE LIGGEN</t>
  </si>
  <si>
    <t>SUBTOTALEN WORDEN AUTOMATISCH BEREKEND</t>
  </si>
  <si>
    <t>Nr.</t>
  </si>
  <si>
    <t>Onderwerp</t>
  </si>
  <si>
    <t>Eenheid</t>
  </si>
  <si>
    <t>Prijs per eenheid,
exclusief btw</t>
  </si>
  <si>
    <t>BTW percentage</t>
  </si>
  <si>
    <t>Bandbreedte (minimum)</t>
  </si>
  <si>
    <t>Bandbreedte (maximum)</t>
  </si>
  <si>
    <t>Fictieve aantallen</t>
  </si>
  <si>
    <t>Toelichting op de fictieve aantallen</t>
  </si>
  <si>
    <t>Totale inschrijfsom, excl. btw</t>
  </si>
  <si>
    <t>ONDERDEEL A: VERGOEDING ALGEMEEN</t>
  </si>
  <si>
    <t>A1</t>
  </si>
  <si>
    <t>Bereikbaarheidsvergoeding</t>
  </si>
  <si>
    <t>Per kwartaal</t>
  </si>
  <si>
    <t>N.v.t.</t>
  </si>
  <si>
    <t>4 kwartalen * 6 jaar</t>
  </si>
  <si>
    <t>ONDERDEEL B: AANSCHAF VAN VOORRAAD DIRECT NA CONTRACT ONDERTEKENING EN AANVULLING BIJ GEBRUIK</t>
  </si>
  <si>
    <t>B1</t>
  </si>
  <si>
    <t>Tijdelijke rasters</t>
  </si>
  <si>
    <t>Per m1</t>
  </si>
  <si>
    <t>60.000 meter is o.b.v. 30.000 meter aanschaf van tijdelijke rasters na contract ondertekening + aanvulling voorraad van 30.000 meter bij 1 uitbraak</t>
  </si>
  <si>
    <t>Aanschaf van tijdelijke rasters, inclusief alle benodigdheden (m.u.v. schikdraadapparaat en accu)</t>
  </si>
  <si>
    <t>B2</t>
  </si>
  <si>
    <t>Vaste rasters</t>
  </si>
  <si>
    <t>50.000 meter is o.b.v. 10.000 meter aanschaf van vaste rasters na contract ondertekening + gebruik van 30.000 meter + aanvulling voorraad van 10.000 meter bij 1 uitbraak</t>
  </si>
  <si>
    <t>Aanschaf van vaste rasters, inclusief alle benodigdheden (m.u.v. de rasterpalen)</t>
  </si>
  <si>
    <t>ONDERDEEL C: VOORBEREIDING EN ADVIESGESPREK</t>
  </si>
  <si>
    <t>C1</t>
  </si>
  <si>
    <t>Uurtarief adviesgesprek</t>
  </si>
  <si>
    <t>Per uur</t>
  </si>
  <si>
    <t>O.b.v. 6 uur deelname aan adviesgesprek +  4 uur reistijd + 100 uur adviesuitwerking/aanpassing en deelrapportage * 2 personen</t>
  </si>
  <si>
    <t>Vergoeding voor de bestede uren aan deelname aan het adviesgesprek, inclusief reistijd en uitwerking van het advies (max. 2 personen)</t>
  </si>
  <si>
    <t>C2</t>
  </si>
  <si>
    <t>Kilometervergoeding bij bijwonen adviesgesprek</t>
  </si>
  <si>
    <t>Per kilometer, per voertuig</t>
  </si>
  <si>
    <t>O.b.v. 1 personenauto waarmee 100 kilometer per rit wordt gereden * 2 ritten</t>
  </si>
  <si>
    <t xml:space="preserve">Vast tarief per voertuig om het fysieke adviesgesprek bij te wonen. De heen- en terugreis mag hierbij in rekening worden gebracht. </t>
  </si>
  <si>
    <t>ONDERDEEL D: PLAATSEN VAN RASTERS</t>
  </si>
  <si>
    <t>D1</t>
  </si>
  <si>
    <t>Opstarttarief</t>
  </si>
  <si>
    <t>Per persoon</t>
  </si>
  <si>
    <t>Vergoeding van maximaal 6 personen</t>
  </si>
  <si>
    <t>D2</t>
  </si>
  <si>
    <t>Plaatsen tijdelijke rasters</t>
  </si>
  <si>
    <t>Initiële plaatsing van 30.000 meter tijdelijke rasters bij 1 uitbraak</t>
  </si>
  <si>
    <t>Kosten voor het plaatsen van tijdelijke rasters (incl. arbeid en inzet van eventuele (graaf)machines)</t>
  </si>
  <si>
    <t>D3</t>
  </si>
  <si>
    <t>Plaatsen vaste ingegraven rasters</t>
  </si>
  <si>
    <t>Voor de fictieve situatie wordt 40.000 meter vaste rasters aangehouden (waarvan vervanging van 30.000 tijdelijke rasters door vaste rasters + gelijk plaatsen van 10.000 meter vaste rasters). Hiervan wordt de helft ingegraven en de helft omgeslagen</t>
  </si>
  <si>
    <t>Kosten voor het plaatsen van rasterpalen en vaste rasters die worden ingegraven (incl. arbeid en inzet van eventuele (graaf)machines)</t>
  </si>
  <si>
    <t>D4</t>
  </si>
  <si>
    <t>Plaatsen vaste omgeslagen rasters</t>
  </si>
  <si>
    <t>Kosten voor het plaatsen van rasterpalen en vaste rasters die worden omgeslagen  (incl. arbeid en inzet van eventuele (graaf)machines)</t>
  </si>
  <si>
    <t>D5</t>
  </si>
  <si>
    <t>Uurtarief reistijd</t>
  </si>
  <si>
    <t>Betreft 1,5 uur per reis * 2 ritten * 3 personen per ploeg * 4 ploegen</t>
  </si>
  <si>
    <t>D6</t>
  </si>
  <si>
    <t>Kilometervergoeding klein materieel</t>
  </si>
  <si>
    <t>O.b.v. 2 voertuigen per dag, voor 28 dagen en een gemiddelde retourrit van 200 kilometer</t>
  </si>
  <si>
    <t>Vast tarief voor voertuigen t/m 3500 kilo die vervoerbaar zijn met een BE rijbewijs (kleine graafmachine, bus met aanhanger etc.)</t>
  </si>
  <si>
    <t>D7</t>
  </si>
  <si>
    <t>Kilometervergoeding groot materieel</t>
  </si>
  <si>
    <t>O.b.v. 1 voertuig per dag, voor 4 dagen en een gemiddeld retourrit van 200 kilometer</t>
  </si>
  <si>
    <t>Vast tarief voor voertuigen t/m 50 ton kilo die vervoerbaar zijn met een C-rijbewijs (e.g. grote graafmachine)</t>
  </si>
  <si>
    <t>D8</t>
  </si>
  <si>
    <t>KLIC-melding</t>
  </si>
  <si>
    <t xml:space="preserve">Per stuk </t>
  </si>
  <si>
    <t>Inschatting o.b.v. fictieve situatie</t>
  </si>
  <si>
    <t>Vaste vergoeding per melding bij het Kadaster</t>
  </si>
  <si>
    <t>ONDERDEEL E: OVERIGE OPTIONELE ONDERDELEN BIJ HET PLAATSEN VAN RASTERS</t>
  </si>
  <si>
    <t>E1</t>
  </si>
  <si>
    <t>Ursusgaas incl. bevestigingsmateriaal (materiaalkosten)</t>
  </si>
  <si>
    <t>E2</t>
  </si>
  <si>
    <t>Rasterpaal (materiaalkosten)</t>
  </si>
  <si>
    <t>E3</t>
  </si>
  <si>
    <t>Klappoort (materiaalkosten + arbeidskosten)</t>
  </si>
  <si>
    <t>E4</t>
  </si>
  <si>
    <t>Draaipoort (materiaalkosten + arbeidskosten)</t>
  </si>
  <si>
    <t>E5</t>
  </si>
  <si>
    <t>Hoekpaal (materiaalkosten + arbeidskosten)</t>
  </si>
  <si>
    <t>Per stuk</t>
  </si>
  <si>
    <t>E6</t>
  </si>
  <si>
    <t>Eindpaal (materiaalkosten + arbeidskosten)</t>
  </si>
  <si>
    <t>E7</t>
  </si>
  <si>
    <t>Manchet (materiaalkosten + arbeidskosten)</t>
  </si>
  <si>
    <t>E8</t>
  </si>
  <si>
    <t>Faunabuis (materiaalkosten + arbeidskosten)</t>
  </si>
  <si>
    <t>E9</t>
  </si>
  <si>
    <t>Bouwhek (huurkosten + arbeidskosten)</t>
  </si>
  <si>
    <t>Per stuk, per week</t>
  </si>
  <si>
    <t>E10</t>
  </si>
  <si>
    <t>Rasteroverstap (materiaalkosten + arbeidskosten)</t>
  </si>
  <si>
    <t>E11</t>
  </si>
  <si>
    <t>E12</t>
  </si>
  <si>
    <t>ONDERDEEL F: OPSLAG VAN RASTERS</t>
  </si>
  <si>
    <t>F1</t>
  </si>
  <si>
    <t>Opslagkosten tijdelijke rasters</t>
  </si>
  <si>
    <t>Opslagkosten voor 30.000 meter tijdelijke rasters, inclusief alle benodigdheden</t>
  </si>
  <si>
    <t>F2</t>
  </si>
  <si>
    <t>Opslagkosten vaste rasters</t>
  </si>
  <si>
    <t>Opslagkosten voor 10.000 meter vaste rasters, inclusief alle benodigdheden (m.u.v. de rasterpalen)</t>
  </si>
  <si>
    <t>ONDERDEEL G: INSPECTIE EN REPARATIE VAN RASTERS</t>
  </si>
  <si>
    <t>G1</t>
  </si>
  <si>
    <t>Kilometervergoeding bij inspectie en reparatie</t>
  </si>
  <si>
    <t>O.b.v. 63 inspecties en gemiddeld 100 kilometer per rit * 2 ritten</t>
  </si>
  <si>
    <t>G2</t>
  </si>
  <si>
    <t>O.b.v. 63 maal op locatie komen voor inspectie à 1,5 uur reistijd * 2 personen * 2 ritten</t>
  </si>
  <si>
    <t>G3</t>
  </si>
  <si>
    <t>Uurtarief inspectie en reparatie</t>
  </si>
  <si>
    <t>O.b.v. 63 inspecties à 8 uur * 2 personen</t>
  </si>
  <si>
    <t>G4</t>
  </si>
  <si>
    <t>Maaien</t>
  </si>
  <si>
    <t>O.b.v. 12 maal maaien à 8 uur tussen april en oktober</t>
  </si>
  <si>
    <t>Arbeidskosten per medewerker voor het maaien, incl. traject afleggen en gebruik van apparatuur</t>
  </si>
  <si>
    <t>ONDERDEEL H: VERWIJDEREN VAN RASTERS</t>
  </si>
  <si>
    <t>H1</t>
  </si>
  <si>
    <t>Verwijderen van tijdelijke rasters</t>
  </si>
  <si>
    <t>30.000 meter tijdelijke rasters worden vervangen voor 30.000 meter vaste rasters. Kosten voor vervangen is het verwijderen en opnieuw plaatsen van rasters.</t>
  </si>
  <si>
    <t>Arbeidskosten voor het verwijderen van tijdelijke rasters, incl. alle onderdelen</t>
  </si>
  <si>
    <t>H2</t>
  </si>
  <si>
    <t>Verwijderen van vaste ingegraven rasters</t>
  </si>
  <si>
    <t>Na opdracht beëindiging worden de 20.000 meter vast ingegraven vaste rasters verwijdert</t>
  </si>
  <si>
    <t>Arbeidskosten voor het verwijderen van vaste ingegraven rasters, incl. alle onderdelen</t>
  </si>
  <si>
    <t>H3</t>
  </si>
  <si>
    <t>Verwijderen van vaste omgeslagen rasters</t>
  </si>
  <si>
    <t>Na opdracht beëindiging worden de 20.000 meter vast omgeslagen vaste rasters verwijdert</t>
  </si>
  <si>
    <t>Arbeidskosten voor het verwijderen van vaste omgeslagen rasters, incl. alle onderdelen</t>
  </si>
  <si>
    <t>TOTALE INSCHRIJFSOM:</t>
  </si>
  <si>
    <t>Naam bedrijf:</t>
  </si>
  <si>
    <t>Naam ondertekenaar:</t>
  </si>
  <si>
    <t>Functie ondertekenaar:</t>
  </si>
  <si>
    <t>Datum:</t>
  </si>
  <si>
    <t>Vaste vergoeding voor de Bereikbaarheidsdienst en het periodiek aanleveren van voorraad rapportages</t>
  </si>
  <si>
    <t>Bijlage 4. Prijzenblad (herzien n.a.v. 2e Nota van Inlichtingen d.d. 18-02-2026)</t>
  </si>
  <si>
    <t>Stroomklok accu (materiaalkosten)</t>
  </si>
  <si>
    <t>Schrikdraadapparaat, geplaatst in een box/kist beschermd tegen diefstal en elektrische bedrading (aanschaf materiaalkosten + arbeidskosten)</t>
  </si>
  <si>
    <t>Vast tarief voor de voertuigen, vanaf vestigingsadres van opdrachtnemer tot aan Maatregelgebied.
De heen- en terugreis mag hierbij in rekening worden gebracht.</t>
  </si>
  <si>
    <t>Vergoeding voor de medewerkers, vanaf vestigingsadres opdrachtnemer tot aan Maatregelgebied (max. 2 uur per rit).
De heen- en terugreis mag hierbij in rekening worden gebracht.</t>
  </si>
  <si>
    <t>Vergoeding voor de medewerkers voor de inspectie en eventuele reparatie van rasters, incl. traject afleggen en bedienen van voertuig.
Daarnaast valt onder dit tarief ook het vervangen van accu('s). De kosten van het volladen van accu('s) zijn bij het tarief inbegrepen
en worden dus niet apart in rekening gebracht.</t>
  </si>
  <si>
    <t xml:space="preserve">Vergoeding voor de medewerkers, vanaf vestigingsadres Opdrachtnemer tot aan Maatregelgebied (max. 2 uur per rit).
De heen- en terugreis mag hierbij in rekening worden gebracht. </t>
  </si>
  <si>
    <t>Eenmalige vergoeding per persoon bij de eerste opdrachtverstrekking voor de voorbereidingsploeg.
Geldt uitsluitend voor medewerkers die de rasters plaatsen, met een maximum van 6 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</si>
</sst>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413]\ * #,##0.00_ ;_ [$€-413]\ * \-#,##0.00_ ;_ [$€-413]\ * &quot;-&quot;??_ ;_ @_ "/>
    <numFmt numFmtId="165" formatCode="[$-F800]dddd\,\ mmmm\ dd\,\ yyyy"/>
    <numFmt numFmtId="166" formatCode="_ [$€-413]\ * #,##0_ ;_ [$€-413]\ * \-#,##0_ ;_ [$€-413]\ * &quot;-&quot;??_ ;_ @_ "/>
  </numFmts>
  <fonts count="14" x14ac:knownFonts="1">
    <font>
      <sz val="11"/>
      <color theme="1"/>
      <name val="Calibri"/>
      <family val="2"/>
      <scheme val="minor"/>
    </font>
    <font>
      <sz val="11"/>
      <color theme="1"/>
      <name val="Calibri"/>
      <family val="2"/>
      <scheme val="minor"/>
    </font>
    <font>
      <sz val="9"/>
      <color theme="1"/>
      <name val="Arial"/>
      <family val="2"/>
    </font>
    <font>
      <b/>
      <sz val="9"/>
      <color theme="1"/>
      <name val="Arial"/>
      <family val="2"/>
    </font>
    <font>
      <u/>
      <sz val="9"/>
      <color theme="1"/>
      <name val="Arial"/>
      <family val="2"/>
    </font>
    <font>
      <sz val="9"/>
      <color rgb="FF000000"/>
      <name val="Arial"/>
      <family val="2"/>
    </font>
    <font>
      <b/>
      <sz val="9"/>
      <name val="Arial"/>
      <family val="2"/>
    </font>
    <font>
      <sz val="9"/>
      <name val="Arial"/>
      <family val="2"/>
    </font>
    <font>
      <sz val="9"/>
      <color rgb="FFFF0000"/>
      <name val="Arial"/>
      <family val="2"/>
    </font>
    <font>
      <b/>
      <sz val="9"/>
      <color rgb="FF000000"/>
      <name val="Arial"/>
      <family val="2"/>
    </font>
    <font>
      <b/>
      <u/>
      <sz val="9"/>
      <color theme="1"/>
      <name val="Arial"/>
      <family val="2"/>
    </font>
    <font>
      <b/>
      <u/>
      <sz val="9"/>
      <color rgb="FF000000"/>
      <name val="Arial"/>
      <family val="2"/>
    </font>
    <font>
      <b/>
      <sz val="14"/>
      <color theme="1"/>
      <name val="Arial"/>
      <family val="2"/>
    </font>
    <font>
      <sz val="14"/>
      <color theme="1"/>
      <name val="Arial"/>
      <family val="2"/>
    </font>
  </fonts>
  <fills count="9">
    <fill>
      <patternFill patternType="none"/>
    </fill>
    <fill>
      <patternFill patternType="gray125"/>
    </fill>
    <fill>
      <patternFill patternType="solid">
        <fgColor theme="0"/>
        <bgColor indexed="64"/>
      </patternFill>
    </fill>
    <fill>
      <patternFill patternType="solid">
        <fgColor theme="6" tint="0.39997558519241921"/>
        <bgColor rgb="FF000000"/>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99"/>
        <bgColor indexed="64"/>
      </patternFill>
    </fill>
    <fill>
      <patternFill patternType="solid">
        <fgColor theme="0"/>
        <bgColor rgb="FF000000"/>
      </patternFill>
    </fill>
    <fill>
      <patternFill patternType="solid">
        <fgColor theme="9" tint="0.59999389629810485"/>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32">
    <xf numFmtId="0" fontId="0" fillId="0" borderId="0" xfId="0"/>
    <xf numFmtId="0" fontId="2" fillId="2" borderId="0" xfId="0" applyFont="1" applyFill="1" applyAlignment="1">
      <alignment horizontal="left" vertical="center"/>
    </xf>
    <xf numFmtId="164" fontId="2" fillId="2" borderId="0" xfId="0" applyNumberFormat="1" applyFont="1" applyFill="1" applyAlignment="1">
      <alignment horizontal="left" vertical="center"/>
    </xf>
    <xf numFmtId="1" fontId="2" fillId="2" borderId="0" xfId="0" applyNumberFormat="1" applyFont="1" applyFill="1" applyAlignment="1">
      <alignment horizontal="left" vertical="center"/>
    </xf>
    <xf numFmtId="0" fontId="3" fillId="2" borderId="0" xfId="0" applyFont="1" applyFill="1" applyAlignment="1">
      <alignment horizontal="left" vertical="center"/>
    </xf>
    <xf numFmtId="164" fontId="3" fillId="2" borderId="0" xfId="0" applyNumberFormat="1" applyFont="1" applyFill="1" applyAlignment="1">
      <alignment horizontal="left" vertical="center"/>
    </xf>
    <xf numFmtId="1" fontId="3" fillId="2" borderId="0" xfId="0" applyNumberFormat="1" applyFont="1" applyFill="1" applyAlignment="1">
      <alignment horizontal="left" vertical="center"/>
    </xf>
    <xf numFmtId="0" fontId="4" fillId="2" borderId="0" xfId="0" applyFont="1" applyFill="1" applyAlignment="1">
      <alignment horizontal="left" vertical="center"/>
    </xf>
    <xf numFmtId="164" fontId="4" fillId="2" borderId="0" xfId="0" applyNumberFormat="1" applyFont="1" applyFill="1" applyAlignment="1">
      <alignment horizontal="left" vertical="center"/>
    </xf>
    <xf numFmtId="1" fontId="4" fillId="2" borderId="0" xfId="0" applyNumberFormat="1" applyFont="1" applyFill="1" applyAlignment="1">
      <alignment horizontal="left" vertical="center"/>
    </xf>
    <xf numFmtId="0" fontId="2" fillId="2" borderId="0" xfId="0" applyFont="1" applyFill="1" applyAlignment="1">
      <alignment horizontal="left" vertical="center" wrapText="1"/>
    </xf>
    <xf numFmtId="164" fontId="2" fillId="2" borderId="0" xfId="0" applyNumberFormat="1" applyFont="1" applyFill="1" applyAlignment="1">
      <alignment horizontal="left" vertical="center" wrapText="1"/>
    </xf>
    <xf numFmtId="1" fontId="2" fillId="2" borderId="0" xfId="0" applyNumberFormat="1" applyFont="1" applyFill="1" applyAlignment="1">
      <alignment horizontal="left" vertical="center" wrapText="1"/>
    </xf>
    <xf numFmtId="0" fontId="2" fillId="0" borderId="4" xfId="0" applyFont="1" applyBorder="1" applyAlignment="1">
      <alignment horizontal="left" vertical="center" wrapText="1"/>
    </xf>
    <xf numFmtId="0" fontId="7" fillId="0" borderId="4" xfId="0" applyFont="1" applyBorder="1" applyAlignment="1">
      <alignment horizontal="left" vertical="center" wrapText="1"/>
    </xf>
    <xf numFmtId="0" fontId="10" fillId="2" borderId="0" xfId="0" applyFont="1" applyFill="1" applyAlignment="1">
      <alignment horizontal="left" vertical="center"/>
    </xf>
    <xf numFmtId="0" fontId="8" fillId="2" borderId="0" xfId="0" applyFont="1" applyFill="1" applyAlignment="1">
      <alignment horizontal="left" vertical="center"/>
    </xf>
    <xf numFmtId="9" fontId="2" fillId="2" borderId="0" xfId="1" applyFont="1" applyFill="1" applyAlignment="1">
      <alignment horizontal="left" vertical="center"/>
    </xf>
    <xf numFmtId="9" fontId="3" fillId="2" borderId="0" xfId="1" applyFont="1" applyFill="1" applyAlignment="1">
      <alignment horizontal="left" vertical="center"/>
    </xf>
    <xf numFmtId="9" fontId="4" fillId="2" borderId="0" xfId="1" applyFont="1" applyFill="1" applyAlignment="1">
      <alignment horizontal="left" vertical="center"/>
    </xf>
    <xf numFmtId="9" fontId="2" fillId="2" borderId="0" xfId="1" applyFont="1" applyFill="1" applyAlignment="1">
      <alignment horizontal="left" vertical="center" wrapText="1"/>
    </xf>
    <xf numFmtId="9" fontId="8" fillId="2" borderId="0" xfId="1" applyFont="1" applyFill="1" applyAlignment="1">
      <alignment horizontal="left" vertical="center"/>
    </xf>
    <xf numFmtId="0" fontId="12" fillId="2" borderId="0" xfId="0" applyFont="1" applyFill="1" applyAlignment="1">
      <alignment horizontal="left" vertical="center"/>
    </xf>
    <xf numFmtId="0" fontId="2" fillId="2" borderId="4" xfId="0" applyFont="1" applyFill="1" applyBorder="1" applyAlignment="1">
      <alignment horizontal="left" vertical="center" wrapText="1"/>
    </xf>
    <xf numFmtId="3" fontId="2" fillId="2" borderId="0" xfId="0" applyNumberFormat="1" applyFont="1" applyFill="1" applyAlignment="1">
      <alignment horizontal="left" vertical="center"/>
    </xf>
    <xf numFmtId="3" fontId="3" fillId="2" borderId="0" xfId="0" applyNumberFormat="1" applyFont="1" applyFill="1" applyAlignment="1">
      <alignment horizontal="left" vertical="center"/>
    </xf>
    <xf numFmtId="3" fontId="4" fillId="2" borderId="0" xfId="0" applyNumberFormat="1" applyFont="1" applyFill="1" applyAlignment="1">
      <alignment horizontal="left" vertical="center"/>
    </xf>
    <xf numFmtId="3" fontId="2" fillId="2" borderId="0" xfId="0" applyNumberFormat="1" applyFont="1" applyFill="1" applyAlignment="1">
      <alignment horizontal="left" vertical="center" wrapText="1"/>
    </xf>
    <xf numFmtId="3" fontId="7" fillId="2" borderId="4" xfId="0" applyNumberFormat="1" applyFont="1" applyFill="1" applyBorder="1" applyAlignment="1">
      <alignment horizontal="left" vertical="center" wrapText="1"/>
    </xf>
    <xf numFmtId="0" fontId="13" fillId="2" borderId="0" xfId="0" applyFont="1" applyFill="1" applyAlignment="1">
      <alignment horizontal="left" vertical="center" wrapText="1"/>
    </xf>
    <xf numFmtId="0" fontId="3" fillId="2" borderId="0" xfId="0" applyFont="1" applyFill="1" applyAlignment="1">
      <alignment horizontal="left" vertical="center" wrapText="1"/>
    </xf>
    <xf numFmtId="0" fontId="12" fillId="2" borderId="0" xfId="0" applyFont="1" applyFill="1" applyAlignment="1">
      <alignment horizontal="left" vertical="center" wrapText="1"/>
    </xf>
    <xf numFmtId="9" fontId="12" fillId="2" borderId="0" xfId="1" applyFont="1" applyFill="1" applyAlignment="1">
      <alignment horizontal="left" vertical="center" wrapText="1"/>
    </xf>
    <xf numFmtId="164" fontId="12" fillId="2" borderId="0" xfId="0" applyNumberFormat="1" applyFont="1" applyFill="1" applyAlignment="1">
      <alignment horizontal="left" vertical="center" wrapText="1"/>
    </xf>
    <xf numFmtId="3" fontId="12" fillId="2" borderId="0" xfId="0" applyNumberFormat="1" applyFont="1" applyFill="1" applyAlignment="1">
      <alignment horizontal="left" vertical="center" wrapText="1"/>
    </xf>
    <xf numFmtId="1" fontId="12" fillId="2" borderId="0" xfId="0" applyNumberFormat="1" applyFont="1" applyFill="1" applyAlignment="1">
      <alignment horizontal="left" vertical="center" wrapText="1"/>
    </xf>
    <xf numFmtId="0" fontId="3" fillId="2" borderId="3" xfId="0" applyFont="1" applyFill="1" applyBorder="1" applyAlignment="1">
      <alignment horizontal="left" vertical="center" wrapText="1"/>
    </xf>
    <xf numFmtId="164" fontId="2" fillId="8" borderId="4" xfId="0" applyNumberFormat="1" applyFont="1" applyFill="1" applyBorder="1" applyAlignment="1">
      <alignment horizontal="left" vertical="center" wrapText="1"/>
    </xf>
    <xf numFmtId="9" fontId="2" fillId="5" borderId="4" xfId="1" applyFont="1" applyFill="1" applyBorder="1" applyAlignment="1" applyProtection="1">
      <alignment horizontal="left" vertical="center" wrapText="1"/>
      <protection locked="0"/>
    </xf>
    <xf numFmtId="164" fontId="2" fillId="8" borderId="4" xfId="0" applyNumberFormat="1" applyFont="1" applyFill="1" applyBorder="1" applyAlignment="1" applyProtection="1">
      <alignment horizontal="left" vertical="center" wrapText="1"/>
      <protection locked="0"/>
    </xf>
    <xf numFmtId="0" fontId="6" fillId="0" borderId="12" xfId="0" applyFont="1" applyBorder="1" applyAlignment="1">
      <alignment horizontal="left" vertical="center" wrapText="1"/>
    </xf>
    <xf numFmtId="0" fontId="6" fillId="2" borderId="12"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2" fillId="2" borderId="13" xfId="0" applyFont="1" applyFill="1" applyBorder="1" applyAlignment="1">
      <alignment horizontal="left" vertical="center" wrapText="1"/>
    </xf>
    <xf numFmtId="166" fontId="2" fillId="2" borderId="0" xfId="0" applyNumberFormat="1" applyFont="1" applyFill="1" applyAlignment="1">
      <alignment horizontal="left" vertical="center" wrapText="1"/>
    </xf>
    <xf numFmtId="166" fontId="3" fillId="2" borderId="0" xfId="0" applyNumberFormat="1" applyFont="1" applyFill="1" applyAlignment="1">
      <alignment horizontal="left" vertical="center" wrapText="1"/>
    </xf>
    <xf numFmtId="166" fontId="13" fillId="2" borderId="0" xfId="0" applyNumberFormat="1" applyFont="1" applyFill="1" applyAlignment="1">
      <alignment horizontal="left" vertical="center" wrapText="1"/>
    </xf>
    <xf numFmtId="166" fontId="2" fillId="2" borderId="0" xfId="0" applyNumberFormat="1" applyFont="1" applyFill="1" applyAlignment="1">
      <alignment horizontal="left" vertical="center"/>
    </xf>
    <xf numFmtId="0" fontId="6" fillId="2" borderId="0" xfId="0" applyFont="1" applyFill="1" applyAlignment="1">
      <alignment horizontal="left" vertical="center" wrapText="1"/>
    </xf>
    <xf numFmtId="0" fontId="3" fillId="6" borderId="0" xfId="0" applyFont="1" applyFill="1" applyAlignment="1">
      <alignment horizontal="left" vertical="center" wrapText="1"/>
    </xf>
    <xf numFmtId="0" fontId="7" fillId="2" borderId="0" xfId="0" applyFont="1" applyFill="1" applyAlignment="1">
      <alignment horizontal="left" vertical="center"/>
    </xf>
    <xf numFmtId="9" fontId="3" fillId="2" borderId="0" xfId="1" applyFont="1" applyFill="1" applyAlignment="1">
      <alignment horizontal="left" vertical="center" wrapText="1"/>
    </xf>
    <xf numFmtId="164" fontId="8" fillId="2" borderId="0" xfId="0" applyNumberFormat="1" applyFont="1" applyFill="1" applyAlignment="1">
      <alignment horizontal="left" vertical="center"/>
    </xf>
    <xf numFmtId="164" fontId="2" fillId="5" borderId="4" xfId="0" applyNumberFormat="1" applyFont="1" applyFill="1" applyBorder="1" applyAlignment="1" applyProtection="1">
      <alignment horizontal="left" vertical="center" wrapText="1"/>
      <protection locked="0"/>
    </xf>
    <xf numFmtId="164" fontId="3" fillId="2" borderId="0" xfId="0" applyNumberFormat="1" applyFont="1" applyFill="1" applyAlignment="1">
      <alignment horizontal="left" vertical="center" wrapText="1"/>
    </xf>
    <xf numFmtId="164" fontId="13" fillId="2" borderId="0" xfId="0" applyNumberFormat="1" applyFont="1" applyFill="1" applyAlignment="1">
      <alignment horizontal="left" vertical="center" wrapText="1"/>
    </xf>
    <xf numFmtId="164" fontId="3" fillId="6" borderId="0" xfId="0" applyNumberFormat="1" applyFont="1" applyFill="1" applyAlignment="1">
      <alignment horizontal="left" vertical="center" wrapText="1"/>
    </xf>
    <xf numFmtId="164" fontId="2" fillId="6" borderId="10" xfId="0" applyNumberFormat="1" applyFont="1" applyFill="1" applyBorder="1" applyAlignment="1">
      <alignment horizontal="left" vertical="center" wrapText="1"/>
    </xf>
    <xf numFmtId="0" fontId="3" fillId="2" borderId="1" xfId="0" applyFont="1" applyFill="1" applyBorder="1" applyAlignment="1">
      <alignment horizontal="left" vertical="center" wrapText="1"/>
    </xf>
    <xf numFmtId="0" fontId="6" fillId="0" borderId="2" xfId="0" applyFont="1" applyBorder="1" applyAlignment="1">
      <alignment horizontal="left" vertical="center" wrapText="1"/>
    </xf>
    <xf numFmtId="0" fontId="3" fillId="2" borderId="2" xfId="0" applyFont="1" applyFill="1" applyBorder="1" applyAlignment="1">
      <alignment horizontal="left" vertical="center" wrapText="1"/>
    </xf>
    <xf numFmtId="164" fontId="3" fillId="2" borderId="2" xfId="0" applyNumberFormat="1" applyFont="1" applyFill="1" applyBorder="1" applyAlignment="1">
      <alignment horizontal="left" vertical="center" wrapText="1"/>
    </xf>
    <xf numFmtId="9" fontId="3" fillId="2" borderId="2" xfId="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1" fontId="6" fillId="2" borderId="2" xfId="0" applyNumberFormat="1" applyFont="1" applyFill="1" applyBorder="1" applyAlignment="1">
      <alignment horizontal="left" vertical="center" wrapText="1"/>
    </xf>
    <xf numFmtId="164" fontId="3" fillId="2" borderId="9" xfId="0" applyNumberFormat="1" applyFont="1" applyFill="1" applyBorder="1" applyAlignment="1">
      <alignment horizontal="left" vertical="center" wrapText="1"/>
    </xf>
    <xf numFmtId="0" fontId="7" fillId="2" borderId="15" xfId="0" quotePrefix="1" applyFont="1" applyFill="1" applyBorder="1" applyAlignment="1">
      <alignment horizontal="left" vertical="center" wrapText="1"/>
    </xf>
    <xf numFmtId="0" fontId="5" fillId="2" borderId="15" xfId="0" applyFont="1" applyFill="1" applyBorder="1" applyAlignment="1">
      <alignment horizontal="left" vertical="center" wrapText="1"/>
    </xf>
    <xf numFmtId="0" fontId="2" fillId="2" borderId="15" xfId="0" applyFont="1" applyFill="1" applyBorder="1" applyAlignment="1">
      <alignment horizontal="left" vertical="center" wrapText="1"/>
    </xf>
    <xf numFmtId="164" fontId="2" fillId="7" borderId="0" xfId="0" applyNumberFormat="1" applyFont="1" applyFill="1" applyAlignment="1" applyProtection="1">
      <alignment horizontal="left" vertical="center" wrapText="1"/>
      <protection locked="0"/>
    </xf>
    <xf numFmtId="0" fontId="2" fillId="0" borderId="4" xfId="0" applyFont="1" applyBorder="1" applyAlignment="1">
      <alignment horizontal="left" wrapText="1"/>
    </xf>
    <xf numFmtId="0" fontId="9" fillId="5" borderId="0" xfId="0" applyFont="1" applyFill="1" applyAlignment="1">
      <alignment horizontal="left" vertical="center" wrapText="1"/>
    </xf>
    <xf numFmtId="164" fontId="3" fillId="8" borderId="22" xfId="0" applyNumberFormat="1" applyFont="1" applyFill="1" applyBorder="1" applyAlignment="1">
      <alignment horizontal="center" vertical="center" wrapText="1"/>
    </xf>
    <xf numFmtId="0" fontId="6" fillId="4" borderId="3"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2" fillId="0" borderId="18" xfId="0" applyFont="1" applyBorder="1" applyAlignment="1">
      <alignment horizontal="left" vertical="center" wrapText="1"/>
    </xf>
    <xf numFmtId="164" fontId="2" fillId="2" borderId="4" xfId="0" applyNumberFormat="1" applyFont="1" applyFill="1" applyBorder="1" applyAlignment="1">
      <alignment horizontal="left" vertical="center" wrapText="1"/>
    </xf>
    <xf numFmtId="9" fontId="2" fillId="5" borderId="4" xfId="1" applyFont="1" applyFill="1" applyBorder="1" applyAlignment="1" applyProtection="1">
      <alignment horizontal="left" vertical="center" wrapText="1"/>
      <protection locked="0"/>
    </xf>
    <xf numFmtId="3" fontId="7" fillId="2" borderId="4" xfId="0" applyNumberFormat="1" applyFont="1" applyFill="1" applyBorder="1" applyAlignment="1">
      <alignment horizontal="left" vertical="center" wrapText="1"/>
    </xf>
    <xf numFmtId="9" fontId="2" fillId="2" borderId="7" xfId="1" applyFont="1" applyFill="1" applyBorder="1" applyAlignment="1">
      <alignment horizontal="center" vertical="center" wrapText="1"/>
    </xf>
    <xf numFmtId="9" fontId="2" fillId="2" borderId="8" xfId="1" applyFont="1" applyFill="1" applyBorder="1" applyAlignment="1">
      <alignment horizontal="center" vertical="center" wrapText="1"/>
    </xf>
    <xf numFmtId="9" fontId="2" fillId="2" borderId="21" xfId="1" applyFont="1" applyFill="1" applyBorder="1" applyAlignment="1">
      <alignment horizontal="center" vertical="center" wrapText="1"/>
    </xf>
    <xf numFmtId="9" fontId="2" fillId="2" borderId="20" xfId="1" applyFont="1" applyFill="1" applyBorder="1" applyAlignment="1">
      <alignment horizontal="center" vertical="center" wrapText="1"/>
    </xf>
    <xf numFmtId="1" fontId="7" fillId="2" borderId="4" xfId="0" applyNumberFormat="1" applyFont="1" applyFill="1" applyBorder="1" applyAlignment="1">
      <alignment horizontal="left" vertical="center" wrapText="1"/>
    </xf>
    <xf numFmtId="0" fontId="3" fillId="0" borderId="16" xfId="0" applyFont="1" applyBorder="1" applyAlignment="1">
      <alignment horizontal="left" vertical="center" wrapText="1"/>
    </xf>
    <xf numFmtId="164" fontId="2" fillId="5" borderId="4" xfId="0" applyNumberFormat="1" applyFont="1" applyFill="1" applyBorder="1" applyAlignment="1" applyProtection="1">
      <alignment horizontal="left" vertical="center" wrapText="1"/>
      <protection locked="0"/>
    </xf>
    <xf numFmtId="164" fontId="2" fillId="8" borderId="4" xfId="0" applyNumberFormat="1" applyFont="1" applyFill="1" applyBorder="1" applyAlignment="1">
      <alignment horizontal="left" vertical="center" wrapText="1"/>
    </xf>
    <xf numFmtId="3" fontId="7" fillId="0" borderId="4" xfId="0" applyNumberFormat="1" applyFont="1" applyBorder="1" applyAlignment="1">
      <alignment horizontal="left" vertical="center" wrapText="1"/>
    </xf>
    <xf numFmtId="164" fontId="2" fillId="6" borderId="10" xfId="0" applyNumberFormat="1" applyFont="1" applyFill="1" applyBorder="1" applyAlignment="1">
      <alignment horizontal="left" vertical="center" wrapText="1"/>
    </xf>
    <xf numFmtId="0" fontId="6" fillId="4" borderId="14" xfId="0" applyFont="1" applyFill="1" applyBorder="1" applyAlignment="1">
      <alignment horizontal="left" vertical="center" wrapText="1"/>
    </xf>
    <xf numFmtId="164" fontId="2" fillId="2" borderId="4" xfId="0" applyNumberFormat="1" applyFont="1" applyFill="1" applyBorder="1" applyAlignment="1">
      <alignment horizontal="center" vertical="center" wrapText="1"/>
    </xf>
    <xf numFmtId="0" fontId="6" fillId="0" borderId="16" xfId="0" applyFont="1" applyBorder="1" applyAlignment="1">
      <alignment horizontal="left" vertical="center" wrapText="1"/>
    </xf>
    <xf numFmtId="164" fontId="2" fillId="2" borderId="4" xfId="0" applyNumberFormat="1" applyFont="1" applyFill="1" applyBorder="1" applyAlignment="1" applyProtection="1">
      <alignment horizontal="left" vertical="center" wrapText="1"/>
      <protection locked="0"/>
    </xf>
    <xf numFmtId="9" fontId="7" fillId="5" borderId="4" xfId="1" applyFont="1" applyFill="1" applyBorder="1" applyAlignment="1" applyProtection="1">
      <alignment horizontal="left" vertical="center" wrapText="1"/>
      <protection locked="0"/>
    </xf>
    <xf numFmtId="164" fontId="2" fillId="0" borderId="4" xfId="0" applyNumberFormat="1" applyFont="1" applyBorder="1" applyAlignment="1">
      <alignment horizontal="center" vertical="center" wrapText="1"/>
    </xf>
    <xf numFmtId="0" fontId="2" fillId="2" borderId="18" xfId="0" applyFont="1" applyFill="1" applyBorder="1" applyAlignment="1">
      <alignment horizontal="left" vertical="center" wrapText="1"/>
    </xf>
    <xf numFmtId="0" fontId="2" fillId="0" borderId="18" xfId="0" applyFont="1" applyBorder="1" applyAlignment="1">
      <alignment horizontal="left" vertical="center"/>
    </xf>
    <xf numFmtId="9" fontId="2" fillId="2" borderId="4" xfId="1" applyFont="1" applyFill="1" applyBorder="1" applyAlignment="1">
      <alignment horizontal="center" vertical="center" wrapText="1"/>
    </xf>
    <xf numFmtId="3" fontId="2" fillId="2" borderId="4" xfId="0" applyNumberFormat="1" applyFont="1" applyFill="1" applyBorder="1" applyAlignment="1">
      <alignment horizontal="left" vertical="center" wrapText="1"/>
    </xf>
    <xf numFmtId="9" fontId="2" fillId="5" borderId="12" xfId="1" applyFont="1" applyFill="1" applyBorder="1" applyAlignment="1" applyProtection="1">
      <alignment horizontal="left" vertical="center" wrapText="1"/>
      <protection locked="0"/>
    </xf>
    <xf numFmtId="9" fontId="2" fillId="5" borderId="15" xfId="1" applyFont="1" applyFill="1" applyBorder="1" applyAlignment="1" applyProtection="1">
      <alignment horizontal="left" vertical="center" wrapText="1"/>
      <protection locked="0"/>
    </xf>
    <xf numFmtId="9" fontId="7" fillId="0" borderId="4" xfId="0" applyNumberFormat="1" applyFont="1" applyBorder="1" applyAlignment="1">
      <alignment horizontal="left" vertical="center" wrapText="1"/>
    </xf>
    <xf numFmtId="164" fontId="2" fillId="0" borderId="4" xfId="0"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49" fontId="5" fillId="3" borderId="2" xfId="0" applyNumberFormat="1" applyFont="1" applyFill="1" applyBorder="1" applyAlignment="1" applyProtection="1">
      <alignment horizontal="left" vertical="center" wrapText="1"/>
      <protection locked="0"/>
    </xf>
    <xf numFmtId="49" fontId="5" fillId="3" borderId="9" xfId="0" applyNumberFormat="1" applyFont="1" applyFill="1" applyBorder="1" applyAlignment="1" applyProtection="1">
      <alignment horizontal="left" vertical="center" wrapText="1"/>
      <protection locked="0"/>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49" fontId="5" fillId="3" borderId="4" xfId="0" applyNumberFormat="1" applyFont="1" applyFill="1" applyBorder="1" applyAlignment="1" applyProtection="1">
      <alignment horizontal="left" vertical="center" wrapText="1"/>
      <protection locked="0"/>
    </xf>
    <xf numFmtId="49" fontId="5" fillId="3" borderId="10" xfId="0" applyNumberFormat="1" applyFont="1" applyFill="1" applyBorder="1" applyAlignment="1" applyProtection="1">
      <alignment horizontal="left" vertical="center" wrapText="1"/>
      <protection locked="0"/>
    </xf>
    <xf numFmtId="164" fontId="2" fillId="6" borderId="11" xfId="0" applyNumberFormat="1" applyFont="1" applyFill="1" applyBorder="1" applyAlignment="1">
      <alignment horizontal="left" vertical="center" wrapText="1"/>
    </xf>
    <xf numFmtId="0" fontId="3" fillId="2" borderId="17" xfId="0" applyFont="1" applyFill="1" applyBorder="1" applyAlignment="1">
      <alignment horizontal="left" vertical="center" wrapText="1"/>
    </xf>
    <xf numFmtId="0" fontId="2" fillId="0" borderId="19" xfId="0" applyFont="1" applyBorder="1" applyAlignment="1">
      <alignment horizontal="left" vertical="center" wrapText="1"/>
    </xf>
    <xf numFmtId="164" fontId="2" fillId="5" borderId="6" xfId="0" applyNumberFormat="1" applyFont="1" applyFill="1" applyBorder="1" applyAlignment="1" applyProtection="1">
      <alignment horizontal="left" vertical="center" wrapText="1"/>
      <protection locked="0"/>
    </xf>
    <xf numFmtId="9" fontId="2" fillId="5" borderId="6" xfId="1" applyFont="1" applyFill="1" applyBorder="1" applyAlignment="1" applyProtection="1">
      <alignment horizontal="left" vertical="center" wrapText="1"/>
      <protection locked="0"/>
    </xf>
    <xf numFmtId="164" fontId="2" fillId="8" borderId="6" xfId="0" applyNumberFormat="1" applyFont="1" applyFill="1" applyBorder="1" applyAlignment="1">
      <alignment horizontal="left" vertical="center" wrapText="1"/>
    </xf>
    <xf numFmtId="3" fontId="7" fillId="2" borderId="6" xfId="0" applyNumberFormat="1" applyFont="1" applyFill="1" applyBorder="1" applyAlignment="1">
      <alignment horizontal="left" vertical="center" wrapText="1"/>
    </xf>
    <xf numFmtId="1" fontId="7" fillId="2" borderId="6" xfId="0" applyNumberFormat="1"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165" fontId="5" fillId="3" borderId="6" xfId="0" applyNumberFormat="1" applyFont="1" applyFill="1" applyBorder="1" applyAlignment="1" applyProtection="1">
      <alignment horizontal="left" vertical="center" wrapText="1"/>
      <protection locked="0"/>
    </xf>
    <xf numFmtId="165" fontId="5" fillId="3" borderId="11" xfId="0" applyNumberFormat="1" applyFont="1" applyFill="1" applyBorder="1" applyAlignment="1" applyProtection="1">
      <alignment horizontal="left" vertical="center" wrapText="1"/>
      <protection locked="0"/>
    </xf>
    <xf numFmtId="0" fontId="3" fillId="4" borderId="3"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9" fontId="7" fillId="2" borderId="4" xfId="0" applyNumberFormat="1" applyFont="1" applyFill="1" applyBorder="1" applyAlignment="1">
      <alignment horizontal="left" vertical="center" wrapText="1"/>
    </xf>
  </cellXfs>
  <cellStyles count="2">
    <cellStyle name="Procent" xfId="1" builtinId="5"/>
    <cellStyle name="Standaard" xfId="0" builtinId="0"/>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FDD0-38E3-44BE-8893-9EA3FED6DA6B}">
  <dimension ref="B1:L88"/>
  <sheetViews>
    <sheetView tabSelected="1" zoomScaleNormal="100" zoomScaleSheetLayoutView="100" workbookViewId="0">
      <selection activeCell="C10" sqref="C10"/>
    </sheetView>
  </sheetViews>
  <sheetFormatPr defaultColWidth="113.5546875" defaultRowHeight="12" x14ac:dyDescent="0.3"/>
  <cols>
    <col min="1" max="1" width="3.5546875" style="10" customWidth="1"/>
    <col min="2" max="2" width="5.21875" style="30" customWidth="1"/>
    <col min="3" max="3" width="105.21875" style="10" bestFit="1" customWidth="1"/>
    <col min="4" max="4" width="21.77734375" style="10" bestFit="1" customWidth="1"/>
    <col min="5" max="5" width="16.21875" style="11" bestFit="1" customWidth="1"/>
    <col min="6" max="6" width="14.77734375" style="20" bestFit="1" customWidth="1"/>
    <col min="7" max="7" width="21.44140625" style="11" bestFit="1" customWidth="1"/>
    <col min="8" max="8" width="22" style="11" bestFit="1" customWidth="1"/>
    <col min="9" max="9" width="15.21875" style="27" bestFit="1" customWidth="1"/>
    <col min="10" max="10" width="72.44140625" style="10" customWidth="1"/>
    <col min="11" max="11" width="44.109375" style="11" bestFit="1" customWidth="1"/>
    <col min="12" max="12" width="113.5546875" style="45"/>
    <col min="13" max="16384" width="113.5546875" style="10"/>
  </cols>
  <sheetData>
    <row r="1" spans="2:12" x14ac:dyDescent="0.3">
      <c r="J1" s="12"/>
    </row>
    <row r="2" spans="2:12" s="29" customFormat="1" ht="17.399999999999999" x14ac:dyDescent="0.3">
      <c r="B2" s="22" t="s">
        <v>145</v>
      </c>
      <c r="D2" s="31"/>
      <c r="E2" s="33"/>
      <c r="F2" s="32"/>
      <c r="G2" s="33"/>
      <c r="H2" s="33"/>
      <c r="I2" s="34"/>
      <c r="J2" s="35"/>
      <c r="K2" s="56"/>
      <c r="L2" s="47"/>
    </row>
    <row r="3" spans="2:12" s="1" customFormat="1" x14ac:dyDescent="0.3">
      <c r="B3" s="4" t="s">
        <v>0</v>
      </c>
      <c r="D3" s="4"/>
      <c r="E3" s="5"/>
      <c r="F3" s="18"/>
      <c r="G3" s="5"/>
      <c r="H3" s="5"/>
      <c r="I3" s="25"/>
      <c r="J3" s="6"/>
      <c r="K3" s="2"/>
      <c r="L3" s="48"/>
    </row>
    <row r="4" spans="2:12" s="1" customFormat="1" x14ac:dyDescent="0.3">
      <c r="B4" s="4"/>
      <c r="D4" s="4"/>
      <c r="E4" s="5"/>
      <c r="F4" s="18"/>
      <c r="G4" s="5"/>
      <c r="H4" s="5"/>
      <c r="I4" s="25"/>
      <c r="J4" s="6"/>
      <c r="K4" s="2"/>
      <c r="L4" s="48"/>
    </row>
    <row r="5" spans="2:12" s="1" customFormat="1" x14ac:dyDescent="0.3">
      <c r="B5" s="15" t="s">
        <v>1</v>
      </c>
      <c r="D5" s="7"/>
      <c r="E5" s="8"/>
      <c r="F5" s="19"/>
      <c r="G5" s="8"/>
      <c r="H5" s="8"/>
      <c r="I5" s="26"/>
      <c r="J5" s="9"/>
      <c r="K5" s="2"/>
      <c r="L5" s="48"/>
    </row>
    <row r="6" spans="2:12" s="1" customFormat="1" ht="11.4" x14ac:dyDescent="0.3">
      <c r="B6" s="1" t="s">
        <v>2</v>
      </c>
      <c r="E6" s="2"/>
      <c r="F6" s="17"/>
      <c r="G6" s="2"/>
      <c r="H6" s="2"/>
      <c r="I6" s="24"/>
      <c r="J6" s="3"/>
      <c r="K6" s="2"/>
      <c r="L6" s="48"/>
    </row>
    <row r="7" spans="2:12" s="1" customFormat="1" ht="11.4" x14ac:dyDescent="0.3">
      <c r="B7" s="1" t="s">
        <v>3</v>
      </c>
      <c r="E7" s="2"/>
      <c r="F7" s="17"/>
      <c r="G7" s="2"/>
      <c r="H7" s="2"/>
      <c r="I7" s="24"/>
      <c r="J7" s="3"/>
      <c r="K7" s="2"/>
      <c r="L7" s="48"/>
    </row>
    <row r="8" spans="2:12" s="1" customFormat="1" ht="11.4" x14ac:dyDescent="0.3">
      <c r="B8" s="1" t="s">
        <v>4</v>
      </c>
      <c r="E8" s="2"/>
      <c r="F8" s="17"/>
      <c r="G8" s="2"/>
      <c r="H8" s="2"/>
      <c r="I8" s="24"/>
      <c r="J8" s="3"/>
      <c r="K8" s="2"/>
      <c r="L8" s="48"/>
    </row>
    <row r="9" spans="2:12" s="1" customFormat="1" ht="11.4" x14ac:dyDescent="0.3">
      <c r="B9" s="1" t="s">
        <v>5</v>
      </c>
      <c r="E9" s="2"/>
      <c r="F9" s="17"/>
      <c r="G9" s="2"/>
      <c r="H9" s="2"/>
      <c r="I9" s="24"/>
      <c r="J9" s="3"/>
      <c r="K9" s="2"/>
      <c r="L9" s="48"/>
    </row>
    <row r="10" spans="2:12" s="1" customFormat="1" ht="11.4" x14ac:dyDescent="0.3">
      <c r="B10" s="1" t="s">
        <v>6</v>
      </c>
      <c r="D10" s="16"/>
      <c r="E10" s="53"/>
      <c r="F10" s="21"/>
      <c r="G10" s="2"/>
      <c r="H10" s="2"/>
      <c r="I10" s="24"/>
      <c r="J10" s="3"/>
      <c r="K10" s="2"/>
      <c r="L10" s="48"/>
    </row>
    <row r="11" spans="2:12" s="1" customFormat="1" ht="11.4" x14ac:dyDescent="0.3">
      <c r="B11" s="1" t="s">
        <v>7</v>
      </c>
      <c r="E11" s="2"/>
      <c r="F11" s="17"/>
      <c r="G11" s="2"/>
      <c r="H11" s="2"/>
      <c r="I11" s="24"/>
      <c r="J11" s="3"/>
      <c r="K11" s="2"/>
      <c r="L11" s="48"/>
    </row>
    <row r="12" spans="2:12" s="1" customFormat="1" ht="11.4" x14ac:dyDescent="0.3">
      <c r="B12" s="51" t="s">
        <v>8</v>
      </c>
      <c r="C12" s="51"/>
      <c r="E12" s="2"/>
      <c r="F12" s="17"/>
      <c r="G12" s="2"/>
      <c r="H12" s="2"/>
      <c r="I12" s="24"/>
      <c r="J12" s="3"/>
      <c r="K12" s="2"/>
      <c r="L12" s="48"/>
    </row>
    <row r="13" spans="2:12" ht="23.25" customHeight="1" thickBot="1" x14ac:dyDescent="0.35">
      <c r="E13" s="72" t="s">
        <v>9</v>
      </c>
      <c r="F13" s="72"/>
      <c r="G13" s="73" t="s">
        <v>10</v>
      </c>
      <c r="H13" s="73"/>
      <c r="J13" s="12"/>
      <c r="K13" s="57" t="s">
        <v>11</v>
      </c>
      <c r="L13" s="46"/>
    </row>
    <row r="14" spans="2:12" ht="24" x14ac:dyDescent="0.3">
      <c r="B14" s="59" t="s">
        <v>12</v>
      </c>
      <c r="C14" s="60" t="s">
        <v>13</v>
      </c>
      <c r="D14" s="61" t="s">
        <v>14</v>
      </c>
      <c r="E14" s="62" t="s">
        <v>15</v>
      </c>
      <c r="F14" s="63" t="s">
        <v>16</v>
      </c>
      <c r="G14" s="62" t="s">
        <v>17</v>
      </c>
      <c r="H14" s="62" t="s">
        <v>18</v>
      </c>
      <c r="I14" s="64" t="s">
        <v>19</v>
      </c>
      <c r="J14" s="65" t="s">
        <v>20</v>
      </c>
      <c r="K14" s="66" t="s">
        <v>21</v>
      </c>
      <c r="L14" s="46"/>
    </row>
    <row r="15" spans="2:12" x14ac:dyDescent="0.3">
      <c r="B15" s="74" t="s">
        <v>22</v>
      </c>
      <c r="C15" s="75"/>
      <c r="D15" s="76"/>
      <c r="E15" s="76"/>
      <c r="F15" s="76"/>
      <c r="G15" s="76"/>
      <c r="H15" s="76"/>
      <c r="I15" s="76"/>
      <c r="J15" s="76"/>
      <c r="K15" s="77"/>
      <c r="L15" s="49"/>
    </row>
    <row r="16" spans="2:12" x14ac:dyDescent="0.3">
      <c r="B16" s="78" t="s">
        <v>23</v>
      </c>
      <c r="C16" s="41" t="s">
        <v>24</v>
      </c>
      <c r="D16" s="79" t="s">
        <v>25</v>
      </c>
      <c r="E16" s="80">
        <v>1100</v>
      </c>
      <c r="F16" s="81"/>
      <c r="G16" s="83" t="s">
        <v>26</v>
      </c>
      <c r="H16" s="84"/>
      <c r="I16" s="82">
        <f>4*6</f>
        <v>24</v>
      </c>
      <c r="J16" s="131" t="s">
        <v>27</v>
      </c>
      <c r="K16" s="92">
        <f>I16*E16</f>
        <v>26400</v>
      </c>
    </row>
    <row r="17" spans="2:12" ht="11.4" x14ac:dyDescent="0.3">
      <c r="B17" s="78"/>
      <c r="C17" s="67" t="s">
        <v>144</v>
      </c>
      <c r="D17" s="79"/>
      <c r="E17" s="80"/>
      <c r="F17" s="81"/>
      <c r="G17" s="85"/>
      <c r="H17" s="86"/>
      <c r="I17" s="82"/>
      <c r="J17" s="131"/>
      <c r="K17" s="92"/>
    </row>
    <row r="18" spans="2:12" x14ac:dyDescent="0.3">
      <c r="B18" s="74" t="s">
        <v>28</v>
      </c>
      <c r="C18" s="93"/>
      <c r="D18" s="76"/>
      <c r="E18" s="76"/>
      <c r="F18" s="76"/>
      <c r="G18" s="76"/>
      <c r="H18" s="76"/>
      <c r="I18" s="76"/>
      <c r="J18" s="76"/>
      <c r="K18" s="77"/>
      <c r="L18" s="49"/>
    </row>
    <row r="19" spans="2:12" x14ac:dyDescent="0.3">
      <c r="B19" s="88" t="s">
        <v>29</v>
      </c>
      <c r="C19" s="41" t="s">
        <v>30</v>
      </c>
      <c r="D19" s="79" t="s">
        <v>31</v>
      </c>
      <c r="E19" s="89"/>
      <c r="F19" s="81"/>
      <c r="G19" s="90">
        <v>1</v>
      </c>
      <c r="H19" s="90">
        <v>4</v>
      </c>
      <c r="I19" s="82">
        <f>30000+30000</f>
        <v>60000</v>
      </c>
      <c r="J19" s="87" t="s">
        <v>32</v>
      </c>
      <c r="K19" s="92">
        <f>E19*I19</f>
        <v>0</v>
      </c>
    </row>
    <row r="20" spans="2:12" ht="11.4" x14ac:dyDescent="0.3">
      <c r="B20" s="88"/>
      <c r="C20" s="42" t="s">
        <v>33</v>
      </c>
      <c r="D20" s="79"/>
      <c r="E20" s="89"/>
      <c r="F20" s="81"/>
      <c r="G20" s="90"/>
      <c r="H20" s="90"/>
      <c r="I20" s="82"/>
      <c r="J20" s="87"/>
      <c r="K20" s="92"/>
    </row>
    <row r="21" spans="2:12" x14ac:dyDescent="0.3">
      <c r="B21" s="88" t="s">
        <v>34</v>
      </c>
      <c r="C21" s="41" t="s">
        <v>35</v>
      </c>
      <c r="D21" s="79" t="s">
        <v>31</v>
      </c>
      <c r="E21" s="89"/>
      <c r="F21" s="81"/>
      <c r="G21" s="90">
        <v>1</v>
      </c>
      <c r="H21" s="90">
        <v>5</v>
      </c>
      <c r="I21" s="91">
        <f>10000+30000+10000</f>
        <v>50000</v>
      </c>
      <c r="J21" s="87" t="s">
        <v>36</v>
      </c>
      <c r="K21" s="92">
        <f>E21*I21</f>
        <v>0</v>
      </c>
    </row>
    <row r="22" spans="2:12" ht="11.4" x14ac:dyDescent="0.3">
      <c r="B22" s="88"/>
      <c r="C22" s="42" t="s">
        <v>37</v>
      </c>
      <c r="D22" s="79"/>
      <c r="E22" s="89"/>
      <c r="F22" s="81"/>
      <c r="G22" s="90"/>
      <c r="H22" s="90"/>
      <c r="I22" s="91"/>
      <c r="J22" s="87"/>
      <c r="K22" s="92"/>
    </row>
    <row r="23" spans="2:12" x14ac:dyDescent="0.3">
      <c r="B23" s="74" t="s">
        <v>38</v>
      </c>
      <c r="C23" s="93"/>
      <c r="D23" s="76"/>
      <c r="E23" s="76"/>
      <c r="F23" s="76"/>
      <c r="G23" s="76"/>
      <c r="H23" s="76"/>
      <c r="I23" s="76"/>
      <c r="J23" s="76"/>
      <c r="K23" s="77"/>
      <c r="L23" s="49"/>
    </row>
    <row r="24" spans="2:12" x14ac:dyDescent="0.3">
      <c r="B24" s="78" t="s">
        <v>39</v>
      </c>
      <c r="C24" s="41" t="s">
        <v>40</v>
      </c>
      <c r="D24" s="79" t="s">
        <v>41</v>
      </c>
      <c r="E24" s="89"/>
      <c r="F24" s="81"/>
      <c r="G24" s="90">
        <v>60</v>
      </c>
      <c r="H24" s="90">
        <v>160</v>
      </c>
      <c r="I24" s="82">
        <f>(6+4+100)*2</f>
        <v>220</v>
      </c>
      <c r="J24" s="87" t="s">
        <v>42</v>
      </c>
      <c r="K24" s="92">
        <f>E24*I24</f>
        <v>0</v>
      </c>
    </row>
    <row r="25" spans="2:12" ht="11.4" x14ac:dyDescent="0.3">
      <c r="B25" s="78"/>
      <c r="C25" s="42" t="s">
        <v>43</v>
      </c>
      <c r="D25" s="79"/>
      <c r="E25" s="89"/>
      <c r="F25" s="81"/>
      <c r="G25" s="90"/>
      <c r="H25" s="90"/>
      <c r="I25" s="82"/>
      <c r="J25" s="87"/>
      <c r="K25" s="92"/>
    </row>
    <row r="26" spans="2:12" x14ac:dyDescent="0.3">
      <c r="B26" s="78" t="s">
        <v>44</v>
      </c>
      <c r="C26" s="41" t="s">
        <v>45</v>
      </c>
      <c r="D26" s="79" t="s">
        <v>46</v>
      </c>
      <c r="E26" s="80">
        <v>0.28000000000000003</v>
      </c>
      <c r="F26" s="81"/>
      <c r="G26" s="94" t="s">
        <v>26</v>
      </c>
      <c r="H26" s="94"/>
      <c r="I26" s="82">
        <f>100*2</f>
        <v>200</v>
      </c>
      <c r="J26" s="87" t="s">
        <v>47</v>
      </c>
      <c r="K26" s="92">
        <f>E26*I26</f>
        <v>56.000000000000007</v>
      </c>
    </row>
    <row r="27" spans="2:12" ht="11.4" x14ac:dyDescent="0.3">
      <c r="B27" s="78"/>
      <c r="C27" s="42" t="s">
        <v>48</v>
      </c>
      <c r="D27" s="79"/>
      <c r="E27" s="80"/>
      <c r="F27" s="81"/>
      <c r="G27" s="94"/>
      <c r="H27" s="94"/>
      <c r="I27" s="82"/>
      <c r="J27" s="87"/>
      <c r="K27" s="92"/>
    </row>
    <row r="28" spans="2:12" x14ac:dyDescent="0.3">
      <c r="B28" s="74" t="s">
        <v>49</v>
      </c>
      <c r="C28" s="93"/>
      <c r="D28" s="76"/>
      <c r="E28" s="76"/>
      <c r="F28" s="76"/>
      <c r="G28" s="76"/>
      <c r="H28" s="76"/>
      <c r="I28" s="76"/>
      <c r="J28" s="76"/>
      <c r="K28" s="77"/>
      <c r="L28" s="49"/>
    </row>
    <row r="29" spans="2:12" x14ac:dyDescent="0.3">
      <c r="B29" s="95" t="s">
        <v>50</v>
      </c>
      <c r="C29" s="43" t="s">
        <v>51</v>
      </c>
      <c r="D29" s="79" t="s">
        <v>52</v>
      </c>
      <c r="E29" s="96">
        <v>70</v>
      </c>
      <c r="F29" s="97"/>
      <c r="G29" s="98" t="s">
        <v>26</v>
      </c>
      <c r="H29" s="98"/>
      <c r="I29" s="82">
        <v>6</v>
      </c>
      <c r="J29" s="87" t="s">
        <v>53</v>
      </c>
      <c r="K29" s="92">
        <f>E29*I29</f>
        <v>420</v>
      </c>
    </row>
    <row r="30" spans="2:12" ht="22.8" x14ac:dyDescent="0.3">
      <c r="B30" s="95"/>
      <c r="C30" s="68" t="s">
        <v>152</v>
      </c>
      <c r="D30" s="79"/>
      <c r="E30" s="96"/>
      <c r="F30" s="97"/>
      <c r="G30" s="98"/>
      <c r="H30" s="98"/>
      <c r="I30" s="82"/>
      <c r="J30" s="87"/>
      <c r="K30" s="92"/>
    </row>
    <row r="31" spans="2:12" x14ac:dyDescent="0.3">
      <c r="B31" s="78" t="s">
        <v>54</v>
      </c>
      <c r="C31" s="43" t="s">
        <v>55</v>
      </c>
      <c r="D31" s="99" t="s">
        <v>31</v>
      </c>
      <c r="E31" s="89"/>
      <c r="F31" s="81"/>
      <c r="G31" s="90">
        <v>1</v>
      </c>
      <c r="H31" s="90">
        <v>4</v>
      </c>
      <c r="I31" s="82">
        <v>30000</v>
      </c>
      <c r="J31" s="87" t="s">
        <v>56</v>
      </c>
      <c r="K31" s="92">
        <f>E31*I31</f>
        <v>0</v>
      </c>
    </row>
    <row r="32" spans="2:12" ht="11.4" x14ac:dyDescent="0.3">
      <c r="B32" s="78"/>
      <c r="C32" s="69" t="s">
        <v>57</v>
      </c>
      <c r="D32" s="99"/>
      <c r="E32" s="89"/>
      <c r="F32" s="81"/>
      <c r="G32" s="90"/>
      <c r="H32" s="90"/>
      <c r="I32" s="82"/>
      <c r="J32" s="87"/>
      <c r="K32" s="92"/>
    </row>
    <row r="33" spans="2:12" x14ac:dyDescent="0.3">
      <c r="B33" s="78" t="s">
        <v>58</v>
      </c>
      <c r="C33" s="43" t="s">
        <v>59</v>
      </c>
      <c r="D33" s="99" t="s">
        <v>31</v>
      </c>
      <c r="E33" s="89"/>
      <c r="F33" s="81"/>
      <c r="G33" s="90">
        <v>12.5</v>
      </c>
      <c r="H33" s="90">
        <v>25</v>
      </c>
      <c r="I33" s="82">
        <v>20000</v>
      </c>
      <c r="J33" s="87" t="s">
        <v>60</v>
      </c>
      <c r="K33" s="92">
        <f>E33*I33</f>
        <v>0</v>
      </c>
    </row>
    <row r="34" spans="2:12" ht="11.4" x14ac:dyDescent="0.3">
      <c r="B34" s="78"/>
      <c r="C34" s="69" t="s">
        <v>61</v>
      </c>
      <c r="D34" s="99"/>
      <c r="E34" s="89"/>
      <c r="F34" s="81"/>
      <c r="G34" s="90"/>
      <c r="H34" s="90"/>
      <c r="I34" s="82"/>
      <c r="J34" s="87"/>
      <c r="K34" s="92"/>
    </row>
    <row r="35" spans="2:12" x14ac:dyDescent="0.3">
      <c r="B35" s="78" t="s">
        <v>62</v>
      </c>
      <c r="C35" s="43" t="s">
        <v>63</v>
      </c>
      <c r="D35" s="99" t="s">
        <v>31</v>
      </c>
      <c r="E35" s="89"/>
      <c r="F35" s="81"/>
      <c r="G35" s="90">
        <v>7.5</v>
      </c>
      <c r="H35" s="90">
        <v>17.5</v>
      </c>
      <c r="I35" s="82">
        <v>20000</v>
      </c>
      <c r="J35" s="87"/>
      <c r="K35" s="92">
        <f>E35*I35</f>
        <v>0</v>
      </c>
    </row>
    <row r="36" spans="2:12" ht="11.4" x14ac:dyDescent="0.3">
      <c r="B36" s="78"/>
      <c r="C36" s="69" t="s">
        <v>64</v>
      </c>
      <c r="D36" s="99"/>
      <c r="E36" s="89"/>
      <c r="F36" s="81"/>
      <c r="G36" s="90"/>
      <c r="H36" s="90"/>
      <c r="I36" s="82"/>
      <c r="J36" s="87"/>
      <c r="K36" s="92"/>
    </row>
    <row r="37" spans="2:12" x14ac:dyDescent="0.3">
      <c r="B37" s="78" t="s">
        <v>65</v>
      </c>
      <c r="C37" s="41" t="s">
        <v>66</v>
      </c>
      <c r="D37" s="79" t="s">
        <v>41</v>
      </c>
      <c r="E37" s="89"/>
      <c r="F37" s="81"/>
      <c r="G37" s="90">
        <v>40</v>
      </c>
      <c r="H37" s="90">
        <v>55</v>
      </c>
      <c r="I37" s="82">
        <f>(1.5*2*3*4)*35</f>
        <v>1260</v>
      </c>
      <c r="J37" s="87" t="s">
        <v>67</v>
      </c>
      <c r="K37" s="92">
        <f>E37*I37</f>
        <v>0</v>
      </c>
    </row>
    <row r="38" spans="2:12" ht="22.8" x14ac:dyDescent="0.3">
      <c r="B38" s="78"/>
      <c r="C38" s="68" t="s">
        <v>151</v>
      </c>
      <c r="D38" s="79"/>
      <c r="E38" s="89"/>
      <c r="F38" s="81"/>
      <c r="G38" s="90"/>
      <c r="H38" s="90"/>
      <c r="I38" s="82"/>
      <c r="J38" s="87"/>
      <c r="K38" s="92"/>
    </row>
    <row r="39" spans="2:12" x14ac:dyDescent="0.3">
      <c r="B39" s="78" t="s">
        <v>68</v>
      </c>
      <c r="C39" s="41" t="s">
        <v>69</v>
      </c>
      <c r="D39" s="100" t="s">
        <v>46</v>
      </c>
      <c r="E39" s="80">
        <v>0.45</v>
      </c>
      <c r="F39" s="103"/>
      <c r="G39" s="101" t="s">
        <v>26</v>
      </c>
      <c r="H39" s="101"/>
      <c r="I39" s="102">
        <f>2*28*200</f>
        <v>11200</v>
      </c>
      <c r="J39" s="87" t="s">
        <v>70</v>
      </c>
      <c r="K39" s="92">
        <f>E39*I39</f>
        <v>5040</v>
      </c>
    </row>
    <row r="40" spans="2:12" ht="11.4" x14ac:dyDescent="0.3">
      <c r="B40" s="78"/>
      <c r="C40" s="42" t="s">
        <v>71</v>
      </c>
      <c r="D40" s="100"/>
      <c r="E40" s="80"/>
      <c r="F40" s="104"/>
      <c r="G40" s="101"/>
      <c r="H40" s="101"/>
      <c r="I40" s="102"/>
      <c r="J40" s="87"/>
      <c r="K40" s="92"/>
    </row>
    <row r="41" spans="2:12" x14ac:dyDescent="0.3">
      <c r="B41" s="78" t="s">
        <v>72</v>
      </c>
      <c r="C41" s="41" t="s">
        <v>73</v>
      </c>
      <c r="D41" s="79" t="s">
        <v>46</v>
      </c>
      <c r="E41" s="80">
        <v>0.65</v>
      </c>
      <c r="F41" s="103"/>
      <c r="G41" s="101"/>
      <c r="H41" s="101"/>
      <c r="I41" s="82">
        <f>1*4*200</f>
        <v>800</v>
      </c>
      <c r="J41" s="87" t="s">
        <v>74</v>
      </c>
      <c r="K41" s="92">
        <f>E41*I41</f>
        <v>520</v>
      </c>
    </row>
    <row r="42" spans="2:12" ht="11.4" x14ac:dyDescent="0.3">
      <c r="B42" s="78"/>
      <c r="C42" s="42" t="s">
        <v>75</v>
      </c>
      <c r="D42" s="79"/>
      <c r="E42" s="80"/>
      <c r="F42" s="104"/>
      <c r="G42" s="101"/>
      <c r="H42" s="101"/>
      <c r="I42" s="82"/>
      <c r="J42" s="87"/>
      <c r="K42" s="92"/>
    </row>
    <row r="43" spans="2:12" x14ac:dyDescent="0.3">
      <c r="B43" s="78" t="s">
        <v>76</v>
      </c>
      <c r="C43" s="41" t="s">
        <v>77</v>
      </c>
      <c r="D43" s="79" t="s">
        <v>78</v>
      </c>
      <c r="E43" s="106">
        <v>11</v>
      </c>
      <c r="F43" s="103"/>
      <c r="G43" s="101"/>
      <c r="H43" s="101"/>
      <c r="I43" s="82">
        <v>200</v>
      </c>
      <c r="J43" s="87" t="s">
        <v>79</v>
      </c>
      <c r="K43" s="92">
        <f>E43*I43</f>
        <v>2200</v>
      </c>
    </row>
    <row r="44" spans="2:12" ht="11.4" x14ac:dyDescent="0.3">
      <c r="B44" s="78"/>
      <c r="C44" s="42" t="s">
        <v>80</v>
      </c>
      <c r="D44" s="79"/>
      <c r="E44" s="106"/>
      <c r="F44" s="104"/>
      <c r="G44" s="101"/>
      <c r="H44" s="101"/>
      <c r="I44" s="82"/>
      <c r="J44" s="87"/>
      <c r="K44" s="92"/>
    </row>
    <row r="45" spans="2:12" x14ac:dyDescent="0.3">
      <c r="B45" s="127" t="s">
        <v>81</v>
      </c>
      <c r="C45" s="128"/>
      <c r="D45" s="129"/>
      <c r="E45" s="129"/>
      <c r="F45" s="129"/>
      <c r="G45" s="129"/>
      <c r="H45" s="129"/>
      <c r="I45" s="129"/>
      <c r="J45" s="129"/>
      <c r="K45" s="130"/>
      <c r="L45" s="30"/>
    </row>
    <row r="46" spans="2:12" x14ac:dyDescent="0.3">
      <c r="B46" s="36" t="s">
        <v>82</v>
      </c>
      <c r="C46" s="14" t="s">
        <v>83</v>
      </c>
      <c r="D46" s="13" t="s">
        <v>31</v>
      </c>
      <c r="E46" s="54"/>
      <c r="F46" s="38"/>
      <c r="G46" s="37">
        <v>1</v>
      </c>
      <c r="H46" s="37">
        <v>6</v>
      </c>
      <c r="I46" s="28">
        <v>5000</v>
      </c>
      <c r="J46" s="87" t="s">
        <v>79</v>
      </c>
      <c r="K46" s="58">
        <f t="shared" ref="K46:K57" si="0">E46*I46</f>
        <v>0</v>
      </c>
    </row>
    <row r="47" spans="2:12" x14ac:dyDescent="0.3">
      <c r="B47" s="36" t="s">
        <v>84</v>
      </c>
      <c r="C47" s="14" t="s">
        <v>85</v>
      </c>
      <c r="D47" s="13" t="s">
        <v>78</v>
      </c>
      <c r="E47" s="54"/>
      <c r="F47" s="38"/>
      <c r="G47" s="37">
        <v>5</v>
      </c>
      <c r="H47" s="37">
        <v>12</v>
      </c>
      <c r="I47" s="28">
        <v>10000</v>
      </c>
      <c r="J47" s="87"/>
      <c r="K47" s="58">
        <f t="shared" si="0"/>
        <v>0</v>
      </c>
    </row>
    <row r="48" spans="2:12" x14ac:dyDescent="0.3">
      <c r="B48" s="36" t="s">
        <v>86</v>
      </c>
      <c r="C48" s="14" t="s">
        <v>87</v>
      </c>
      <c r="D48" s="13" t="s">
        <v>78</v>
      </c>
      <c r="E48" s="54"/>
      <c r="F48" s="38"/>
      <c r="G48" s="37">
        <v>100</v>
      </c>
      <c r="H48" s="37">
        <v>900</v>
      </c>
      <c r="I48" s="28">
        <v>10</v>
      </c>
      <c r="J48" s="87"/>
      <c r="K48" s="58">
        <f t="shared" si="0"/>
        <v>0</v>
      </c>
    </row>
    <row r="49" spans="2:12" x14ac:dyDescent="0.3">
      <c r="B49" s="36" t="s">
        <v>88</v>
      </c>
      <c r="C49" s="23" t="s">
        <v>89</v>
      </c>
      <c r="D49" s="13" t="s">
        <v>78</v>
      </c>
      <c r="E49" s="54"/>
      <c r="F49" s="38"/>
      <c r="G49" s="37">
        <v>100</v>
      </c>
      <c r="H49" s="37">
        <v>1250</v>
      </c>
      <c r="I49" s="28">
        <v>10</v>
      </c>
      <c r="J49" s="87"/>
      <c r="K49" s="58">
        <f t="shared" si="0"/>
        <v>0</v>
      </c>
    </row>
    <row r="50" spans="2:12" x14ac:dyDescent="0.3">
      <c r="B50" s="36" t="s">
        <v>90</v>
      </c>
      <c r="C50" s="14" t="s">
        <v>91</v>
      </c>
      <c r="D50" s="13" t="s">
        <v>92</v>
      </c>
      <c r="E50" s="54"/>
      <c r="F50" s="38"/>
      <c r="G50" s="37">
        <v>5</v>
      </c>
      <c r="H50" s="37">
        <v>115</v>
      </c>
      <c r="I50" s="28">
        <f>40000/100</f>
        <v>400</v>
      </c>
      <c r="J50" s="87"/>
      <c r="K50" s="58">
        <f t="shared" si="0"/>
        <v>0</v>
      </c>
    </row>
    <row r="51" spans="2:12" x14ac:dyDescent="0.3">
      <c r="B51" s="36" t="s">
        <v>93</v>
      </c>
      <c r="C51" s="14" t="s">
        <v>94</v>
      </c>
      <c r="D51" s="13" t="s">
        <v>78</v>
      </c>
      <c r="E51" s="54"/>
      <c r="F51" s="38"/>
      <c r="G51" s="37">
        <v>5</v>
      </c>
      <c r="H51" s="37">
        <v>95</v>
      </c>
      <c r="I51" s="28">
        <f>40000/200</f>
        <v>200</v>
      </c>
      <c r="J51" s="87"/>
      <c r="K51" s="58">
        <f t="shared" si="0"/>
        <v>0</v>
      </c>
    </row>
    <row r="52" spans="2:12" x14ac:dyDescent="0.3">
      <c r="B52" s="36" t="s">
        <v>95</v>
      </c>
      <c r="C52" s="14" t="s">
        <v>96</v>
      </c>
      <c r="D52" s="13" t="s">
        <v>31</v>
      </c>
      <c r="E52" s="54"/>
      <c r="F52" s="38"/>
      <c r="G52" s="37">
        <v>1</v>
      </c>
      <c r="H52" s="37">
        <v>10</v>
      </c>
      <c r="I52" s="28">
        <v>1000</v>
      </c>
      <c r="J52" s="87"/>
      <c r="K52" s="58">
        <f t="shared" si="0"/>
        <v>0</v>
      </c>
    </row>
    <row r="53" spans="2:12" x14ac:dyDescent="0.3">
      <c r="B53" s="36" t="s">
        <v>97</v>
      </c>
      <c r="C53" s="14" t="s">
        <v>98</v>
      </c>
      <c r="D53" s="13" t="s">
        <v>78</v>
      </c>
      <c r="E53" s="54"/>
      <c r="F53" s="38"/>
      <c r="G53" s="37">
        <v>10</v>
      </c>
      <c r="H53" s="37">
        <v>30</v>
      </c>
      <c r="I53" s="28">
        <v>10</v>
      </c>
      <c r="J53" s="87"/>
      <c r="K53" s="58">
        <f t="shared" si="0"/>
        <v>0</v>
      </c>
    </row>
    <row r="54" spans="2:12" x14ac:dyDescent="0.3">
      <c r="B54" s="36" t="s">
        <v>99</v>
      </c>
      <c r="C54" s="14" t="s">
        <v>100</v>
      </c>
      <c r="D54" s="13" t="s">
        <v>101</v>
      </c>
      <c r="E54" s="54"/>
      <c r="F54" s="38"/>
      <c r="G54" s="37">
        <v>0.25</v>
      </c>
      <c r="H54" s="37">
        <v>2.5</v>
      </c>
      <c r="I54" s="28">
        <f>100*20</f>
        <v>2000</v>
      </c>
      <c r="J54" s="87"/>
      <c r="K54" s="58">
        <f t="shared" si="0"/>
        <v>0</v>
      </c>
    </row>
    <row r="55" spans="2:12" x14ac:dyDescent="0.3">
      <c r="B55" s="36" t="s">
        <v>102</v>
      </c>
      <c r="C55" s="13" t="s">
        <v>103</v>
      </c>
      <c r="D55" s="13" t="s">
        <v>92</v>
      </c>
      <c r="E55" s="54"/>
      <c r="F55" s="38"/>
      <c r="G55" s="39">
        <v>50</v>
      </c>
      <c r="H55" s="39">
        <v>250</v>
      </c>
      <c r="I55" s="28">
        <v>10</v>
      </c>
      <c r="J55" s="87"/>
      <c r="K55" s="58">
        <f t="shared" si="0"/>
        <v>0</v>
      </c>
    </row>
    <row r="56" spans="2:12" ht="12" customHeight="1" x14ac:dyDescent="0.3">
      <c r="B56" s="36" t="s">
        <v>104</v>
      </c>
      <c r="C56" s="13" t="s">
        <v>147</v>
      </c>
      <c r="D56" s="13" t="s">
        <v>92</v>
      </c>
      <c r="E56" s="54"/>
      <c r="F56" s="38"/>
      <c r="G56" s="39">
        <v>150</v>
      </c>
      <c r="H56" s="39">
        <v>600</v>
      </c>
      <c r="I56" s="28">
        <v>10</v>
      </c>
      <c r="J56" s="87"/>
      <c r="K56" s="58">
        <f t="shared" si="0"/>
        <v>0</v>
      </c>
    </row>
    <row r="57" spans="2:12" x14ac:dyDescent="0.2">
      <c r="B57" s="36" t="s">
        <v>105</v>
      </c>
      <c r="C57" s="71" t="s">
        <v>146</v>
      </c>
      <c r="D57" s="13" t="s">
        <v>78</v>
      </c>
      <c r="E57" s="54"/>
      <c r="F57" s="38"/>
      <c r="G57" s="39">
        <v>50</v>
      </c>
      <c r="H57" s="39">
        <v>200</v>
      </c>
      <c r="I57" s="28">
        <v>10</v>
      </c>
      <c r="J57" s="87"/>
      <c r="K57" s="58">
        <f t="shared" si="0"/>
        <v>0</v>
      </c>
    </row>
    <row r="58" spans="2:12" x14ac:dyDescent="0.3">
      <c r="B58" s="74" t="s">
        <v>106</v>
      </c>
      <c r="C58" s="75"/>
      <c r="D58" s="76"/>
      <c r="E58" s="76"/>
      <c r="F58" s="76"/>
      <c r="G58" s="76"/>
      <c r="H58" s="76"/>
      <c r="I58" s="76"/>
      <c r="J58" s="76"/>
      <c r="K58" s="77"/>
      <c r="L58" s="49"/>
    </row>
    <row r="59" spans="2:12" x14ac:dyDescent="0.3">
      <c r="B59" s="88" t="s">
        <v>107</v>
      </c>
      <c r="C59" s="41" t="s">
        <v>108</v>
      </c>
      <c r="D59" s="79" t="s">
        <v>25</v>
      </c>
      <c r="E59" s="89"/>
      <c r="F59" s="81"/>
      <c r="G59" s="90">
        <v>90</v>
      </c>
      <c r="H59" s="90">
        <v>500</v>
      </c>
      <c r="I59" s="91">
        <v>24</v>
      </c>
      <c r="J59" s="105" t="s">
        <v>27</v>
      </c>
      <c r="K59" s="92">
        <f>E59*I59</f>
        <v>0</v>
      </c>
    </row>
    <row r="60" spans="2:12" ht="11.4" x14ac:dyDescent="0.3">
      <c r="B60" s="88"/>
      <c r="C60" s="42" t="s">
        <v>109</v>
      </c>
      <c r="D60" s="79"/>
      <c r="E60" s="89"/>
      <c r="F60" s="81"/>
      <c r="G60" s="90"/>
      <c r="H60" s="90"/>
      <c r="I60" s="91"/>
      <c r="J60" s="105"/>
      <c r="K60" s="92"/>
    </row>
    <row r="61" spans="2:12" x14ac:dyDescent="0.3">
      <c r="B61" s="78" t="s">
        <v>110</v>
      </c>
      <c r="C61" s="43" t="s">
        <v>111</v>
      </c>
      <c r="D61" s="99" t="s">
        <v>25</v>
      </c>
      <c r="E61" s="89"/>
      <c r="F61" s="81"/>
      <c r="G61" s="90">
        <v>360</v>
      </c>
      <c r="H61" s="90">
        <v>1200</v>
      </c>
      <c r="I61" s="82">
        <v>24</v>
      </c>
      <c r="J61" s="105"/>
      <c r="K61" s="92">
        <f>E61*I61</f>
        <v>0</v>
      </c>
    </row>
    <row r="62" spans="2:12" ht="11.4" x14ac:dyDescent="0.3">
      <c r="B62" s="78"/>
      <c r="C62" s="69" t="s">
        <v>112</v>
      </c>
      <c r="D62" s="99"/>
      <c r="E62" s="89"/>
      <c r="F62" s="81"/>
      <c r="G62" s="90"/>
      <c r="H62" s="90"/>
      <c r="I62" s="82"/>
      <c r="J62" s="105"/>
      <c r="K62" s="92"/>
    </row>
    <row r="63" spans="2:12" x14ac:dyDescent="0.3">
      <c r="B63" s="74" t="s">
        <v>113</v>
      </c>
      <c r="C63" s="93"/>
      <c r="D63" s="76"/>
      <c r="E63" s="76"/>
      <c r="F63" s="76"/>
      <c r="G63" s="76"/>
      <c r="H63" s="76"/>
      <c r="I63" s="76"/>
      <c r="J63" s="76"/>
      <c r="K63" s="77"/>
      <c r="L63" s="49"/>
    </row>
    <row r="64" spans="2:12" x14ac:dyDescent="0.3">
      <c r="B64" s="78" t="s">
        <v>114</v>
      </c>
      <c r="C64" s="41" t="s">
        <v>115</v>
      </c>
      <c r="D64" s="79" t="s">
        <v>46</v>
      </c>
      <c r="E64" s="106">
        <v>0.45</v>
      </c>
      <c r="F64" s="81"/>
      <c r="G64" s="94" t="s">
        <v>26</v>
      </c>
      <c r="H64" s="94"/>
      <c r="I64" s="82">
        <f>63*(100*2)</f>
        <v>12600</v>
      </c>
      <c r="J64" s="87" t="s">
        <v>116</v>
      </c>
      <c r="K64" s="92">
        <f>E64*I64</f>
        <v>5670</v>
      </c>
    </row>
    <row r="65" spans="2:12" ht="22.8" x14ac:dyDescent="0.3">
      <c r="B65" s="78"/>
      <c r="C65" s="42" t="s">
        <v>148</v>
      </c>
      <c r="D65" s="79"/>
      <c r="E65" s="106"/>
      <c r="F65" s="81"/>
      <c r="G65" s="94"/>
      <c r="H65" s="94"/>
      <c r="I65" s="82"/>
      <c r="J65" s="87"/>
      <c r="K65" s="92"/>
    </row>
    <row r="66" spans="2:12" x14ac:dyDescent="0.3">
      <c r="B66" s="78" t="s">
        <v>117</v>
      </c>
      <c r="C66" s="40" t="s">
        <v>66</v>
      </c>
      <c r="D66" s="79" t="s">
        <v>41</v>
      </c>
      <c r="E66" s="89"/>
      <c r="F66" s="81"/>
      <c r="G66" s="90">
        <v>40</v>
      </c>
      <c r="H66" s="90">
        <v>55</v>
      </c>
      <c r="I66" s="82">
        <f>63*1.5*2*2</f>
        <v>378</v>
      </c>
      <c r="J66" s="87" t="s">
        <v>118</v>
      </c>
      <c r="K66" s="92">
        <f>E66*I66</f>
        <v>0</v>
      </c>
    </row>
    <row r="67" spans="2:12" ht="22.8" x14ac:dyDescent="0.3">
      <c r="B67" s="78"/>
      <c r="C67" s="42" t="s">
        <v>149</v>
      </c>
      <c r="D67" s="79"/>
      <c r="E67" s="89"/>
      <c r="F67" s="81"/>
      <c r="G67" s="90"/>
      <c r="H67" s="90"/>
      <c r="I67" s="82"/>
      <c r="J67" s="87"/>
      <c r="K67" s="92"/>
    </row>
    <row r="68" spans="2:12" x14ac:dyDescent="0.3">
      <c r="B68" s="78" t="s">
        <v>119</v>
      </c>
      <c r="C68" s="43" t="s">
        <v>120</v>
      </c>
      <c r="D68" s="79" t="s">
        <v>41</v>
      </c>
      <c r="E68" s="89"/>
      <c r="F68" s="81"/>
      <c r="G68" s="90">
        <v>50</v>
      </c>
      <c r="H68" s="90">
        <v>100</v>
      </c>
      <c r="I68" s="82">
        <f>63*8*2</f>
        <v>1008</v>
      </c>
      <c r="J68" s="87" t="s">
        <v>121</v>
      </c>
      <c r="K68" s="92">
        <f>E68*I68</f>
        <v>0</v>
      </c>
    </row>
    <row r="69" spans="2:12" ht="34.200000000000003" x14ac:dyDescent="0.3">
      <c r="B69" s="78"/>
      <c r="C69" s="69" t="s">
        <v>150</v>
      </c>
      <c r="D69" s="79"/>
      <c r="E69" s="89"/>
      <c r="F69" s="81"/>
      <c r="G69" s="90"/>
      <c r="H69" s="90"/>
      <c r="I69" s="82"/>
      <c r="J69" s="87"/>
      <c r="K69" s="92"/>
    </row>
    <row r="70" spans="2:12" x14ac:dyDescent="0.3">
      <c r="B70" s="78" t="s">
        <v>122</v>
      </c>
      <c r="C70" s="41" t="s">
        <v>123</v>
      </c>
      <c r="D70" s="79" t="s">
        <v>41</v>
      </c>
      <c r="E70" s="89"/>
      <c r="F70" s="81"/>
      <c r="G70" s="90">
        <v>50</v>
      </c>
      <c r="H70" s="90">
        <v>120</v>
      </c>
      <c r="I70" s="82">
        <f>12*8</f>
        <v>96</v>
      </c>
      <c r="J70" s="87" t="s">
        <v>124</v>
      </c>
      <c r="K70" s="92">
        <f>E70*I70</f>
        <v>0</v>
      </c>
    </row>
    <row r="71" spans="2:12" ht="11.4" x14ac:dyDescent="0.3">
      <c r="B71" s="78"/>
      <c r="C71" s="42" t="s">
        <v>125</v>
      </c>
      <c r="D71" s="79"/>
      <c r="E71" s="89"/>
      <c r="F71" s="81"/>
      <c r="G71" s="90"/>
      <c r="H71" s="90"/>
      <c r="I71" s="82"/>
      <c r="J71" s="87"/>
      <c r="K71" s="92"/>
    </row>
    <row r="72" spans="2:12" x14ac:dyDescent="0.3">
      <c r="B72" s="74" t="s">
        <v>126</v>
      </c>
      <c r="C72" s="93"/>
      <c r="D72" s="76"/>
      <c r="E72" s="76"/>
      <c r="F72" s="76"/>
      <c r="G72" s="76"/>
      <c r="H72" s="76"/>
      <c r="I72" s="76"/>
      <c r="J72" s="76"/>
      <c r="K72" s="77"/>
      <c r="L72" s="49"/>
    </row>
    <row r="73" spans="2:12" x14ac:dyDescent="0.3">
      <c r="B73" s="78" t="s">
        <v>127</v>
      </c>
      <c r="C73" s="43" t="s">
        <v>128</v>
      </c>
      <c r="D73" s="99" t="s">
        <v>31</v>
      </c>
      <c r="E73" s="89"/>
      <c r="F73" s="81"/>
      <c r="G73" s="90">
        <v>1</v>
      </c>
      <c r="H73" s="90">
        <v>4</v>
      </c>
      <c r="I73" s="82">
        <v>30000</v>
      </c>
      <c r="J73" s="87" t="s">
        <v>129</v>
      </c>
      <c r="K73" s="92">
        <f>E73*I73</f>
        <v>0</v>
      </c>
    </row>
    <row r="74" spans="2:12" ht="11.4" x14ac:dyDescent="0.3">
      <c r="B74" s="78"/>
      <c r="C74" s="69" t="s">
        <v>130</v>
      </c>
      <c r="D74" s="99"/>
      <c r="E74" s="89"/>
      <c r="F74" s="81"/>
      <c r="G74" s="90"/>
      <c r="H74" s="90"/>
      <c r="I74" s="82"/>
      <c r="J74" s="87"/>
      <c r="K74" s="92"/>
    </row>
    <row r="75" spans="2:12" x14ac:dyDescent="0.3">
      <c r="B75" s="78" t="s">
        <v>131</v>
      </c>
      <c r="C75" s="43" t="s">
        <v>132</v>
      </c>
      <c r="D75" s="79" t="s">
        <v>31</v>
      </c>
      <c r="E75" s="89"/>
      <c r="F75" s="81"/>
      <c r="G75" s="90">
        <v>3.5</v>
      </c>
      <c r="H75" s="90">
        <v>8</v>
      </c>
      <c r="I75" s="82">
        <f>40000/2</f>
        <v>20000</v>
      </c>
      <c r="J75" s="87" t="s">
        <v>133</v>
      </c>
      <c r="K75" s="92">
        <f>E75*I75</f>
        <v>0</v>
      </c>
    </row>
    <row r="76" spans="2:12" ht="11.4" x14ac:dyDescent="0.3">
      <c r="B76" s="78"/>
      <c r="C76" s="69" t="s">
        <v>134</v>
      </c>
      <c r="D76" s="79"/>
      <c r="E76" s="89"/>
      <c r="F76" s="81"/>
      <c r="G76" s="90"/>
      <c r="H76" s="90"/>
      <c r="I76" s="82"/>
      <c r="J76" s="87"/>
      <c r="K76" s="92"/>
    </row>
    <row r="77" spans="2:12" x14ac:dyDescent="0.3">
      <c r="B77" s="78" t="s">
        <v>135</v>
      </c>
      <c r="C77" s="43" t="s">
        <v>136</v>
      </c>
      <c r="D77" s="79" t="s">
        <v>31</v>
      </c>
      <c r="E77" s="89"/>
      <c r="F77" s="81"/>
      <c r="G77" s="90">
        <v>1.5</v>
      </c>
      <c r="H77" s="90">
        <v>4</v>
      </c>
      <c r="I77" s="82">
        <f>40000/2</f>
        <v>20000</v>
      </c>
      <c r="J77" s="87" t="s">
        <v>137</v>
      </c>
      <c r="K77" s="92">
        <f>E77*I77</f>
        <v>0</v>
      </c>
    </row>
    <row r="78" spans="2:12" thickBot="1" x14ac:dyDescent="0.35">
      <c r="B78" s="116"/>
      <c r="C78" s="44" t="s">
        <v>138</v>
      </c>
      <c r="D78" s="117"/>
      <c r="E78" s="118"/>
      <c r="F78" s="119"/>
      <c r="G78" s="120"/>
      <c r="H78" s="120"/>
      <c r="I78" s="121"/>
      <c r="J78" s="122"/>
      <c r="K78" s="115"/>
    </row>
    <row r="79" spans="2:12" x14ac:dyDescent="0.3">
      <c r="C79" s="30"/>
      <c r="D79" s="30"/>
      <c r="E79" s="55"/>
      <c r="F79" s="52"/>
      <c r="G79" s="55"/>
      <c r="H79" s="55"/>
      <c r="I79" s="30"/>
      <c r="J79" s="50" t="s">
        <v>139</v>
      </c>
      <c r="K79" s="57">
        <f>SUM(K16:K78)</f>
        <v>40306</v>
      </c>
      <c r="L79" s="46"/>
    </row>
    <row r="80" spans="2:12" x14ac:dyDescent="0.3">
      <c r="J80" s="12"/>
    </row>
    <row r="81" spans="2:10" ht="12.6" thickBot="1" x14ac:dyDescent="0.35">
      <c r="J81" s="12"/>
    </row>
    <row r="82" spans="2:10" x14ac:dyDescent="0.3">
      <c r="B82" s="107" t="s">
        <v>140</v>
      </c>
      <c r="C82" s="108"/>
      <c r="D82" s="108"/>
      <c r="E82" s="109"/>
      <c r="F82" s="110"/>
      <c r="G82" s="70"/>
      <c r="H82" s="70"/>
    </row>
    <row r="83" spans="2:10" x14ac:dyDescent="0.3">
      <c r="B83" s="111" t="s">
        <v>141</v>
      </c>
      <c r="C83" s="112"/>
      <c r="D83" s="112"/>
      <c r="E83" s="113"/>
      <c r="F83" s="114"/>
      <c r="G83" s="70"/>
      <c r="H83" s="70"/>
    </row>
    <row r="84" spans="2:10" x14ac:dyDescent="0.3">
      <c r="B84" s="111" t="s">
        <v>142</v>
      </c>
      <c r="C84" s="112"/>
      <c r="D84" s="112"/>
      <c r="E84" s="113"/>
      <c r="F84" s="114"/>
      <c r="G84" s="70"/>
      <c r="H84" s="70"/>
    </row>
    <row r="85" spans="2:10" ht="12.6" thickBot="1" x14ac:dyDescent="0.35">
      <c r="B85" s="123" t="s">
        <v>143</v>
      </c>
      <c r="C85" s="124"/>
      <c r="D85" s="124"/>
      <c r="E85" s="125"/>
      <c r="F85" s="126"/>
      <c r="G85" s="70"/>
      <c r="H85" s="70"/>
    </row>
    <row r="86" spans="2:10" x14ac:dyDescent="0.3">
      <c r="J86" s="12"/>
    </row>
    <row r="87" spans="2:10" x14ac:dyDescent="0.3">
      <c r="J87" s="12"/>
    </row>
    <row r="88" spans="2:10" x14ac:dyDescent="0.3">
      <c r="J88" s="12"/>
    </row>
  </sheetData>
  <sheetProtection algorithmName="SHA-512" hashValue="S7WiInKXe0GPrYMLP37X6rxrG9RFTC8W55incQPrv74OrW83SlXbRqGGjXJamUx0KSR6xLRCWZ142dztGBjSEQ==" saltValue="Ej5Wu++ikUEocfvDhrzuQA==" spinCount="100000" sheet="1" objects="1" scenarios="1"/>
  <mergeCells count="206">
    <mergeCell ref="B18:K18"/>
    <mergeCell ref="B19:B20"/>
    <mergeCell ref="D19:D20"/>
    <mergeCell ref="E19:E20"/>
    <mergeCell ref="F19:F20"/>
    <mergeCell ref="G19:G20"/>
    <mergeCell ref="H19:H20"/>
    <mergeCell ref="I19:I20"/>
    <mergeCell ref="J16:J17"/>
    <mergeCell ref="K16:K17"/>
    <mergeCell ref="J19:J20"/>
    <mergeCell ref="B85:D85"/>
    <mergeCell ref="E85:F85"/>
    <mergeCell ref="E66:E67"/>
    <mergeCell ref="F66:F67"/>
    <mergeCell ref="B37:B38"/>
    <mergeCell ref="D37:D38"/>
    <mergeCell ref="E37:E38"/>
    <mergeCell ref="F37:F38"/>
    <mergeCell ref="E35:E36"/>
    <mergeCell ref="F35:F36"/>
    <mergeCell ref="B45:K45"/>
    <mergeCell ref="J46:J57"/>
    <mergeCell ref="B58:K58"/>
    <mergeCell ref="B43:B44"/>
    <mergeCell ref="D43:D44"/>
    <mergeCell ref="E43:E44"/>
    <mergeCell ref="I43:I44"/>
    <mergeCell ref="J43:J44"/>
    <mergeCell ref="K43:K44"/>
    <mergeCell ref="I37:I38"/>
    <mergeCell ref="J37:J38"/>
    <mergeCell ref="I35:I36"/>
    <mergeCell ref="K35:K36"/>
    <mergeCell ref="G35:G36"/>
    <mergeCell ref="K75:K76"/>
    <mergeCell ref="B82:D82"/>
    <mergeCell ref="E82:F82"/>
    <mergeCell ref="B83:D83"/>
    <mergeCell ref="E83:F83"/>
    <mergeCell ref="B84:D84"/>
    <mergeCell ref="E84:F84"/>
    <mergeCell ref="K77:K78"/>
    <mergeCell ref="B77:B78"/>
    <mergeCell ref="D77:D78"/>
    <mergeCell ref="E77:E78"/>
    <mergeCell ref="F77:F78"/>
    <mergeCell ref="G77:G78"/>
    <mergeCell ref="H77:H78"/>
    <mergeCell ref="I77:I78"/>
    <mergeCell ref="J77:J78"/>
    <mergeCell ref="J75:J76"/>
    <mergeCell ref="B75:B76"/>
    <mergeCell ref="D75:D76"/>
    <mergeCell ref="E75:E76"/>
    <mergeCell ref="F75:F76"/>
    <mergeCell ref="G75:G76"/>
    <mergeCell ref="H75:H76"/>
    <mergeCell ref="I75:I76"/>
    <mergeCell ref="I73:I74"/>
    <mergeCell ref="J73:J74"/>
    <mergeCell ref="K66:K67"/>
    <mergeCell ref="B66:B67"/>
    <mergeCell ref="D66:D67"/>
    <mergeCell ref="B72:K72"/>
    <mergeCell ref="B73:B74"/>
    <mergeCell ref="D73:D74"/>
    <mergeCell ref="E73:E74"/>
    <mergeCell ref="F73:F74"/>
    <mergeCell ref="G73:G74"/>
    <mergeCell ref="H73:H74"/>
    <mergeCell ref="I70:I71"/>
    <mergeCell ref="J70:J71"/>
    <mergeCell ref="K70:K71"/>
    <mergeCell ref="B70:B71"/>
    <mergeCell ref="D70:D71"/>
    <mergeCell ref="E70:E71"/>
    <mergeCell ref="F70:F71"/>
    <mergeCell ref="G70:G71"/>
    <mergeCell ref="H70:H71"/>
    <mergeCell ref="K73:K74"/>
    <mergeCell ref="G66:G67"/>
    <mergeCell ref="H66:H67"/>
    <mergeCell ref="K68:K69"/>
    <mergeCell ref="K64:K65"/>
    <mergeCell ref="B61:B62"/>
    <mergeCell ref="D61:D62"/>
    <mergeCell ref="E61:E62"/>
    <mergeCell ref="F61:F62"/>
    <mergeCell ref="G61:G62"/>
    <mergeCell ref="H61:H62"/>
    <mergeCell ref="I61:I62"/>
    <mergeCell ref="I66:I67"/>
    <mergeCell ref="J66:J67"/>
    <mergeCell ref="B68:B69"/>
    <mergeCell ref="D68:D69"/>
    <mergeCell ref="E68:E69"/>
    <mergeCell ref="F68:F69"/>
    <mergeCell ref="G68:G69"/>
    <mergeCell ref="H68:H69"/>
    <mergeCell ref="I68:I69"/>
    <mergeCell ref="J68:J69"/>
    <mergeCell ref="I59:I60"/>
    <mergeCell ref="J59:J62"/>
    <mergeCell ref="K59:K60"/>
    <mergeCell ref="K61:K62"/>
    <mergeCell ref="J64:J65"/>
    <mergeCell ref="E59:E60"/>
    <mergeCell ref="F59:F60"/>
    <mergeCell ref="B63:K63"/>
    <mergeCell ref="B64:B65"/>
    <mergeCell ref="D64:D65"/>
    <mergeCell ref="E64:E65"/>
    <mergeCell ref="F64:F65"/>
    <mergeCell ref="G64:H65"/>
    <mergeCell ref="I64:I65"/>
    <mergeCell ref="B59:B60"/>
    <mergeCell ref="D59:D60"/>
    <mergeCell ref="G59:G60"/>
    <mergeCell ref="H59:H60"/>
    <mergeCell ref="H35:H36"/>
    <mergeCell ref="B39:B40"/>
    <mergeCell ref="D39:D40"/>
    <mergeCell ref="E39:E40"/>
    <mergeCell ref="G39:H44"/>
    <mergeCell ref="I39:I40"/>
    <mergeCell ref="J39:J40"/>
    <mergeCell ref="K39:K40"/>
    <mergeCell ref="K37:K38"/>
    <mergeCell ref="G37:G38"/>
    <mergeCell ref="H37:H38"/>
    <mergeCell ref="B41:B42"/>
    <mergeCell ref="D41:D42"/>
    <mergeCell ref="E41:E42"/>
    <mergeCell ref="I41:I42"/>
    <mergeCell ref="J41:J42"/>
    <mergeCell ref="K41:K42"/>
    <mergeCell ref="F39:F40"/>
    <mergeCell ref="F41:F42"/>
    <mergeCell ref="F43:F44"/>
    <mergeCell ref="K29:K30"/>
    <mergeCell ref="B29:B30"/>
    <mergeCell ref="D29:D30"/>
    <mergeCell ref="E29:E30"/>
    <mergeCell ref="F29:F30"/>
    <mergeCell ref="G29:H30"/>
    <mergeCell ref="I29:I30"/>
    <mergeCell ref="B33:B34"/>
    <mergeCell ref="D33:D34"/>
    <mergeCell ref="E33:E34"/>
    <mergeCell ref="F33:F34"/>
    <mergeCell ref="G33:G34"/>
    <mergeCell ref="H33:H34"/>
    <mergeCell ref="I33:I34"/>
    <mergeCell ref="J33:J36"/>
    <mergeCell ref="K33:K34"/>
    <mergeCell ref="K31:K32"/>
    <mergeCell ref="B35:B36"/>
    <mergeCell ref="D35:D36"/>
    <mergeCell ref="B31:B32"/>
    <mergeCell ref="D31:D32"/>
    <mergeCell ref="E31:E32"/>
    <mergeCell ref="F31:F32"/>
    <mergeCell ref="G31:G32"/>
    <mergeCell ref="H31:H32"/>
    <mergeCell ref="I31:I32"/>
    <mergeCell ref="J31:J32"/>
    <mergeCell ref="J29:J30"/>
    <mergeCell ref="K19:K20"/>
    <mergeCell ref="K21:K22"/>
    <mergeCell ref="B28:K28"/>
    <mergeCell ref="B26:B27"/>
    <mergeCell ref="D26:D27"/>
    <mergeCell ref="E26:E27"/>
    <mergeCell ref="F26:F27"/>
    <mergeCell ref="G26:H27"/>
    <mergeCell ref="I26:I27"/>
    <mergeCell ref="J26:J27"/>
    <mergeCell ref="K26:K27"/>
    <mergeCell ref="K24:K25"/>
    <mergeCell ref="B23:K23"/>
    <mergeCell ref="B24:B25"/>
    <mergeCell ref="D24:D25"/>
    <mergeCell ref="E24:E25"/>
    <mergeCell ref="F24:F25"/>
    <mergeCell ref="G24:G25"/>
    <mergeCell ref="H24:H25"/>
    <mergeCell ref="I24:I25"/>
    <mergeCell ref="J24:J25"/>
    <mergeCell ref="B21:B22"/>
    <mergeCell ref="D21:D22"/>
    <mergeCell ref="E21:E22"/>
    <mergeCell ref="F21:F22"/>
    <mergeCell ref="G21:G22"/>
    <mergeCell ref="H21:H22"/>
    <mergeCell ref="I21:I22"/>
    <mergeCell ref="J21:J22"/>
    <mergeCell ref="E13:F13"/>
    <mergeCell ref="G13:H13"/>
    <mergeCell ref="B15:K15"/>
    <mergeCell ref="B16:B17"/>
    <mergeCell ref="D16:D17"/>
    <mergeCell ref="E16:E17"/>
    <mergeCell ref="F16:F17"/>
    <mergeCell ref="I16:I17"/>
    <mergeCell ref="G16:H17"/>
  </mergeCells>
  <conditionalFormatting sqref="E19:E20">
    <cfRule type="cellIs" dxfId="26" priority="26" operator="greaterThan">
      <formula>$H$19</formula>
    </cfRule>
  </conditionalFormatting>
  <conditionalFormatting sqref="E21:E22">
    <cfRule type="cellIs" dxfId="25" priority="27" operator="greaterThan">
      <formula>$H$21</formula>
    </cfRule>
  </conditionalFormatting>
  <conditionalFormatting sqref="E24:E25">
    <cfRule type="cellIs" dxfId="24" priority="25" operator="greaterThan">
      <formula>$H$24</formula>
    </cfRule>
  </conditionalFormatting>
  <conditionalFormatting sqref="E31:E32">
    <cfRule type="cellIs" dxfId="23" priority="24" operator="greaterThan">
      <formula>$H$31</formula>
    </cfRule>
  </conditionalFormatting>
  <conditionalFormatting sqref="E33:E34">
    <cfRule type="cellIs" dxfId="22" priority="23" operator="greaterThan">
      <formula>$H$33</formula>
    </cfRule>
  </conditionalFormatting>
  <conditionalFormatting sqref="E35:E36">
    <cfRule type="cellIs" dxfId="21" priority="22" operator="greaterThan">
      <formula>$H$35</formula>
    </cfRule>
  </conditionalFormatting>
  <conditionalFormatting sqref="E37:E38">
    <cfRule type="cellIs" dxfId="20" priority="21" operator="greaterThan">
      <formula>$H$37</formula>
    </cfRule>
  </conditionalFormatting>
  <conditionalFormatting sqref="E46">
    <cfRule type="cellIs" dxfId="19" priority="20" operator="greaterThan">
      <formula>$H$46</formula>
    </cfRule>
  </conditionalFormatting>
  <conditionalFormatting sqref="E47">
    <cfRule type="cellIs" dxfId="18" priority="19" operator="greaterThan">
      <formula>$H$47</formula>
    </cfRule>
  </conditionalFormatting>
  <conditionalFormatting sqref="E48">
    <cfRule type="cellIs" dxfId="17" priority="18" operator="greaterThan">
      <formula>$H$48</formula>
    </cfRule>
  </conditionalFormatting>
  <conditionalFormatting sqref="E49">
    <cfRule type="cellIs" dxfId="16" priority="17" operator="greaterThan">
      <formula>$H$49</formula>
    </cfRule>
  </conditionalFormatting>
  <conditionalFormatting sqref="E50">
    <cfRule type="cellIs" dxfId="15" priority="16" operator="greaterThan">
      <formula>$H$50</formula>
    </cfRule>
  </conditionalFormatting>
  <conditionalFormatting sqref="E51">
    <cfRule type="cellIs" dxfId="14" priority="15" operator="greaterThan">
      <formula>$H$51</formula>
    </cfRule>
  </conditionalFormatting>
  <conditionalFormatting sqref="E52">
    <cfRule type="cellIs" dxfId="13" priority="14" operator="greaterThan">
      <formula>$H$52</formula>
    </cfRule>
  </conditionalFormatting>
  <conditionalFormatting sqref="E53">
    <cfRule type="cellIs" dxfId="12" priority="13" operator="greaterThan">
      <formula>$H$53</formula>
    </cfRule>
  </conditionalFormatting>
  <conditionalFormatting sqref="E54">
    <cfRule type="cellIs" dxfId="11" priority="12" operator="greaterThan">
      <formula>$H$54</formula>
    </cfRule>
  </conditionalFormatting>
  <conditionalFormatting sqref="E55">
    <cfRule type="cellIs" dxfId="10" priority="11" operator="greaterThan">
      <formula>$H$55</formula>
    </cfRule>
  </conditionalFormatting>
  <conditionalFormatting sqref="E56">
    <cfRule type="cellIs" dxfId="9" priority="10" operator="greaterThan">
      <formula>$H$56</formula>
    </cfRule>
  </conditionalFormatting>
  <conditionalFormatting sqref="E57">
    <cfRule type="cellIs" dxfId="8" priority="9" operator="greaterThan">
      <formula>$H$57</formula>
    </cfRule>
  </conditionalFormatting>
  <conditionalFormatting sqref="E59:E60">
    <cfRule type="cellIs" dxfId="7" priority="8" operator="greaterThan">
      <formula>$H$59</formula>
    </cfRule>
  </conditionalFormatting>
  <conditionalFormatting sqref="E61:E62">
    <cfRule type="cellIs" dxfId="6" priority="7" operator="greaterThan">
      <formula>$H$61</formula>
    </cfRule>
  </conditionalFormatting>
  <conditionalFormatting sqref="E66:E67">
    <cfRule type="cellIs" dxfId="5" priority="6" operator="greaterThan">
      <formula>$H$66</formula>
    </cfRule>
  </conditionalFormatting>
  <conditionalFormatting sqref="E68:E69">
    <cfRule type="cellIs" dxfId="4" priority="5" operator="greaterThan">
      <formula>$H$68</formula>
    </cfRule>
  </conditionalFormatting>
  <conditionalFormatting sqref="E70:E71">
    <cfRule type="cellIs" dxfId="3" priority="4" operator="greaterThan">
      <formula>$H$70</formula>
    </cfRule>
  </conditionalFormatting>
  <conditionalFormatting sqref="E73:E74">
    <cfRule type="cellIs" dxfId="2" priority="3" operator="greaterThan">
      <formula>$H$73</formula>
    </cfRule>
  </conditionalFormatting>
  <conditionalFormatting sqref="E75:E76">
    <cfRule type="cellIs" dxfId="1" priority="2" operator="greaterThan">
      <formula>$H$75</formula>
    </cfRule>
  </conditionalFormatting>
  <conditionalFormatting sqref="E77:E78">
    <cfRule type="cellIs" dxfId="0" priority="1" operator="greaterThan">
      <formula>$H$77</formula>
    </cfRule>
  </conditionalFormatting>
  <pageMargins left="0" right="0" top="0" bottom="0" header="0.31496062992125984" footer="0"/>
  <pageSetup paperSize="8" scale="61"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36A1D5678CA648BDFFCC3E03405527" ma:contentTypeVersion="4" ma:contentTypeDescription="Een nieuw document maken." ma:contentTypeScope="" ma:versionID="29ee0af37de0d1bea3d2b9814bdd9bbe">
  <xsd:schema xmlns:xsd="http://www.w3.org/2001/XMLSchema" xmlns:xs="http://www.w3.org/2001/XMLSchema" xmlns:p="http://schemas.microsoft.com/office/2006/metadata/properties" xmlns:ns2="f032a243-46b9-412b-9470-8067bab3432f" targetNamespace="http://schemas.microsoft.com/office/2006/metadata/properties" ma:root="true" ma:fieldsID="479e14ba22e2a2511980b5a11b300dbb" ns2:_="">
    <xsd:import namespace="f032a243-46b9-412b-9470-8067bab343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32a243-46b9-412b-9470-8067bab343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82500-07A4-439E-9171-D5A0C21641D6}">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f032a243-46b9-412b-9470-8067bab3432f"/>
    <ds:schemaRef ds:uri="http://www.w3.org/XML/1998/namespace"/>
  </ds:schemaRefs>
</ds:datastoreItem>
</file>

<file path=customXml/itemProps2.xml><?xml version="1.0" encoding="utf-8"?>
<ds:datastoreItem xmlns:ds="http://schemas.openxmlformats.org/officeDocument/2006/customXml" ds:itemID="{DE8A8028-C2A8-4095-AC4D-148B9B803302}">
  <ds:schemaRefs>
    <ds:schemaRef ds:uri="http://schemas.microsoft.com/sharepoint/v3/contenttype/forms"/>
  </ds:schemaRefs>
</ds:datastoreItem>
</file>

<file path=customXml/itemProps3.xml><?xml version="1.0" encoding="utf-8"?>
<ds:datastoreItem xmlns:ds="http://schemas.openxmlformats.org/officeDocument/2006/customXml" ds:itemID="{824EC978-0EF5-452A-96A8-4A19454A9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32a243-46b9-412b-9470-8067bab34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Herziende Prijzenblad</vt:lpstr>
      <vt:lpstr>'Herziende Prijzenblad'!Afdrukbereik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Groenemeijer-Redelaar, ir. M. (Marjolein)</dc:creator>
  <cp:keywords/>
  <dc:description/>
  <cp:lastModifiedBy>Cheung, H.S.H. (Hely)</cp:lastModifiedBy>
  <cp:revision/>
  <cp:lastPrinted>2026-02-17T16:11:24Z</cp:lastPrinted>
  <dcterms:created xsi:type="dcterms:W3CDTF">2017-03-22T12:01:56Z</dcterms:created>
  <dcterms:modified xsi:type="dcterms:W3CDTF">2026-02-17T16:18:37Z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0x010100AA36A1D5678CA648BDFFCC3E03405527</vt:lpwstr>
  </property>
</Properties>
</file>