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9 Team RVO\Inkoop boven EU\2. AT2\2024\DGF - EA Rasters ihkv bestrijding AVP - 202406182\3 Nota's van Inlichtingen\NvI (1ste) ter publicatie d.d. 30-01-2026\"/>
    </mc:Choice>
  </mc:AlternateContent>
  <xr:revisionPtr revIDLastSave="0" documentId="13_ncr:1_{AD331DC2-1ACB-4094-BAAA-5245CEF003F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Herziende Prijzenbla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  <c r="I77" i="2" l="1"/>
  <c r="I75" i="2"/>
  <c r="K73" i="2"/>
  <c r="I70" i="2"/>
  <c r="I68" i="2"/>
  <c r="I66" i="2"/>
  <c r="I64" i="2"/>
  <c r="K61" i="2"/>
  <c r="K59" i="2"/>
  <c r="K57" i="2"/>
  <c r="K56" i="2"/>
  <c r="K55" i="2"/>
  <c r="I54" i="2"/>
  <c r="K53" i="2"/>
  <c r="K52" i="2"/>
  <c r="I51" i="2"/>
  <c r="I50" i="2"/>
  <c r="K49" i="2"/>
  <c r="K48" i="2"/>
  <c r="K47" i="2"/>
  <c r="K46" i="2"/>
  <c r="K43" i="2"/>
  <c r="I41" i="2"/>
  <c r="I39" i="2"/>
  <c r="I37" i="2"/>
  <c r="K35" i="2"/>
  <c r="K33" i="2"/>
  <c r="K29" i="2"/>
  <c r="I26" i="2"/>
  <c r="I24" i="2"/>
  <c r="I21" i="2"/>
  <c r="I19" i="2"/>
  <c r="I16" i="2"/>
  <c r="K16" i="2" s="1"/>
  <c r="K19" i="2" l="1"/>
  <c r="K21" i="2"/>
  <c r="K24" i="2"/>
  <c r="K26" i="2"/>
  <c r="K37" i="2"/>
  <c r="K39" i="2"/>
  <c r="K41" i="2"/>
  <c r="K50" i="2"/>
  <c r="K51" i="2"/>
  <c r="K54" i="2"/>
  <c r="K64" i="2"/>
  <c r="K66" i="2"/>
  <c r="K68" i="2"/>
  <c r="K70" i="2"/>
  <c r="K75" i="2"/>
  <c r="K77" i="2"/>
  <c r="K79" i="2" l="1"/>
</calcChain>
</file>

<file path=xl/sharedStrings.xml><?xml version="1.0" encoding="utf-8"?>
<sst xmlns="http://schemas.openxmlformats.org/spreadsheetml/2006/main" count="186" uniqueCount="153">
  <si>
    <t>Openbare Europese aanbesteding voor ‘de advisering over en plaatsing van Rasters bij uitbraak van Afrikaanse varkenspest bij Wilde zwijnen’ met IUC-kenmerk 202406182</t>
  </si>
  <si>
    <t xml:space="preserve">Invulinstructies: </t>
  </si>
  <si>
    <t>De prijzen in de groen gearceerde cellen (inclusief het van toepassing zijnde btw-tarief) dient u in te vullen. De prijzen per eenheid excl. btw worden beoordeeld ten behoeve van de te gunnen opdracht.</t>
  </si>
  <si>
    <t xml:space="preserve">De prijzen voor de onderdelen A1, C2, D1, D6, D7, D8 en G1 zijn vastgesteld door Aanbestedende dienst. Door in te schrijven stemt u in met deze prijzen. </t>
  </si>
  <si>
    <t>Met de eenheid "per m1" wordt de prijs per strekkende meter in de lengte bedoeld.</t>
  </si>
  <si>
    <t xml:space="preserve">In het Aanbestedingsdocument staat omschreven wat onder elk element wordt verstaan. </t>
  </si>
  <si>
    <t>Inschrijver dient de uitgangspunten van het Aanbestedingsdocument in acht te nemen.</t>
  </si>
  <si>
    <t>U offreert geen 0 prijzen of negatieve prijzen, ook niet op onderdelen.</t>
  </si>
  <si>
    <t>Dit betreft een fictieve inschrijfsom. De aantallen zijn gebaseerd op een geschatte situatie, zoals omschreven in het Aanbestedingsdocument. Aan deze aantallen kunnen geen rechten worden ontleend.</t>
  </si>
  <si>
    <r>
      <rPr>
        <b/>
        <u/>
        <sz val="9"/>
        <color rgb="FF000000"/>
        <rFont val="Arial"/>
        <family val="2"/>
      </rPr>
      <t>ALLE</t>
    </r>
    <r>
      <rPr>
        <b/>
        <sz val="9"/>
        <color rgb="FF000000"/>
        <rFont val="Arial"/>
        <family val="2"/>
      </rPr>
      <t xml:space="preserve"> GROENE VELDEN IN TE VULLEN DOOR INSCHRIJVER</t>
    </r>
  </si>
  <si>
    <t>BANDBREEDTE WAARBINNEN DE AAN TE BIEDEN PRIJS DIENT TE LIGGEN</t>
  </si>
  <si>
    <t>SUBTOTALEN WORDEN AUTOMATISCH BEREKEND</t>
  </si>
  <si>
    <t>Nr.</t>
  </si>
  <si>
    <t>Onderwerp</t>
  </si>
  <si>
    <t>Eenheid</t>
  </si>
  <si>
    <t>Prijs per eenheid,
exclusief btw</t>
  </si>
  <si>
    <t>BTW percentage</t>
  </si>
  <si>
    <t>Bandbreedte (minimum)</t>
  </si>
  <si>
    <t>Bandbreedte (maximum)</t>
  </si>
  <si>
    <t>Fictieve aantallen</t>
  </si>
  <si>
    <t>Toelichting op de fictieve aantallen</t>
  </si>
  <si>
    <t>Totale inschrijfsom, excl. btw</t>
  </si>
  <si>
    <t>ONDERDEEL A: VERGOEDING ALGEMEEN</t>
  </si>
  <si>
    <t>A1</t>
  </si>
  <si>
    <t>Bereikbaarheidsvergoeding</t>
  </si>
  <si>
    <t>Per kwartaal</t>
  </si>
  <si>
    <t>N.v.t.</t>
  </si>
  <si>
    <t>4 kwartalen * 6 jaar</t>
  </si>
  <si>
    <t>ONDERDEEL B: AANSCHAF VAN VOORRAAD DIRECT NA CONTRACT ONDERTEKENING EN AANVULLING BIJ GEBRUIK</t>
  </si>
  <si>
    <t>B1</t>
  </si>
  <si>
    <t>Tijdelijke rasters</t>
  </si>
  <si>
    <t>Per m1</t>
  </si>
  <si>
    <t>60.000 meter is o.b.v. 30.000 meter aanschaf van tijdelijke rasters na contract ondertekening + aanvulling voorraad van 30.000 meter bij 1 uitbraak</t>
  </si>
  <si>
    <t>Aanschaf van tijdelijke rasters, inclusief alle benodigdheden (m.u.v. schikdraadapparaat en accu)</t>
  </si>
  <si>
    <t>B2</t>
  </si>
  <si>
    <t>Vaste rasters</t>
  </si>
  <si>
    <t>50.000 meter is o.b.v. 10.000 meter aanschaf van vaste rasters na contract ondertekening + gebruik van 30.000 meter + aanvulling voorraad van 10.000 meter bij 1 uitbraak</t>
  </si>
  <si>
    <t>Aanschaf van vaste rasters, inclusief alle benodigdheden (m.u.v. de rasterpalen)</t>
  </si>
  <si>
    <t>ONDERDEEL C: VOORBEREIDING EN ADVIESGESPREK</t>
  </si>
  <si>
    <t>C1</t>
  </si>
  <si>
    <t>Uurtarief adviesgesprek</t>
  </si>
  <si>
    <t>Per uur</t>
  </si>
  <si>
    <t>O.b.v. 6 uur deelname aan adviesgesprek +  4 uur reistijd + 100 uur adviesuitwerking/aanpassing en deelrapportage * 2 personen</t>
  </si>
  <si>
    <t>Vergoeding voor de bestede uren aan deelname aan het adviesgesprek, inclusief reistijd en uitwerking van het advies (max. 2 personen)</t>
  </si>
  <si>
    <t>C2</t>
  </si>
  <si>
    <t>Kilometervergoeding bij bijwonen adviesgesprek</t>
  </si>
  <si>
    <t>Per kilometer, per voertuig</t>
  </si>
  <si>
    <t>O.b.v. 1 personenauto waarmee 100 kilometer per rit wordt gereden * 2 ritten</t>
  </si>
  <si>
    <t xml:space="preserve">Vast tarief per voertuig om het fysieke adviesgesprek bij te wonen. De heen- en terugreis mag hierbij in rekening worden gebracht. </t>
  </si>
  <si>
    <t>ONDERDEEL D: PLAATSEN VAN RASTERS</t>
  </si>
  <si>
    <t>D1</t>
  </si>
  <si>
    <t>Opstarttarief</t>
  </si>
  <si>
    <t>Per persoon</t>
  </si>
  <si>
    <t>Vergoeding van maximaal 6 personen</t>
  </si>
  <si>
    <t>Eenmalige vergoeding per persoon bij de eerste opdrachtverstrekking voor de voorbereidingsploeg. Geldt uitsluitend voor medewerkers die de rasters plaatsen, met een maximum van 6 personen.</t>
  </si>
  <si>
    <t>D2</t>
  </si>
  <si>
    <t>Plaatsen tijdelijke rasters</t>
  </si>
  <si>
    <t>Initiële plaatsing van 30.000 meter tijdelijke rasters bij 1 uitbraak</t>
  </si>
  <si>
    <t>Kosten voor het plaatsen van tijdelijke rasters (incl. arbeid en inzet van eventuele (graaf)machines)</t>
  </si>
  <si>
    <t>D3</t>
  </si>
  <si>
    <t>Plaatsen vaste ingegraven rasters</t>
  </si>
  <si>
    <t>Voor de fictieve situatie wordt 40.000 meter vaste rasters aangehouden (waarvan vervanging van 30.000 tijdelijke rasters door vaste rasters + gelijk plaatsen van 10.000 meter vaste rasters). Hiervan wordt de helft ingegraven en de helft omgeslagen</t>
  </si>
  <si>
    <t>Kosten voor het plaatsen van rasterpalen en vaste rasters die worden ingegraven (incl. arbeid en inzet van eventuele (graaf)machines)</t>
  </si>
  <si>
    <t>D4</t>
  </si>
  <si>
    <t>Plaatsen vaste omgeslagen rasters</t>
  </si>
  <si>
    <t>Kosten voor het plaatsen van rasterpalen en vaste rasters die worden omgeslagen  (incl. arbeid en inzet van eventuele (graaf)machines)</t>
  </si>
  <si>
    <t>D5</t>
  </si>
  <si>
    <t>Uurtarief reistijd</t>
  </si>
  <si>
    <t>Betreft 1,5 uur per reis * 2 ritten * 3 personen per ploeg * 4 ploegen</t>
  </si>
  <si>
    <t>D6</t>
  </si>
  <si>
    <t>Kilometervergoeding klein materieel</t>
  </si>
  <si>
    <t>O.b.v. 2 voertuigen per dag, voor 28 dagen en een gemiddelde retourrit van 200 kilometer</t>
  </si>
  <si>
    <t>Vast tarief voor voertuigen t/m 3500 kilo die vervoerbaar zijn met een BE rijbewijs (kleine graafmachine, bus met aanhanger etc.)</t>
  </si>
  <si>
    <t>D7</t>
  </si>
  <si>
    <t>Kilometervergoeding groot materieel</t>
  </si>
  <si>
    <t>O.b.v. 1 voertuig per dag, voor 4 dagen en een gemiddeld retourrit van 200 kilometer</t>
  </si>
  <si>
    <t>Vast tarief voor voertuigen t/m 50 ton kilo die vervoerbaar zijn met een C-rijbewijs (e.g. grote graafmachine)</t>
  </si>
  <si>
    <t>D8</t>
  </si>
  <si>
    <t>KLIC-melding</t>
  </si>
  <si>
    <t xml:space="preserve">Per stuk </t>
  </si>
  <si>
    <t>Inschatting o.b.v. fictieve situatie</t>
  </si>
  <si>
    <t>Vaste vergoeding per melding bij het Kadaster</t>
  </si>
  <si>
    <t>ONDERDEEL E: OVERIGE OPTIONELE ONDERDELEN BIJ HET PLAATSEN VAN RASTERS</t>
  </si>
  <si>
    <t>E1</t>
  </si>
  <si>
    <t>Ursusgaas incl. bevestigingsmateriaal (materiaalkosten)</t>
  </si>
  <si>
    <t>E2</t>
  </si>
  <si>
    <t>Rasterpaal (materiaalkosten)</t>
  </si>
  <si>
    <t>E3</t>
  </si>
  <si>
    <t>Klappoort (materiaalkosten + arbeidskosten)</t>
  </si>
  <si>
    <t>E4</t>
  </si>
  <si>
    <t>Draaipoort (materiaalkosten + arbeidskosten)</t>
  </si>
  <si>
    <t>E5</t>
  </si>
  <si>
    <t>Hoekpaal (materiaalkosten + arbeidskosten)</t>
  </si>
  <si>
    <t>Per stuk</t>
  </si>
  <si>
    <t>E6</t>
  </si>
  <si>
    <t>Eindpaal (materiaalkosten + arbeidskosten)</t>
  </si>
  <si>
    <t>E7</t>
  </si>
  <si>
    <t>Manchet (materiaalkosten + arbeidskosten)</t>
  </si>
  <si>
    <t>E8</t>
  </si>
  <si>
    <t>Faunabuis (materiaalkosten + arbeidskosten)</t>
  </si>
  <si>
    <t>E9</t>
  </si>
  <si>
    <t>Bouwhek (huurkosten + arbeidskosten)</t>
  </si>
  <si>
    <t>Per stuk, per week</t>
  </si>
  <si>
    <t>E10</t>
  </si>
  <si>
    <t>Rasteroverstap (materiaalkosten + arbeidskosten)</t>
  </si>
  <si>
    <t>E11</t>
  </si>
  <si>
    <t>Schrikdraadapparaat, inclusief accu en elektrische bedrading (aanschaf materiaalkosten + arbeidskosten)</t>
  </si>
  <si>
    <t>E12</t>
  </si>
  <si>
    <t>Reserve stroomklok accu (materiaalkosten)</t>
  </si>
  <si>
    <t>ONDERDEEL F: OPSLAG VAN RASTERS</t>
  </si>
  <si>
    <t>F1</t>
  </si>
  <si>
    <t>Opslagkosten tijdelijke rasters</t>
  </si>
  <si>
    <t>Opslagkosten voor 30.000 meter tijdelijke rasters, inclusief alle benodigdheden</t>
  </si>
  <si>
    <t>F2</t>
  </si>
  <si>
    <t>Opslagkosten vaste rasters</t>
  </si>
  <si>
    <t>Opslagkosten voor 10.000 meter vaste rasters, inclusief alle benodigdheden (m.u.v. de rasterpalen)</t>
  </si>
  <si>
    <t>ONDERDEEL G: INSPECTIE EN REPARATIE VAN RASTERS</t>
  </si>
  <si>
    <t>G1</t>
  </si>
  <si>
    <t>Kilometervergoeding bij inspectie en reparatie</t>
  </si>
  <si>
    <t>O.b.v. 63 inspecties en gemiddeld 100 kilometer per rit * 2 ritten</t>
  </si>
  <si>
    <t>Vast tarief voor de voertuigen, vanaf vestigingsadres van opdrachtnemer tot aan Maatregelgebied. De heen- en terugreis mag hierbij in rekening worden gebracht.</t>
  </si>
  <si>
    <t>G2</t>
  </si>
  <si>
    <t>O.b.v. 63 maal op locatie komen voor inspectie à 1,5 uur reistijd * 2 personen * 2 ritten</t>
  </si>
  <si>
    <t>G3</t>
  </si>
  <si>
    <t>Uurtarief inspectie en reparatie</t>
  </si>
  <si>
    <t>O.b.v. 63 inspecties à 8 uur * 2 personen</t>
  </si>
  <si>
    <t>Vergoeding voor de medewerkers voor de inspectie en eventuele reparatie van rasters, incl. traject afleggen en bedienen van voertuig</t>
  </si>
  <si>
    <t>G4</t>
  </si>
  <si>
    <t>Maaien</t>
  </si>
  <si>
    <t>O.b.v. 12 maal maaien à 8 uur tussen april en oktober</t>
  </si>
  <si>
    <t>Arbeidskosten per medewerker voor het maaien, incl. traject afleggen en gebruik van apparatuur</t>
  </si>
  <si>
    <t>ONDERDEEL H: VERWIJDEREN VAN RASTERS</t>
  </si>
  <si>
    <t>H1</t>
  </si>
  <si>
    <t>Verwijderen van tijdelijke rasters</t>
  </si>
  <si>
    <t>30.000 meter tijdelijke rasters worden vervangen voor 30.000 meter vaste rasters. Kosten voor vervangen is het verwijderen en opnieuw plaatsen van rasters.</t>
  </si>
  <si>
    <t>Arbeidskosten voor het verwijderen van tijdelijke rasters, incl. alle onderdelen</t>
  </si>
  <si>
    <t>H2</t>
  </si>
  <si>
    <t>Verwijderen van vaste ingegraven rasters</t>
  </si>
  <si>
    <t>Na opdracht beëindiging worden de 20.000 meter vast ingegraven vaste rasters verwijdert</t>
  </si>
  <si>
    <t>Arbeidskosten voor het verwijderen van vaste ingegraven rasters, incl. alle onderdelen</t>
  </si>
  <si>
    <t>H3</t>
  </si>
  <si>
    <t>Verwijderen van vaste omgeslagen rasters</t>
  </si>
  <si>
    <t>Na opdracht beëindiging worden de 20.000 meter vast omgeslagen vaste rasters verwijdert</t>
  </si>
  <si>
    <t>Arbeidskosten voor het verwijderen van vaste omgeslagen rasters, incl. alle onderdelen</t>
  </si>
  <si>
    <t>TOTALE INSCHRIJFSOM:</t>
  </si>
  <si>
    <t>Naam bedrijf:</t>
  </si>
  <si>
    <t>Naam ondertekenaar:</t>
  </si>
  <si>
    <t>Functie ondertekenaar:</t>
  </si>
  <si>
    <t>Datum:</t>
  </si>
  <si>
    <t xml:space="preserve">Vergoeding voor de medewerkers, vanaf vestigingsadres Opdrachtnemer tot aan Maatregelgebied (max. 2 uur per rit). De heen- en terugreis mag hierbij in rekening worden gebracht. </t>
  </si>
  <si>
    <t>Vaste vergoeding voor de Bereikbaarheidsdienst en het periodiek aanleveren van voorraad rapportages</t>
  </si>
  <si>
    <t>Vergoeding voor de medewerkers, vanaf vestigingsadres opdrachtnemer tot aan Maatregelgebied (max. 2 uur per rit). De heen- en terugreis mag hierbij in rekening worden gebracht.</t>
  </si>
  <si>
    <t>Bijlage 4. Prijzenblad (herzien n.a.v. 1ste Nota van Inlichtingen d.d. 30-01-2026)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</si>
</sst>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€-413]\ * #,##0.00_ ;_ [$€-413]\ * \-#,##0.00_ ;_ [$€-413]\ * &quot;-&quot;??_ ;_ @_ "/>
    <numFmt numFmtId="165" formatCode="[$-F800]dddd\,\ mmmm\ dd\,\ yyyy"/>
    <numFmt numFmtId="166" formatCode="_ [$€-413]\ * #,##0_ ;_ [$€-413]\ * \-#,##0_ ;_ [$€-413]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b/>
      <u/>
      <sz val="9"/>
      <color theme="1"/>
      <name val="Arial"/>
      <family val="2"/>
    </font>
    <font>
      <b/>
      <u/>
      <sz val="9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1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1" fontId="4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1" fontId="2" fillId="2" borderId="0" xfId="0" applyNumberFormat="1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9" fontId="2" fillId="2" borderId="0" xfId="1" applyFont="1" applyFill="1" applyAlignment="1">
      <alignment horizontal="left" vertical="center"/>
    </xf>
    <xf numFmtId="9" fontId="3" fillId="2" borderId="0" xfId="1" applyFont="1" applyFill="1" applyAlignment="1">
      <alignment horizontal="left" vertical="center"/>
    </xf>
    <xf numFmtId="9" fontId="4" fillId="2" borderId="0" xfId="1" applyFont="1" applyFill="1" applyAlignment="1">
      <alignment horizontal="left" vertical="center"/>
    </xf>
    <xf numFmtId="9" fontId="2" fillId="2" borderId="0" xfId="1" applyFont="1" applyFill="1" applyAlignment="1">
      <alignment horizontal="left" vertical="center" wrapText="1"/>
    </xf>
    <xf numFmtId="9" fontId="8" fillId="2" borderId="0" xfId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 vertical="center"/>
    </xf>
    <xf numFmtId="3" fontId="2" fillId="2" borderId="0" xfId="0" applyNumberFormat="1" applyFont="1" applyFill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9" fontId="12" fillId="2" borderId="0" xfId="1" applyFont="1" applyFill="1" applyAlignment="1">
      <alignment horizontal="left" vertical="center" wrapText="1"/>
    </xf>
    <xf numFmtId="164" fontId="12" fillId="2" borderId="0" xfId="0" applyNumberFormat="1" applyFont="1" applyFill="1" applyAlignment="1">
      <alignment horizontal="left" vertical="center" wrapText="1"/>
    </xf>
    <xf numFmtId="3" fontId="12" fillId="2" borderId="0" xfId="0" applyNumberFormat="1" applyFont="1" applyFill="1" applyAlignment="1">
      <alignment horizontal="left" vertical="center" wrapText="1"/>
    </xf>
    <xf numFmtId="1" fontId="12" fillId="2" borderId="0" xfId="0" applyNumberFormat="1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2" fillId="8" borderId="4" xfId="0" applyNumberFormat="1" applyFont="1" applyFill="1" applyBorder="1" applyAlignment="1">
      <alignment horizontal="left" vertical="center" wrapText="1"/>
    </xf>
    <xf numFmtId="9" fontId="2" fillId="5" borderId="4" xfId="1" applyFont="1" applyFill="1" applyBorder="1" applyAlignment="1" applyProtection="1">
      <alignment horizontal="left" vertical="center" wrapText="1"/>
      <protection locked="0"/>
    </xf>
    <xf numFmtId="164" fontId="2" fillId="8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166" fontId="2" fillId="2" borderId="0" xfId="0" applyNumberFormat="1" applyFont="1" applyFill="1" applyAlignment="1">
      <alignment horizontal="left" vertical="center" wrapText="1"/>
    </xf>
    <xf numFmtId="166" fontId="3" fillId="2" borderId="0" xfId="0" applyNumberFormat="1" applyFont="1" applyFill="1" applyAlignment="1">
      <alignment horizontal="left" vertical="center" wrapText="1"/>
    </xf>
    <xf numFmtId="166" fontId="13" fillId="2" borderId="0" xfId="0" applyNumberFormat="1" applyFont="1" applyFill="1" applyAlignment="1">
      <alignment horizontal="left" vertical="center" wrapText="1"/>
    </xf>
    <xf numFmtId="166" fontId="2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9" fontId="3" fillId="2" borderId="0" xfId="1" applyFont="1" applyFill="1" applyAlignment="1">
      <alignment horizontal="left" vertical="center" wrapText="1"/>
    </xf>
    <xf numFmtId="164" fontId="8" fillId="2" borderId="0" xfId="0" applyNumberFormat="1" applyFont="1" applyFill="1" applyAlignment="1">
      <alignment horizontal="left" vertical="center"/>
    </xf>
    <xf numFmtId="164" fontId="2" fillId="5" borderId="4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>
      <alignment horizontal="left" vertical="center" wrapText="1"/>
    </xf>
    <xf numFmtId="164" fontId="13" fillId="2" borderId="0" xfId="0" applyNumberFormat="1" applyFont="1" applyFill="1" applyAlignment="1">
      <alignment horizontal="left" vertical="center" wrapText="1"/>
    </xf>
    <xf numFmtId="164" fontId="3" fillId="6" borderId="0" xfId="0" applyNumberFormat="1" applyFont="1" applyFill="1" applyAlignment="1">
      <alignment horizontal="left" vertical="center" wrapText="1"/>
    </xf>
    <xf numFmtId="164" fontId="2" fillId="6" borderId="1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9" fontId="3" fillId="2" borderId="2" xfId="1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164" fontId="3" fillId="2" borderId="9" xfId="0" applyNumberFormat="1" applyFont="1" applyFill="1" applyBorder="1" applyAlignment="1">
      <alignment horizontal="left" vertical="center" wrapText="1"/>
    </xf>
    <xf numFmtId="0" fontId="7" fillId="2" borderId="15" xfId="0" quotePrefix="1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164" fontId="2" fillId="7" borderId="0" xfId="0" applyNumberFormat="1" applyFont="1" applyFill="1" applyAlignment="1" applyProtection="1">
      <alignment horizontal="left" vertical="center" wrapText="1"/>
      <protection locked="0"/>
    </xf>
    <xf numFmtId="0" fontId="9" fillId="5" borderId="0" xfId="0" applyFont="1" applyFill="1" applyAlignment="1">
      <alignment horizontal="left" vertical="center" wrapText="1"/>
    </xf>
    <xf numFmtId="164" fontId="3" fillId="8" borderId="22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left" vertical="center" wrapText="1"/>
    </xf>
    <xf numFmtId="9" fontId="2" fillId="2" borderId="7" xfId="1" applyFont="1" applyFill="1" applyBorder="1" applyAlignment="1">
      <alignment horizontal="center" vertical="center" wrapText="1"/>
    </xf>
    <xf numFmtId="9" fontId="2" fillId="2" borderId="8" xfId="1" applyFont="1" applyFill="1" applyBorder="1" applyAlignment="1">
      <alignment horizontal="center" vertical="center" wrapText="1"/>
    </xf>
    <xf numFmtId="9" fontId="2" fillId="2" borderId="21" xfId="1" applyFont="1" applyFill="1" applyBorder="1" applyAlignment="1">
      <alignment horizontal="center" vertical="center" wrapText="1"/>
    </xf>
    <xf numFmtId="9" fontId="2" fillId="2" borderId="20" xfId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64" fontId="2" fillId="8" borderId="4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left" vertical="center" wrapText="1"/>
    </xf>
    <xf numFmtId="164" fontId="2" fillId="6" borderId="10" xfId="0" applyNumberFormat="1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4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9" fontId="2" fillId="2" borderId="4" xfId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left" vertical="center" wrapText="1"/>
    </xf>
    <xf numFmtId="9" fontId="7" fillId="0" borderId="4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49" fontId="5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9" xfId="0" applyNumberFormat="1" applyFont="1" applyFill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5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0" xfId="0" applyNumberFormat="1" applyFont="1" applyFill="1" applyBorder="1" applyAlignment="1" applyProtection="1">
      <alignment horizontal="left" vertical="center" wrapText="1"/>
      <protection locked="0"/>
    </xf>
    <xf numFmtId="164" fontId="2" fillId="6" borderId="11" xfId="0" applyNumberFormat="1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8" borderId="6" xfId="0" applyNumberFormat="1" applyFont="1" applyFill="1" applyBorder="1" applyAlignment="1">
      <alignment horizontal="left" vertical="center" wrapText="1"/>
    </xf>
    <xf numFmtId="3" fontId="7" fillId="2" borderId="6" xfId="0" applyNumberFormat="1" applyFont="1" applyFill="1" applyBorder="1" applyAlignment="1">
      <alignment horizontal="left" vertical="center" wrapText="1"/>
    </xf>
    <xf numFmtId="1" fontId="7" fillId="2" borderId="6" xfId="0" applyNumberFormat="1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5" fontId="5" fillId="3" borderId="6" xfId="0" applyNumberFormat="1" applyFont="1" applyFill="1" applyBorder="1" applyAlignment="1" applyProtection="1">
      <alignment horizontal="left" vertical="center" wrapText="1"/>
      <protection locked="0"/>
    </xf>
    <xf numFmtId="165" fontId="5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9" fontId="7" fillId="2" borderId="4" xfId="0" applyNumberFormat="1" applyFont="1" applyFill="1" applyBorder="1" applyAlignment="1">
      <alignment horizontal="left" vertical="center" wrapText="1"/>
    </xf>
    <xf numFmtId="9" fontId="2" fillId="5" borderId="4" xfId="1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left" vertical="center" wrapText="1"/>
      <protection locked="0"/>
    </xf>
    <xf numFmtId="9" fontId="7" fillId="5" borderId="4" xfId="1" applyFont="1" applyFill="1" applyBorder="1" applyAlignment="1" applyProtection="1">
      <alignment horizontal="left" vertical="center" wrapText="1"/>
      <protection locked="0"/>
    </xf>
    <xf numFmtId="164" fontId="2" fillId="5" borderId="6" xfId="0" applyNumberFormat="1" applyFont="1" applyFill="1" applyBorder="1" applyAlignment="1" applyProtection="1">
      <alignment horizontal="left" vertical="center" wrapText="1"/>
      <protection locked="0"/>
    </xf>
    <xf numFmtId="9" fontId="2" fillId="5" borderId="6" xfId="1" applyFont="1" applyFill="1" applyBorder="1" applyAlignment="1" applyProtection="1">
      <alignment horizontal="left" vertical="center" wrapText="1"/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FDD0-38E3-44BE-8893-9EA3FED6DA6B}">
  <dimension ref="B1:L88"/>
  <sheetViews>
    <sheetView tabSelected="1" zoomScaleNormal="100" zoomScaleSheetLayoutView="100" workbookViewId="0">
      <selection activeCell="E82" sqref="E82:F85"/>
    </sheetView>
  </sheetViews>
  <sheetFormatPr defaultColWidth="113.5546875" defaultRowHeight="12" x14ac:dyDescent="0.3"/>
  <cols>
    <col min="1" max="1" width="3.5546875" style="10" customWidth="1"/>
    <col min="2" max="2" width="5.33203125" style="30" customWidth="1"/>
    <col min="3" max="3" width="107.44140625" style="10" customWidth="1"/>
    <col min="4" max="4" width="21.88671875" style="10" bestFit="1" customWidth="1"/>
    <col min="5" max="5" width="15.6640625" style="11" bestFit="1" customWidth="1"/>
    <col min="6" max="6" width="14.6640625" style="20" bestFit="1" customWidth="1"/>
    <col min="7" max="7" width="21.44140625" style="11" bestFit="1" customWidth="1"/>
    <col min="8" max="8" width="22" style="11" bestFit="1" customWidth="1"/>
    <col min="9" max="9" width="15.109375" style="27" bestFit="1" customWidth="1"/>
    <col min="10" max="10" width="72.44140625" style="10" customWidth="1"/>
    <col min="11" max="11" width="43" style="11" bestFit="1" customWidth="1"/>
    <col min="12" max="12" width="113.5546875" style="45"/>
    <col min="13" max="16384" width="113.5546875" style="10"/>
  </cols>
  <sheetData>
    <row r="1" spans="2:12" x14ac:dyDescent="0.3">
      <c r="J1" s="12"/>
    </row>
    <row r="2" spans="2:12" s="29" customFormat="1" ht="17.399999999999999" x14ac:dyDescent="0.3">
      <c r="B2" s="22" t="s">
        <v>152</v>
      </c>
      <c r="D2" s="31"/>
      <c r="E2" s="33"/>
      <c r="F2" s="32"/>
      <c r="G2" s="33"/>
      <c r="H2" s="33"/>
      <c r="I2" s="34"/>
      <c r="J2" s="35"/>
      <c r="K2" s="56"/>
      <c r="L2" s="47"/>
    </row>
    <row r="3" spans="2:12" s="1" customFormat="1" x14ac:dyDescent="0.3">
      <c r="B3" s="4" t="s">
        <v>0</v>
      </c>
      <c r="D3" s="4"/>
      <c r="E3" s="5"/>
      <c r="F3" s="18"/>
      <c r="G3" s="5"/>
      <c r="H3" s="5"/>
      <c r="I3" s="25"/>
      <c r="J3" s="6"/>
      <c r="K3" s="2"/>
      <c r="L3" s="48"/>
    </row>
    <row r="4" spans="2:12" s="1" customFormat="1" x14ac:dyDescent="0.3">
      <c r="B4" s="4"/>
      <c r="D4" s="4"/>
      <c r="E4" s="5"/>
      <c r="F4" s="18"/>
      <c r="G4" s="5"/>
      <c r="H4" s="5"/>
      <c r="I4" s="25"/>
      <c r="J4" s="6"/>
      <c r="K4" s="2"/>
      <c r="L4" s="48"/>
    </row>
    <row r="5" spans="2:12" s="1" customFormat="1" x14ac:dyDescent="0.3">
      <c r="B5" s="15" t="s">
        <v>1</v>
      </c>
      <c r="D5" s="7"/>
      <c r="E5" s="8"/>
      <c r="F5" s="19"/>
      <c r="G5" s="8"/>
      <c r="H5" s="8"/>
      <c r="I5" s="26"/>
      <c r="J5" s="9"/>
      <c r="K5" s="2"/>
      <c r="L5" s="48"/>
    </row>
    <row r="6" spans="2:12" s="1" customFormat="1" ht="11.4" x14ac:dyDescent="0.3">
      <c r="B6" s="1" t="s">
        <v>2</v>
      </c>
      <c r="E6" s="2"/>
      <c r="F6" s="17"/>
      <c r="G6" s="2"/>
      <c r="H6" s="2"/>
      <c r="I6" s="24"/>
      <c r="J6" s="3"/>
      <c r="K6" s="2"/>
      <c r="L6" s="48"/>
    </row>
    <row r="7" spans="2:12" s="1" customFormat="1" ht="11.4" x14ac:dyDescent="0.3">
      <c r="B7" s="1" t="s">
        <v>3</v>
      </c>
      <c r="E7" s="2"/>
      <c r="F7" s="17"/>
      <c r="G7" s="2"/>
      <c r="H7" s="2"/>
      <c r="I7" s="24"/>
      <c r="J7" s="3"/>
      <c r="K7" s="2"/>
      <c r="L7" s="48"/>
    </row>
    <row r="8" spans="2:12" s="1" customFormat="1" ht="11.4" x14ac:dyDescent="0.3">
      <c r="B8" s="1" t="s">
        <v>4</v>
      </c>
      <c r="E8" s="2"/>
      <c r="F8" s="17"/>
      <c r="G8" s="2"/>
      <c r="H8" s="2"/>
      <c r="I8" s="24"/>
      <c r="J8" s="3"/>
      <c r="K8" s="2"/>
      <c r="L8" s="48"/>
    </row>
    <row r="9" spans="2:12" s="1" customFormat="1" ht="11.4" x14ac:dyDescent="0.3">
      <c r="B9" s="1" t="s">
        <v>5</v>
      </c>
      <c r="E9" s="2"/>
      <c r="F9" s="17"/>
      <c r="G9" s="2"/>
      <c r="H9" s="2"/>
      <c r="I9" s="24"/>
      <c r="J9" s="3"/>
      <c r="K9" s="2"/>
      <c r="L9" s="48"/>
    </row>
    <row r="10" spans="2:12" s="1" customFormat="1" ht="11.4" x14ac:dyDescent="0.3">
      <c r="B10" s="1" t="s">
        <v>6</v>
      </c>
      <c r="D10" s="16"/>
      <c r="E10" s="53"/>
      <c r="F10" s="21"/>
      <c r="G10" s="2"/>
      <c r="H10" s="2"/>
      <c r="I10" s="24"/>
      <c r="J10" s="3"/>
      <c r="K10" s="2"/>
      <c r="L10" s="48"/>
    </row>
    <row r="11" spans="2:12" s="1" customFormat="1" ht="11.4" x14ac:dyDescent="0.3">
      <c r="B11" s="1" t="s">
        <v>7</v>
      </c>
      <c r="E11" s="2"/>
      <c r="F11" s="17"/>
      <c r="G11" s="2"/>
      <c r="H11" s="2"/>
      <c r="I11" s="24"/>
      <c r="J11" s="3"/>
      <c r="K11" s="2"/>
      <c r="L11" s="48"/>
    </row>
    <row r="12" spans="2:12" s="1" customFormat="1" ht="11.4" x14ac:dyDescent="0.3">
      <c r="B12" s="51" t="s">
        <v>8</v>
      </c>
      <c r="C12" s="51"/>
      <c r="E12" s="2"/>
      <c r="F12" s="17"/>
      <c r="G12" s="2"/>
      <c r="H12" s="2"/>
      <c r="I12" s="24"/>
      <c r="J12" s="3"/>
      <c r="K12" s="2"/>
      <c r="L12" s="48"/>
    </row>
    <row r="13" spans="2:12" ht="36.75" customHeight="1" thickBot="1" x14ac:dyDescent="0.35">
      <c r="E13" s="71" t="s">
        <v>9</v>
      </c>
      <c r="F13" s="71"/>
      <c r="G13" s="72" t="s">
        <v>10</v>
      </c>
      <c r="H13" s="72"/>
      <c r="J13" s="12"/>
      <c r="K13" s="57" t="s">
        <v>11</v>
      </c>
      <c r="L13" s="46"/>
    </row>
    <row r="14" spans="2:12" ht="24" x14ac:dyDescent="0.3">
      <c r="B14" s="59" t="s">
        <v>12</v>
      </c>
      <c r="C14" s="60" t="s">
        <v>13</v>
      </c>
      <c r="D14" s="61" t="s">
        <v>14</v>
      </c>
      <c r="E14" s="62" t="s">
        <v>15</v>
      </c>
      <c r="F14" s="63" t="s">
        <v>16</v>
      </c>
      <c r="G14" s="62" t="s">
        <v>17</v>
      </c>
      <c r="H14" s="62" t="s">
        <v>18</v>
      </c>
      <c r="I14" s="64" t="s">
        <v>19</v>
      </c>
      <c r="J14" s="65" t="s">
        <v>20</v>
      </c>
      <c r="K14" s="66" t="s">
        <v>21</v>
      </c>
      <c r="L14" s="46"/>
    </row>
    <row r="15" spans="2:12" x14ac:dyDescent="0.3">
      <c r="B15" s="73" t="s">
        <v>22</v>
      </c>
      <c r="C15" s="74"/>
      <c r="D15" s="75"/>
      <c r="E15" s="75"/>
      <c r="F15" s="75"/>
      <c r="G15" s="75"/>
      <c r="H15" s="75"/>
      <c r="I15" s="75"/>
      <c r="J15" s="75"/>
      <c r="K15" s="76"/>
      <c r="L15" s="49"/>
    </row>
    <row r="16" spans="2:12" x14ac:dyDescent="0.3">
      <c r="B16" s="77" t="s">
        <v>23</v>
      </c>
      <c r="C16" s="41" t="s">
        <v>24</v>
      </c>
      <c r="D16" s="78" t="s">
        <v>25</v>
      </c>
      <c r="E16" s="79">
        <v>1100</v>
      </c>
      <c r="F16" s="124"/>
      <c r="G16" s="81" t="s">
        <v>26</v>
      </c>
      <c r="H16" s="82"/>
      <c r="I16" s="80">
        <f>4*6</f>
        <v>24</v>
      </c>
      <c r="J16" s="123" t="s">
        <v>27</v>
      </c>
      <c r="K16" s="89">
        <f>I16*E16</f>
        <v>26400</v>
      </c>
    </row>
    <row r="17" spans="2:12" ht="11.4" x14ac:dyDescent="0.3">
      <c r="B17" s="77"/>
      <c r="C17" s="67" t="s">
        <v>150</v>
      </c>
      <c r="D17" s="78"/>
      <c r="E17" s="79"/>
      <c r="F17" s="124"/>
      <c r="G17" s="83"/>
      <c r="H17" s="84"/>
      <c r="I17" s="80"/>
      <c r="J17" s="123"/>
      <c r="K17" s="89"/>
    </row>
    <row r="18" spans="2:12" x14ac:dyDescent="0.3">
      <c r="B18" s="73" t="s">
        <v>28</v>
      </c>
      <c r="C18" s="90"/>
      <c r="D18" s="75"/>
      <c r="E18" s="75"/>
      <c r="F18" s="75"/>
      <c r="G18" s="75"/>
      <c r="H18" s="75"/>
      <c r="I18" s="75"/>
      <c r="J18" s="75"/>
      <c r="K18" s="76"/>
      <c r="L18" s="49"/>
    </row>
    <row r="19" spans="2:12" x14ac:dyDescent="0.3">
      <c r="B19" s="86" t="s">
        <v>29</v>
      </c>
      <c r="C19" s="41" t="s">
        <v>30</v>
      </c>
      <c r="D19" s="78" t="s">
        <v>31</v>
      </c>
      <c r="E19" s="125"/>
      <c r="F19" s="124"/>
      <c r="G19" s="87">
        <v>1</v>
      </c>
      <c r="H19" s="87">
        <v>4</v>
      </c>
      <c r="I19" s="80">
        <f>30000+30000</f>
        <v>60000</v>
      </c>
      <c r="J19" s="85" t="s">
        <v>32</v>
      </c>
      <c r="K19" s="89">
        <f>E19*I19</f>
        <v>0</v>
      </c>
    </row>
    <row r="20" spans="2:12" ht="11.4" x14ac:dyDescent="0.3">
      <c r="B20" s="86"/>
      <c r="C20" s="42" t="s">
        <v>33</v>
      </c>
      <c r="D20" s="78"/>
      <c r="E20" s="125"/>
      <c r="F20" s="124"/>
      <c r="G20" s="87"/>
      <c r="H20" s="87"/>
      <c r="I20" s="80"/>
      <c r="J20" s="85"/>
      <c r="K20" s="89"/>
    </row>
    <row r="21" spans="2:12" x14ac:dyDescent="0.3">
      <c r="B21" s="86" t="s">
        <v>34</v>
      </c>
      <c r="C21" s="41" t="s">
        <v>35</v>
      </c>
      <c r="D21" s="78" t="s">
        <v>31</v>
      </c>
      <c r="E21" s="125"/>
      <c r="F21" s="124"/>
      <c r="G21" s="87">
        <v>1</v>
      </c>
      <c r="H21" s="87">
        <v>5</v>
      </c>
      <c r="I21" s="88">
        <f>10000+30000+10000</f>
        <v>50000</v>
      </c>
      <c r="J21" s="85" t="s">
        <v>36</v>
      </c>
      <c r="K21" s="89">
        <f>E21*I21</f>
        <v>0</v>
      </c>
    </row>
    <row r="22" spans="2:12" ht="11.4" x14ac:dyDescent="0.3">
      <c r="B22" s="86"/>
      <c r="C22" s="42" t="s">
        <v>37</v>
      </c>
      <c r="D22" s="78"/>
      <c r="E22" s="125"/>
      <c r="F22" s="124"/>
      <c r="G22" s="87"/>
      <c r="H22" s="87"/>
      <c r="I22" s="88"/>
      <c r="J22" s="85"/>
      <c r="K22" s="89"/>
    </row>
    <row r="23" spans="2:12" x14ac:dyDescent="0.3">
      <c r="B23" s="73" t="s">
        <v>38</v>
      </c>
      <c r="C23" s="90"/>
      <c r="D23" s="75"/>
      <c r="E23" s="75"/>
      <c r="F23" s="75"/>
      <c r="G23" s="75"/>
      <c r="H23" s="75"/>
      <c r="I23" s="75"/>
      <c r="J23" s="75"/>
      <c r="K23" s="76"/>
      <c r="L23" s="49"/>
    </row>
    <row r="24" spans="2:12" x14ac:dyDescent="0.3">
      <c r="B24" s="77" t="s">
        <v>39</v>
      </c>
      <c r="C24" s="41" t="s">
        <v>40</v>
      </c>
      <c r="D24" s="78" t="s">
        <v>41</v>
      </c>
      <c r="E24" s="125"/>
      <c r="F24" s="124"/>
      <c r="G24" s="87">
        <v>60</v>
      </c>
      <c r="H24" s="87">
        <v>160</v>
      </c>
      <c r="I24" s="80">
        <f>(6+4+100)*2</f>
        <v>220</v>
      </c>
      <c r="J24" s="85" t="s">
        <v>42</v>
      </c>
      <c r="K24" s="89">
        <f>E24*I24</f>
        <v>0</v>
      </c>
    </row>
    <row r="25" spans="2:12" ht="11.4" x14ac:dyDescent="0.3">
      <c r="B25" s="77"/>
      <c r="C25" s="42" t="s">
        <v>43</v>
      </c>
      <c r="D25" s="78"/>
      <c r="E25" s="125"/>
      <c r="F25" s="124"/>
      <c r="G25" s="87"/>
      <c r="H25" s="87"/>
      <c r="I25" s="80"/>
      <c r="J25" s="85"/>
      <c r="K25" s="89"/>
    </row>
    <row r="26" spans="2:12" x14ac:dyDescent="0.3">
      <c r="B26" s="77" t="s">
        <v>44</v>
      </c>
      <c r="C26" s="41" t="s">
        <v>45</v>
      </c>
      <c r="D26" s="78" t="s">
        <v>46</v>
      </c>
      <c r="E26" s="79">
        <v>0.28000000000000003</v>
      </c>
      <c r="F26" s="124"/>
      <c r="G26" s="91" t="s">
        <v>26</v>
      </c>
      <c r="H26" s="91"/>
      <c r="I26" s="80">
        <f>100*2</f>
        <v>200</v>
      </c>
      <c r="J26" s="85" t="s">
        <v>47</v>
      </c>
      <c r="K26" s="89">
        <f>E26*I26</f>
        <v>56.000000000000007</v>
      </c>
    </row>
    <row r="27" spans="2:12" ht="11.4" x14ac:dyDescent="0.3">
      <c r="B27" s="77"/>
      <c r="C27" s="42" t="s">
        <v>48</v>
      </c>
      <c r="D27" s="78"/>
      <c r="E27" s="79"/>
      <c r="F27" s="124"/>
      <c r="G27" s="91"/>
      <c r="H27" s="91"/>
      <c r="I27" s="80"/>
      <c r="J27" s="85"/>
      <c r="K27" s="89"/>
    </row>
    <row r="28" spans="2:12" x14ac:dyDescent="0.3">
      <c r="B28" s="73" t="s">
        <v>49</v>
      </c>
      <c r="C28" s="90"/>
      <c r="D28" s="75"/>
      <c r="E28" s="75"/>
      <c r="F28" s="75"/>
      <c r="G28" s="75"/>
      <c r="H28" s="75"/>
      <c r="I28" s="75"/>
      <c r="J28" s="75"/>
      <c r="K28" s="76"/>
      <c r="L28" s="49"/>
    </row>
    <row r="29" spans="2:12" x14ac:dyDescent="0.3">
      <c r="B29" s="92" t="s">
        <v>50</v>
      </c>
      <c r="C29" s="43" t="s">
        <v>51</v>
      </c>
      <c r="D29" s="78" t="s">
        <v>52</v>
      </c>
      <c r="E29" s="93">
        <v>70</v>
      </c>
      <c r="F29" s="126"/>
      <c r="G29" s="94" t="s">
        <v>26</v>
      </c>
      <c r="H29" s="94"/>
      <c r="I29" s="80">
        <v>6</v>
      </c>
      <c r="J29" s="85" t="s">
        <v>53</v>
      </c>
      <c r="K29" s="89">
        <f>E29*I29</f>
        <v>420</v>
      </c>
    </row>
    <row r="30" spans="2:12" ht="22.8" x14ac:dyDescent="0.3">
      <c r="B30" s="92"/>
      <c r="C30" s="68" t="s">
        <v>54</v>
      </c>
      <c r="D30" s="78"/>
      <c r="E30" s="93"/>
      <c r="F30" s="126"/>
      <c r="G30" s="94"/>
      <c r="H30" s="94"/>
      <c r="I30" s="80"/>
      <c r="J30" s="85"/>
      <c r="K30" s="89"/>
    </row>
    <row r="31" spans="2:12" x14ac:dyDescent="0.3">
      <c r="B31" s="77" t="s">
        <v>55</v>
      </c>
      <c r="C31" s="43" t="s">
        <v>56</v>
      </c>
      <c r="D31" s="95" t="s">
        <v>31</v>
      </c>
      <c r="E31" s="125"/>
      <c r="F31" s="124"/>
      <c r="G31" s="87">
        <v>1</v>
      </c>
      <c r="H31" s="87">
        <v>4</v>
      </c>
      <c r="I31" s="80">
        <v>30000</v>
      </c>
      <c r="J31" s="85" t="s">
        <v>57</v>
      </c>
      <c r="K31" s="89">
        <f>E31*I31</f>
        <v>0</v>
      </c>
    </row>
    <row r="32" spans="2:12" ht="11.4" x14ac:dyDescent="0.3">
      <c r="B32" s="77"/>
      <c r="C32" s="69" t="s">
        <v>58</v>
      </c>
      <c r="D32" s="95"/>
      <c r="E32" s="125"/>
      <c r="F32" s="124"/>
      <c r="G32" s="87"/>
      <c r="H32" s="87"/>
      <c r="I32" s="80"/>
      <c r="J32" s="85"/>
      <c r="K32" s="89"/>
    </row>
    <row r="33" spans="2:12" x14ac:dyDescent="0.3">
      <c r="B33" s="77" t="s">
        <v>59</v>
      </c>
      <c r="C33" s="43" t="s">
        <v>60</v>
      </c>
      <c r="D33" s="95" t="s">
        <v>31</v>
      </c>
      <c r="E33" s="125"/>
      <c r="F33" s="124"/>
      <c r="G33" s="87">
        <v>12.5</v>
      </c>
      <c r="H33" s="87">
        <v>25</v>
      </c>
      <c r="I33" s="80">
        <v>20000</v>
      </c>
      <c r="J33" s="85" t="s">
        <v>61</v>
      </c>
      <c r="K33" s="89">
        <f>E33*I33</f>
        <v>0</v>
      </c>
    </row>
    <row r="34" spans="2:12" ht="11.4" x14ac:dyDescent="0.3">
      <c r="B34" s="77"/>
      <c r="C34" s="69" t="s">
        <v>62</v>
      </c>
      <c r="D34" s="95"/>
      <c r="E34" s="125"/>
      <c r="F34" s="124"/>
      <c r="G34" s="87"/>
      <c r="H34" s="87"/>
      <c r="I34" s="80"/>
      <c r="J34" s="85"/>
      <c r="K34" s="89"/>
    </row>
    <row r="35" spans="2:12" x14ac:dyDescent="0.3">
      <c r="B35" s="77" t="s">
        <v>63</v>
      </c>
      <c r="C35" s="43" t="s">
        <v>64</v>
      </c>
      <c r="D35" s="95" t="s">
        <v>31</v>
      </c>
      <c r="E35" s="125"/>
      <c r="F35" s="124"/>
      <c r="G35" s="87">
        <v>7.5</v>
      </c>
      <c r="H35" s="87">
        <v>17.5</v>
      </c>
      <c r="I35" s="80">
        <v>20000</v>
      </c>
      <c r="J35" s="85"/>
      <c r="K35" s="89">
        <f>E35*I35</f>
        <v>0</v>
      </c>
    </row>
    <row r="36" spans="2:12" ht="11.4" x14ac:dyDescent="0.3">
      <c r="B36" s="77"/>
      <c r="C36" s="69" t="s">
        <v>65</v>
      </c>
      <c r="D36" s="95"/>
      <c r="E36" s="125"/>
      <c r="F36" s="124"/>
      <c r="G36" s="87"/>
      <c r="H36" s="87"/>
      <c r="I36" s="80"/>
      <c r="J36" s="85"/>
      <c r="K36" s="89"/>
    </row>
    <row r="37" spans="2:12" x14ac:dyDescent="0.3">
      <c r="B37" s="77" t="s">
        <v>66</v>
      </c>
      <c r="C37" s="41" t="s">
        <v>67</v>
      </c>
      <c r="D37" s="78" t="s">
        <v>41</v>
      </c>
      <c r="E37" s="125"/>
      <c r="F37" s="124"/>
      <c r="G37" s="87">
        <v>40</v>
      </c>
      <c r="H37" s="87">
        <v>55</v>
      </c>
      <c r="I37" s="80">
        <f>(1.5*2*3*4)*35</f>
        <v>1260</v>
      </c>
      <c r="J37" s="85" t="s">
        <v>68</v>
      </c>
      <c r="K37" s="89">
        <f>E37*I37</f>
        <v>0</v>
      </c>
    </row>
    <row r="38" spans="2:12" ht="22.8" x14ac:dyDescent="0.3">
      <c r="B38" s="77"/>
      <c r="C38" s="68" t="s">
        <v>149</v>
      </c>
      <c r="D38" s="78"/>
      <c r="E38" s="125"/>
      <c r="F38" s="124"/>
      <c r="G38" s="87"/>
      <c r="H38" s="87"/>
      <c r="I38" s="80"/>
      <c r="J38" s="85"/>
      <c r="K38" s="89"/>
    </row>
    <row r="39" spans="2:12" x14ac:dyDescent="0.3">
      <c r="B39" s="77" t="s">
        <v>69</v>
      </c>
      <c r="C39" s="41" t="s">
        <v>70</v>
      </c>
      <c r="D39" s="96" t="s">
        <v>46</v>
      </c>
      <c r="E39" s="79">
        <v>0.45</v>
      </c>
      <c r="F39" s="124"/>
      <c r="G39" s="97" t="s">
        <v>26</v>
      </c>
      <c r="H39" s="97"/>
      <c r="I39" s="98">
        <f>2*28*200</f>
        <v>11200</v>
      </c>
      <c r="J39" s="85" t="s">
        <v>71</v>
      </c>
      <c r="K39" s="89">
        <f>E39*I39</f>
        <v>5040</v>
      </c>
    </row>
    <row r="40" spans="2:12" ht="11.4" x14ac:dyDescent="0.3">
      <c r="B40" s="77"/>
      <c r="C40" s="42" t="s">
        <v>72</v>
      </c>
      <c r="D40" s="96"/>
      <c r="E40" s="79"/>
      <c r="F40" s="124"/>
      <c r="G40" s="97"/>
      <c r="H40" s="97"/>
      <c r="I40" s="98"/>
      <c r="J40" s="85"/>
      <c r="K40" s="89"/>
    </row>
    <row r="41" spans="2:12" x14ac:dyDescent="0.3">
      <c r="B41" s="77" t="s">
        <v>73</v>
      </c>
      <c r="C41" s="41" t="s">
        <v>74</v>
      </c>
      <c r="D41" s="78" t="s">
        <v>46</v>
      </c>
      <c r="E41" s="79">
        <v>0.65</v>
      </c>
      <c r="F41" s="124"/>
      <c r="G41" s="97"/>
      <c r="H41" s="97"/>
      <c r="I41" s="80">
        <f>1*4*200</f>
        <v>800</v>
      </c>
      <c r="J41" s="85" t="s">
        <v>75</v>
      </c>
      <c r="K41" s="89">
        <f>E41*I41</f>
        <v>520</v>
      </c>
    </row>
    <row r="42" spans="2:12" ht="11.4" x14ac:dyDescent="0.3">
      <c r="B42" s="77"/>
      <c r="C42" s="42" t="s">
        <v>76</v>
      </c>
      <c r="D42" s="78"/>
      <c r="E42" s="79"/>
      <c r="F42" s="124"/>
      <c r="G42" s="97"/>
      <c r="H42" s="97"/>
      <c r="I42" s="80"/>
      <c r="J42" s="85"/>
      <c r="K42" s="89"/>
    </row>
    <row r="43" spans="2:12" x14ac:dyDescent="0.3">
      <c r="B43" s="77" t="s">
        <v>77</v>
      </c>
      <c r="C43" s="41" t="s">
        <v>78</v>
      </c>
      <c r="D43" s="78" t="s">
        <v>79</v>
      </c>
      <c r="E43" s="100">
        <v>11</v>
      </c>
      <c r="F43" s="124"/>
      <c r="G43" s="97"/>
      <c r="H43" s="97"/>
      <c r="I43" s="80">
        <v>200</v>
      </c>
      <c r="J43" s="85" t="s">
        <v>80</v>
      </c>
      <c r="K43" s="89">
        <f>E43*I43</f>
        <v>2200</v>
      </c>
    </row>
    <row r="44" spans="2:12" ht="11.4" x14ac:dyDescent="0.3">
      <c r="B44" s="77"/>
      <c r="C44" s="42" t="s">
        <v>81</v>
      </c>
      <c r="D44" s="78"/>
      <c r="E44" s="100"/>
      <c r="F44" s="124"/>
      <c r="G44" s="97"/>
      <c r="H44" s="97"/>
      <c r="I44" s="80"/>
      <c r="J44" s="85"/>
      <c r="K44" s="89"/>
    </row>
    <row r="45" spans="2:12" x14ac:dyDescent="0.3">
      <c r="B45" s="119" t="s">
        <v>82</v>
      </c>
      <c r="C45" s="120"/>
      <c r="D45" s="121"/>
      <c r="E45" s="121"/>
      <c r="F45" s="121"/>
      <c r="G45" s="121"/>
      <c r="H45" s="121"/>
      <c r="I45" s="121"/>
      <c r="J45" s="121"/>
      <c r="K45" s="122"/>
      <c r="L45" s="30"/>
    </row>
    <row r="46" spans="2:12" x14ac:dyDescent="0.3">
      <c r="B46" s="36" t="s">
        <v>83</v>
      </c>
      <c r="C46" s="14" t="s">
        <v>84</v>
      </c>
      <c r="D46" s="13" t="s">
        <v>31</v>
      </c>
      <c r="E46" s="54"/>
      <c r="F46" s="38"/>
      <c r="G46" s="37">
        <v>1</v>
      </c>
      <c r="H46" s="37">
        <v>6</v>
      </c>
      <c r="I46" s="28">
        <v>5000</v>
      </c>
      <c r="J46" s="85" t="s">
        <v>80</v>
      </c>
      <c r="K46" s="58">
        <f t="shared" ref="K46:K57" si="0">E46*I46</f>
        <v>0</v>
      </c>
    </row>
    <row r="47" spans="2:12" x14ac:dyDescent="0.3">
      <c r="B47" s="36" t="s">
        <v>85</v>
      </c>
      <c r="C47" s="14" t="s">
        <v>86</v>
      </c>
      <c r="D47" s="13" t="s">
        <v>79</v>
      </c>
      <c r="E47" s="54"/>
      <c r="F47" s="38"/>
      <c r="G47" s="37">
        <v>5</v>
      </c>
      <c r="H47" s="37">
        <v>12</v>
      </c>
      <c r="I47" s="28">
        <v>10000</v>
      </c>
      <c r="J47" s="85"/>
      <c r="K47" s="58">
        <f t="shared" si="0"/>
        <v>0</v>
      </c>
    </row>
    <row r="48" spans="2:12" x14ac:dyDescent="0.3">
      <c r="B48" s="36" t="s">
        <v>87</v>
      </c>
      <c r="C48" s="14" t="s">
        <v>88</v>
      </c>
      <c r="D48" s="13" t="s">
        <v>79</v>
      </c>
      <c r="E48" s="54"/>
      <c r="F48" s="38"/>
      <c r="G48" s="37">
        <v>100</v>
      </c>
      <c r="H48" s="37">
        <v>900</v>
      </c>
      <c r="I48" s="28">
        <v>10</v>
      </c>
      <c r="J48" s="85"/>
      <c r="K48" s="58">
        <f t="shared" si="0"/>
        <v>0</v>
      </c>
    </row>
    <row r="49" spans="2:12" x14ac:dyDescent="0.3">
      <c r="B49" s="36" t="s">
        <v>89</v>
      </c>
      <c r="C49" s="23" t="s">
        <v>90</v>
      </c>
      <c r="D49" s="13" t="s">
        <v>79</v>
      </c>
      <c r="E49" s="54"/>
      <c r="F49" s="38"/>
      <c r="G49" s="37">
        <v>100</v>
      </c>
      <c r="H49" s="37">
        <v>1250</v>
      </c>
      <c r="I49" s="28">
        <v>10</v>
      </c>
      <c r="J49" s="85"/>
      <c r="K49" s="58">
        <f t="shared" si="0"/>
        <v>0</v>
      </c>
    </row>
    <row r="50" spans="2:12" x14ac:dyDescent="0.3">
      <c r="B50" s="36" t="s">
        <v>91</v>
      </c>
      <c r="C50" s="14" t="s">
        <v>92</v>
      </c>
      <c r="D50" s="13" t="s">
        <v>93</v>
      </c>
      <c r="E50" s="54"/>
      <c r="F50" s="38"/>
      <c r="G50" s="37">
        <v>5</v>
      </c>
      <c r="H50" s="37">
        <v>115</v>
      </c>
      <c r="I50" s="28">
        <f>40000/100</f>
        <v>400</v>
      </c>
      <c r="J50" s="85"/>
      <c r="K50" s="58">
        <f t="shared" si="0"/>
        <v>0</v>
      </c>
    </row>
    <row r="51" spans="2:12" x14ac:dyDescent="0.3">
      <c r="B51" s="36" t="s">
        <v>94</v>
      </c>
      <c r="C51" s="14" t="s">
        <v>95</v>
      </c>
      <c r="D51" s="13" t="s">
        <v>79</v>
      </c>
      <c r="E51" s="54"/>
      <c r="F51" s="38"/>
      <c r="G51" s="37">
        <v>5</v>
      </c>
      <c r="H51" s="37">
        <v>95</v>
      </c>
      <c r="I51" s="28">
        <f>40000/200</f>
        <v>200</v>
      </c>
      <c r="J51" s="85"/>
      <c r="K51" s="58">
        <f t="shared" si="0"/>
        <v>0</v>
      </c>
    </row>
    <row r="52" spans="2:12" x14ac:dyDescent="0.3">
      <c r="B52" s="36" t="s">
        <v>96</v>
      </c>
      <c r="C52" s="14" t="s">
        <v>97</v>
      </c>
      <c r="D52" s="13" t="s">
        <v>31</v>
      </c>
      <c r="E52" s="54"/>
      <c r="F52" s="38"/>
      <c r="G52" s="37">
        <v>1</v>
      </c>
      <c r="H52" s="37">
        <v>10</v>
      </c>
      <c r="I52" s="28">
        <v>1000</v>
      </c>
      <c r="J52" s="85"/>
      <c r="K52" s="58">
        <f t="shared" si="0"/>
        <v>0</v>
      </c>
    </row>
    <row r="53" spans="2:12" x14ac:dyDescent="0.3">
      <c r="B53" s="36" t="s">
        <v>98</v>
      </c>
      <c r="C53" s="14" t="s">
        <v>99</v>
      </c>
      <c r="D53" s="13" t="s">
        <v>79</v>
      </c>
      <c r="E53" s="54"/>
      <c r="F53" s="38"/>
      <c r="G53" s="37">
        <v>10</v>
      </c>
      <c r="H53" s="37">
        <v>30</v>
      </c>
      <c r="I53" s="28">
        <v>10</v>
      </c>
      <c r="J53" s="85"/>
      <c r="K53" s="58">
        <f t="shared" si="0"/>
        <v>0</v>
      </c>
    </row>
    <row r="54" spans="2:12" x14ac:dyDescent="0.3">
      <c r="B54" s="36" t="s">
        <v>100</v>
      </c>
      <c r="C54" s="14" t="s">
        <v>101</v>
      </c>
      <c r="D54" s="13" t="s">
        <v>102</v>
      </c>
      <c r="E54" s="54"/>
      <c r="F54" s="38"/>
      <c r="G54" s="37">
        <v>0.25</v>
      </c>
      <c r="H54" s="37">
        <v>2.5</v>
      </c>
      <c r="I54" s="28">
        <f>100*20</f>
        <v>2000</v>
      </c>
      <c r="J54" s="85"/>
      <c r="K54" s="58">
        <f t="shared" si="0"/>
        <v>0</v>
      </c>
    </row>
    <row r="55" spans="2:12" x14ac:dyDescent="0.3">
      <c r="B55" s="36" t="s">
        <v>103</v>
      </c>
      <c r="C55" s="13" t="s">
        <v>104</v>
      </c>
      <c r="D55" s="13" t="s">
        <v>93</v>
      </c>
      <c r="E55" s="54"/>
      <c r="F55" s="38"/>
      <c r="G55" s="39">
        <v>50</v>
      </c>
      <c r="H55" s="39">
        <v>250</v>
      </c>
      <c r="I55" s="28">
        <v>10</v>
      </c>
      <c r="J55" s="85"/>
      <c r="K55" s="58">
        <f t="shared" si="0"/>
        <v>0</v>
      </c>
    </row>
    <row r="56" spans="2:12" x14ac:dyDescent="0.3">
      <c r="B56" s="36" t="s">
        <v>105</v>
      </c>
      <c r="C56" s="13" t="s">
        <v>106</v>
      </c>
      <c r="D56" s="13" t="s">
        <v>93</v>
      </c>
      <c r="E56" s="54"/>
      <c r="F56" s="38"/>
      <c r="G56" s="39">
        <v>150</v>
      </c>
      <c r="H56" s="39">
        <v>450</v>
      </c>
      <c r="I56" s="28">
        <v>10</v>
      </c>
      <c r="J56" s="85"/>
      <c r="K56" s="58">
        <f t="shared" si="0"/>
        <v>0</v>
      </c>
    </row>
    <row r="57" spans="2:12" x14ac:dyDescent="0.3">
      <c r="B57" s="36" t="s">
        <v>107</v>
      </c>
      <c r="C57" s="13" t="s">
        <v>108</v>
      </c>
      <c r="D57" s="13" t="s">
        <v>79</v>
      </c>
      <c r="E57" s="54"/>
      <c r="F57" s="38"/>
      <c r="G57" s="39">
        <v>50</v>
      </c>
      <c r="H57" s="39">
        <v>200</v>
      </c>
      <c r="I57" s="28">
        <v>10</v>
      </c>
      <c r="J57" s="85"/>
      <c r="K57" s="58">
        <f t="shared" si="0"/>
        <v>0</v>
      </c>
    </row>
    <row r="58" spans="2:12" x14ac:dyDescent="0.3">
      <c r="B58" s="73" t="s">
        <v>109</v>
      </c>
      <c r="C58" s="74"/>
      <c r="D58" s="75"/>
      <c r="E58" s="75"/>
      <c r="F58" s="75"/>
      <c r="G58" s="75"/>
      <c r="H58" s="75"/>
      <c r="I58" s="75"/>
      <c r="J58" s="75"/>
      <c r="K58" s="76"/>
      <c r="L58" s="49"/>
    </row>
    <row r="59" spans="2:12" x14ac:dyDescent="0.3">
      <c r="B59" s="86" t="s">
        <v>110</v>
      </c>
      <c r="C59" s="41" t="s">
        <v>111</v>
      </c>
      <c r="D59" s="78" t="s">
        <v>25</v>
      </c>
      <c r="E59" s="125"/>
      <c r="F59" s="124"/>
      <c r="G59" s="87">
        <v>90</v>
      </c>
      <c r="H59" s="87">
        <v>500</v>
      </c>
      <c r="I59" s="88">
        <v>24</v>
      </c>
      <c r="J59" s="99" t="s">
        <v>27</v>
      </c>
      <c r="K59" s="89">
        <f>E59*I59</f>
        <v>0</v>
      </c>
    </row>
    <row r="60" spans="2:12" ht="11.4" x14ac:dyDescent="0.3">
      <c r="B60" s="86"/>
      <c r="C60" s="42" t="s">
        <v>112</v>
      </c>
      <c r="D60" s="78"/>
      <c r="E60" s="125"/>
      <c r="F60" s="124"/>
      <c r="G60" s="87"/>
      <c r="H60" s="87"/>
      <c r="I60" s="88"/>
      <c r="J60" s="99"/>
      <c r="K60" s="89"/>
    </row>
    <row r="61" spans="2:12" x14ac:dyDescent="0.3">
      <c r="B61" s="77" t="s">
        <v>113</v>
      </c>
      <c r="C61" s="43" t="s">
        <v>114</v>
      </c>
      <c r="D61" s="95" t="s">
        <v>25</v>
      </c>
      <c r="E61" s="125"/>
      <c r="F61" s="124"/>
      <c r="G61" s="87">
        <v>360</v>
      </c>
      <c r="H61" s="87">
        <v>1200</v>
      </c>
      <c r="I61" s="80">
        <v>24</v>
      </c>
      <c r="J61" s="99"/>
      <c r="K61" s="89">
        <f>E61*I61</f>
        <v>0</v>
      </c>
    </row>
    <row r="62" spans="2:12" ht="11.4" x14ac:dyDescent="0.3">
      <c r="B62" s="77"/>
      <c r="C62" s="69" t="s">
        <v>115</v>
      </c>
      <c r="D62" s="95"/>
      <c r="E62" s="125"/>
      <c r="F62" s="124"/>
      <c r="G62" s="87"/>
      <c r="H62" s="87"/>
      <c r="I62" s="80"/>
      <c r="J62" s="99"/>
      <c r="K62" s="89"/>
    </row>
    <row r="63" spans="2:12" x14ac:dyDescent="0.3">
      <c r="B63" s="73" t="s">
        <v>116</v>
      </c>
      <c r="C63" s="90"/>
      <c r="D63" s="75"/>
      <c r="E63" s="75"/>
      <c r="F63" s="75"/>
      <c r="G63" s="75"/>
      <c r="H63" s="75"/>
      <c r="I63" s="75"/>
      <c r="J63" s="75"/>
      <c r="K63" s="76"/>
      <c r="L63" s="49"/>
    </row>
    <row r="64" spans="2:12" x14ac:dyDescent="0.3">
      <c r="B64" s="77" t="s">
        <v>117</v>
      </c>
      <c r="C64" s="41" t="s">
        <v>118</v>
      </c>
      <c r="D64" s="78" t="s">
        <v>46</v>
      </c>
      <c r="E64" s="100">
        <v>0.45</v>
      </c>
      <c r="F64" s="124"/>
      <c r="G64" s="91" t="s">
        <v>26</v>
      </c>
      <c r="H64" s="91"/>
      <c r="I64" s="80">
        <f>63*(100*2)</f>
        <v>12600</v>
      </c>
      <c r="J64" s="85" t="s">
        <v>119</v>
      </c>
      <c r="K64" s="89">
        <f>E64*I64</f>
        <v>5670</v>
      </c>
    </row>
    <row r="65" spans="2:12" ht="22.8" x14ac:dyDescent="0.3">
      <c r="B65" s="77"/>
      <c r="C65" s="42" t="s">
        <v>120</v>
      </c>
      <c r="D65" s="78"/>
      <c r="E65" s="100"/>
      <c r="F65" s="124"/>
      <c r="G65" s="91"/>
      <c r="H65" s="91"/>
      <c r="I65" s="80"/>
      <c r="J65" s="85"/>
      <c r="K65" s="89"/>
    </row>
    <row r="66" spans="2:12" x14ac:dyDescent="0.3">
      <c r="B66" s="77" t="s">
        <v>121</v>
      </c>
      <c r="C66" s="40" t="s">
        <v>67</v>
      </c>
      <c r="D66" s="78" t="s">
        <v>41</v>
      </c>
      <c r="E66" s="125"/>
      <c r="F66" s="124"/>
      <c r="G66" s="87">
        <v>40</v>
      </c>
      <c r="H66" s="87">
        <v>55</v>
      </c>
      <c r="I66" s="80">
        <f>63*1.5*2*2</f>
        <v>378</v>
      </c>
      <c r="J66" s="85" t="s">
        <v>122</v>
      </c>
      <c r="K66" s="89">
        <f>E66*I66</f>
        <v>0</v>
      </c>
    </row>
    <row r="67" spans="2:12" ht="22.8" x14ac:dyDescent="0.3">
      <c r="B67" s="77"/>
      <c r="C67" s="42" t="s">
        <v>151</v>
      </c>
      <c r="D67" s="78"/>
      <c r="E67" s="125"/>
      <c r="F67" s="124"/>
      <c r="G67" s="87"/>
      <c r="H67" s="87"/>
      <c r="I67" s="80"/>
      <c r="J67" s="85"/>
      <c r="K67" s="89"/>
    </row>
    <row r="68" spans="2:12" x14ac:dyDescent="0.3">
      <c r="B68" s="77" t="s">
        <v>123</v>
      </c>
      <c r="C68" s="43" t="s">
        <v>124</v>
      </c>
      <c r="D68" s="78" t="s">
        <v>41</v>
      </c>
      <c r="E68" s="125"/>
      <c r="F68" s="124"/>
      <c r="G68" s="87">
        <v>50</v>
      </c>
      <c r="H68" s="87">
        <v>100</v>
      </c>
      <c r="I68" s="80">
        <f>63*8*2</f>
        <v>1008</v>
      </c>
      <c r="J68" s="85" t="s">
        <v>125</v>
      </c>
      <c r="K68" s="89">
        <f>E68*I68</f>
        <v>0</v>
      </c>
    </row>
    <row r="69" spans="2:12" ht="11.4" x14ac:dyDescent="0.3">
      <c r="B69" s="77"/>
      <c r="C69" s="69" t="s">
        <v>126</v>
      </c>
      <c r="D69" s="78"/>
      <c r="E69" s="125"/>
      <c r="F69" s="124"/>
      <c r="G69" s="87"/>
      <c r="H69" s="87"/>
      <c r="I69" s="80"/>
      <c r="J69" s="85"/>
      <c r="K69" s="89"/>
    </row>
    <row r="70" spans="2:12" x14ac:dyDescent="0.3">
      <c r="B70" s="77" t="s">
        <v>127</v>
      </c>
      <c r="C70" s="41" t="s">
        <v>128</v>
      </c>
      <c r="D70" s="78" t="s">
        <v>41</v>
      </c>
      <c r="E70" s="125"/>
      <c r="F70" s="124"/>
      <c r="G70" s="87">
        <v>50</v>
      </c>
      <c r="H70" s="87">
        <v>120</v>
      </c>
      <c r="I70" s="80">
        <f>12*8</f>
        <v>96</v>
      </c>
      <c r="J70" s="85" t="s">
        <v>129</v>
      </c>
      <c r="K70" s="89">
        <f>E70*I70</f>
        <v>0</v>
      </c>
    </row>
    <row r="71" spans="2:12" ht="11.4" x14ac:dyDescent="0.3">
      <c r="B71" s="77"/>
      <c r="C71" s="42" t="s">
        <v>130</v>
      </c>
      <c r="D71" s="78"/>
      <c r="E71" s="125"/>
      <c r="F71" s="124"/>
      <c r="G71" s="87"/>
      <c r="H71" s="87"/>
      <c r="I71" s="80"/>
      <c r="J71" s="85"/>
      <c r="K71" s="89"/>
    </row>
    <row r="72" spans="2:12" x14ac:dyDescent="0.3">
      <c r="B72" s="73" t="s">
        <v>131</v>
      </c>
      <c r="C72" s="90"/>
      <c r="D72" s="75"/>
      <c r="E72" s="75"/>
      <c r="F72" s="75"/>
      <c r="G72" s="75"/>
      <c r="H72" s="75"/>
      <c r="I72" s="75"/>
      <c r="J72" s="75"/>
      <c r="K72" s="76"/>
      <c r="L72" s="49"/>
    </row>
    <row r="73" spans="2:12" x14ac:dyDescent="0.3">
      <c r="B73" s="77" t="s">
        <v>132</v>
      </c>
      <c r="C73" s="43" t="s">
        <v>133</v>
      </c>
      <c r="D73" s="95" t="s">
        <v>31</v>
      </c>
      <c r="E73" s="125"/>
      <c r="F73" s="124"/>
      <c r="G73" s="87">
        <v>1</v>
      </c>
      <c r="H73" s="87">
        <v>4</v>
      </c>
      <c r="I73" s="80">
        <v>30000</v>
      </c>
      <c r="J73" s="85" t="s">
        <v>134</v>
      </c>
      <c r="K73" s="89">
        <f>E73*I73</f>
        <v>0</v>
      </c>
    </row>
    <row r="74" spans="2:12" ht="11.4" x14ac:dyDescent="0.3">
      <c r="B74" s="77"/>
      <c r="C74" s="69" t="s">
        <v>135</v>
      </c>
      <c r="D74" s="95"/>
      <c r="E74" s="125"/>
      <c r="F74" s="124"/>
      <c r="G74" s="87"/>
      <c r="H74" s="87"/>
      <c r="I74" s="80"/>
      <c r="J74" s="85"/>
      <c r="K74" s="89"/>
    </row>
    <row r="75" spans="2:12" x14ac:dyDescent="0.3">
      <c r="B75" s="77" t="s">
        <v>136</v>
      </c>
      <c r="C75" s="43" t="s">
        <v>137</v>
      </c>
      <c r="D75" s="78" t="s">
        <v>31</v>
      </c>
      <c r="E75" s="125"/>
      <c r="F75" s="124"/>
      <c r="G75" s="87">
        <v>3.5</v>
      </c>
      <c r="H75" s="87">
        <v>8</v>
      </c>
      <c r="I75" s="80">
        <f>40000/2</f>
        <v>20000</v>
      </c>
      <c r="J75" s="85" t="s">
        <v>138</v>
      </c>
      <c r="K75" s="89">
        <f>E75*I75</f>
        <v>0</v>
      </c>
    </row>
    <row r="76" spans="2:12" ht="11.4" x14ac:dyDescent="0.3">
      <c r="B76" s="77"/>
      <c r="C76" s="69" t="s">
        <v>139</v>
      </c>
      <c r="D76" s="78"/>
      <c r="E76" s="125"/>
      <c r="F76" s="124"/>
      <c r="G76" s="87"/>
      <c r="H76" s="87"/>
      <c r="I76" s="80"/>
      <c r="J76" s="85"/>
      <c r="K76" s="89"/>
    </row>
    <row r="77" spans="2:12" x14ac:dyDescent="0.3">
      <c r="B77" s="77" t="s">
        <v>140</v>
      </c>
      <c r="C77" s="43" t="s">
        <v>141</v>
      </c>
      <c r="D77" s="78" t="s">
        <v>31</v>
      </c>
      <c r="E77" s="125"/>
      <c r="F77" s="124"/>
      <c r="G77" s="87">
        <v>1.5</v>
      </c>
      <c r="H77" s="87">
        <v>4</v>
      </c>
      <c r="I77" s="80">
        <f>40000/2</f>
        <v>20000</v>
      </c>
      <c r="J77" s="85" t="s">
        <v>142</v>
      </c>
      <c r="K77" s="89">
        <f>E77*I77</f>
        <v>0</v>
      </c>
    </row>
    <row r="78" spans="2:12" thickBot="1" x14ac:dyDescent="0.35">
      <c r="B78" s="110"/>
      <c r="C78" s="44" t="s">
        <v>143</v>
      </c>
      <c r="D78" s="111"/>
      <c r="E78" s="127"/>
      <c r="F78" s="128"/>
      <c r="G78" s="112"/>
      <c r="H78" s="112"/>
      <c r="I78" s="113"/>
      <c r="J78" s="114"/>
      <c r="K78" s="109"/>
    </row>
    <row r="79" spans="2:12" x14ac:dyDescent="0.3">
      <c r="C79" s="30"/>
      <c r="D79" s="30"/>
      <c r="E79" s="55"/>
      <c r="F79" s="52"/>
      <c r="G79" s="55"/>
      <c r="H79" s="55"/>
      <c r="I79" s="30"/>
      <c r="J79" s="50" t="s">
        <v>144</v>
      </c>
      <c r="K79" s="57">
        <f>SUM(K16:K78)</f>
        <v>40306</v>
      </c>
      <c r="L79" s="46"/>
    </row>
    <row r="80" spans="2:12" x14ac:dyDescent="0.3">
      <c r="J80" s="12"/>
    </row>
    <row r="81" spans="2:10" ht="12.6" thickBot="1" x14ac:dyDescent="0.35">
      <c r="J81" s="12"/>
    </row>
    <row r="82" spans="2:10" x14ac:dyDescent="0.3">
      <c r="B82" s="101" t="s">
        <v>145</v>
      </c>
      <c r="C82" s="102"/>
      <c r="D82" s="102"/>
      <c r="E82" s="103"/>
      <c r="F82" s="104"/>
      <c r="G82" s="70"/>
      <c r="H82" s="70"/>
    </row>
    <row r="83" spans="2:10" x14ac:dyDescent="0.3">
      <c r="B83" s="105" t="s">
        <v>146</v>
      </c>
      <c r="C83" s="106"/>
      <c r="D83" s="106"/>
      <c r="E83" s="107"/>
      <c r="F83" s="108"/>
      <c r="G83" s="70"/>
      <c r="H83" s="70"/>
    </row>
    <row r="84" spans="2:10" x14ac:dyDescent="0.3">
      <c r="B84" s="105" t="s">
        <v>147</v>
      </c>
      <c r="C84" s="106"/>
      <c r="D84" s="106"/>
      <c r="E84" s="107"/>
      <c r="F84" s="108"/>
      <c r="G84" s="70"/>
      <c r="H84" s="70"/>
    </row>
    <row r="85" spans="2:10" ht="12.6" thickBot="1" x14ac:dyDescent="0.35">
      <c r="B85" s="115" t="s">
        <v>148</v>
      </c>
      <c r="C85" s="116"/>
      <c r="D85" s="116"/>
      <c r="E85" s="117"/>
      <c r="F85" s="118"/>
      <c r="G85" s="70"/>
      <c r="H85" s="70"/>
    </row>
    <row r="86" spans="2:10" x14ac:dyDescent="0.3">
      <c r="J86" s="12"/>
    </row>
    <row r="87" spans="2:10" x14ac:dyDescent="0.3">
      <c r="J87" s="12"/>
    </row>
    <row r="88" spans="2:10" x14ac:dyDescent="0.3">
      <c r="J88" s="12"/>
    </row>
  </sheetData>
  <sheetProtection algorithmName="SHA-512" hashValue="/JvyhFXnMrbpTKpPY942FSB25WMZPDfeQCtMAMoYTrJho2MRo4g1aepiR5iDS9+9eP9U3uA1awi+ukNxzuEmWg==" saltValue="o2KEbOz9vhlJVT+QaHgB3Q==" spinCount="100000" sheet="1" objects="1" scenarios="1"/>
  <mergeCells count="204">
    <mergeCell ref="B18:K18"/>
    <mergeCell ref="B19:B20"/>
    <mergeCell ref="D19:D20"/>
    <mergeCell ref="E19:E20"/>
    <mergeCell ref="F19:F20"/>
    <mergeCell ref="G19:G20"/>
    <mergeCell ref="H19:H20"/>
    <mergeCell ref="I19:I20"/>
    <mergeCell ref="J16:J17"/>
    <mergeCell ref="K16:K17"/>
    <mergeCell ref="J19:J20"/>
    <mergeCell ref="B85:D85"/>
    <mergeCell ref="E85:F85"/>
    <mergeCell ref="E66:E67"/>
    <mergeCell ref="F66:F67"/>
    <mergeCell ref="B37:B38"/>
    <mergeCell ref="D37:D38"/>
    <mergeCell ref="E37:E38"/>
    <mergeCell ref="F37:F38"/>
    <mergeCell ref="E35:E36"/>
    <mergeCell ref="F35:F36"/>
    <mergeCell ref="B45:K45"/>
    <mergeCell ref="J46:J57"/>
    <mergeCell ref="B58:K58"/>
    <mergeCell ref="B43:B44"/>
    <mergeCell ref="D43:D44"/>
    <mergeCell ref="E43:E44"/>
    <mergeCell ref="I43:I44"/>
    <mergeCell ref="J43:J44"/>
    <mergeCell ref="K43:K44"/>
    <mergeCell ref="I37:I38"/>
    <mergeCell ref="J37:J38"/>
    <mergeCell ref="I35:I36"/>
    <mergeCell ref="K35:K36"/>
    <mergeCell ref="G35:G36"/>
    <mergeCell ref="K75:K76"/>
    <mergeCell ref="B82:D82"/>
    <mergeCell ref="E82:F82"/>
    <mergeCell ref="B83:D83"/>
    <mergeCell ref="E83:F83"/>
    <mergeCell ref="B84:D84"/>
    <mergeCell ref="E84:F84"/>
    <mergeCell ref="K77:K78"/>
    <mergeCell ref="B77:B78"/>
    <mergeCell ref="D77:D78"/>
    <mergeCell ref="E77:E78"/>
    <mergeCell ref="F77:F78"/>
    <mergeCell ref="G77:G78"/>
    <mergeCell ref="H77:H78"/>
    <mergeCell ref="I77:I78"/>
    <mergeCell ref="J77:J78"/>
    <mergeCell ref="J75:J76"/>
    <mergeCell ref="B75:B76"/>
    <mergeCell ref="D75:D76"/>
    <mergeCell ref="E75:E76"/>
    <mergeCell ref="F75:F76"/>
    <mergeCell ref="G75:G76"/>
    <mergeCell ref="H75:H76"/>
    <mergeCell ref="I75:I76"/>
    <mergeCell ref="I73:I74"/>
    <mergeCell ref="J73:J74"/>
    <mergeCell ref="K66:K67"/>
    <mergeCell ref="B66:B67"/>
    <mergeCell ref="D66:D67"/>
    <mergeCell ref="B72:K72"/>
    <mergeCell ref="B73:B74"/>
    <mergeCell ref="D73:D74"/>
    <mergeCell ref="E73:E74"/>
    <mergeCell ref="F73:F74"/>
    <mergeCell ref="G73:G74"/>
    <mergeCell ref="H73:H74"/>
    <mergeCell ref="I70:I71"/>
    <mergeCell ref="J70:J71"/>
    <mergeCell ref="K70:K71"/>
    <mergeCell ref="B70:B71"/>
    <mergeCell ref="D70:D71"/>
    <mergeCell ref="E70:E71"/>
    <mergeCell ref="F70:F71"/>
    <mergeCell ref="G70:G71"/>
    <mergeCell ref="H70:H71"/>
    <mergeCell ref="K73:K74"/>
    <mergeCell ref="G66:G67"/>
    <mergeCell ref="H66:H67"/>
    <mergeCell ref="K68:K69"/>
    <mergeCell ref="K64:K65"/>
    <mergeCell ref="B61:B62"/>
    <mergeCell ref="D61:D62"/>
    <mergeCell ref="E61:E62"/>
    <mergeCell ref="F61:F62"/>
    <mergeCell ref="G61:G62"/>
    <mergeCell ref="H61:H62"/>
    <mergeCell ref="I61:I62"/>
    <mergeCell ref="I66:I67"/>
    <mergeCell ref="J66:J67"/>
    <mergeCell ref="B68:B69"/>
    <mergeCell ref="D68:D69"/>
    <mergeCell ref="E68:E69"/>
    <mergeCell ref="F68:F69"/>
    <mergeCell ref="G68:G69"/>
    <mergeCell ref="H68:H69"/>
    <mergeCell ref="I68:I69"/>
    <mergeCell ref="J68:J69"/>
    <mergeCell ref="I59:I60"/>
    <mergeCell ref="J59:J62"/>
    <mergeCell ref="K59:K60"/>
    <mergeCell ref="K61:K62"/>
    <mergeCell ref="J64:J65"/>
    <mergeCell ref="E59:E60"/>
    <mergeCell ref="F59:F60"/>
    <mergeCell ref="B63:K63"/>
    <mergeCell ref="B64:B65"/>
    <mergeCell ref="D64:D65"/>
    <mergeCell ref="E64:E65"/>
    <mergeCell ref="F64:F65"/>
    <mergeCell ref="G64:H65"/>
    <mergeCell ref="I64:I65"/>
    <mergeCell ref="B59:B60"/>
    <mergeCell ref="D59:D60"/>
    <mergeCell ref="G59:G60"/>
    <mergeCell ref="H59:H60"/>
    <mergeCell ref="H35:H36"/>
    <mergeCell ref="B39:B40"/>
    <mergeCell ref="D39:D40"/>
    <mergeCell ref="E39:E40"/>
    <mergeCell ref="F39:F44"/>
    <mergeCell ref="G39:H44"/>
    <mergeCell ref="I39:I40"/>
    <mergeCell ref="J39:J40"/>
    <mergeCell ref="K39:K40"/>
    <mergeCell ref="K37:K38"/>
    <mergeCell ref="G37:G38"/>
    <mergeCell ref="H37:H38"/>
    <mergeCell ref="B41:B42"/>
    <mergeCell ref="D41:D42"/>
    <mergeCell ref="E41:E42"/>
    <mergeCell ref="I41:I42"/>
    <mergeCell ref="J41:J42"/>
    <mergeCell ref="K41:K42"/>
    <mergeCell ref="K29:K30"/>
    <mergeCell ref="B29:B30"/>
    <mergeCell ref="D29:D30"/>
    <mergeCell ref="E29:E30"/>
    <mergeCell ref="F29:F30"/>
    <mergeCell ref="G29:H30"/>
    <mergeCell ref="I29:I30"/>
    <mergeCell ref="B33:B34"/>
    <mergeCell ref="D33:D34"/>
    <mergeCell ref="E33:E34"/>
    <mergeCell ref="F33:F34"/>
    <mergeCell ref="G33:G34"/>
    <mergeCell ref="H33:H34"/>
    <mergeCell ref="I33:I34"/>
    <mergeCell ref="J33:J36"/>
    <mergeCell ref="K33:K34"/>
    <mergeCell ref="K31:K32"/>
    <mergeCell ref="B35:B36"/>
    <mergeCell ref="D35:D36"/>
    <mergeCell ref="B31:B32"/>
    <mergeCell ref="D31:D32"/>
    <mergeCell ref="E31:E32"/>
    <mergeCell ref="F31:F32"/>
    <mergeCell ref="G31:G32"/>
    <mergeCell ref="H31:H32"/>
    <mergeCell ref="I31:I32"/>
    <mergeCell ref="J31:J32"/>
    <mergeCell ref="J29:J30"/>
    <mergeCell ref="K19:K20"/>
    <mergeCell ref="K21:K22"/>
    <mergeCell ref="B28:K28"/>
    <mergeCell ref="B26:B27"/>
    <mergeCell ref="D26:D27"/>
    <mergeCell ref="E26:E27"/>
    <mergeCell ref="F26:F27"/>
    <mergeCell ref="G26:H27"/>
    <mergeCell ref="I26:I27"/>
    <mergeCell ref="J26:J27"/>
    <mergeCell ref="K26:K27"/>
    <mergeCell ref="K24:K25"/>
    <mergeCell ref="B23:K23"/>
    <mergeCell ref="B24:B25"/>
    <mergeCell ref="D24:D25"/>
    <mergeCell ref="E24:E25"/>
    <mergeCell ref="F24:F25"/>
    <mergeCell ref="G24:G25"/>
    <mergeCell ref="H24:H25"/>
    <mergeCell ref="I24:I25"/>
    <mergeCell ref="J24:J25"/>
    <mergeCell ref="B21:B22"/>
    <mergeCell ref="D21:D22"/>
    <mergeCell ref="E21:E22"/>
    <mergeCell ref="F21:F22"/>
    <mergeCell ref="G21:G22"/>
    <mergeCell ref="H21:H22"/>
    <mergeCell ref="I21:I22"/>
    <mergeCell ref="J21:J22"/>
    <mergeCell ref="E13:F13"/>
    <mergeCell ref="G13:H13"/>
    <mergeCell ref="B15:K15"/>
    <mergeCell ref="B16:B17"/>
    <mergeCell ref="D16:D17"/>
    <mergeCell ref="E16:E17"/>
    <mergeCell ref="F16:F17"/>
    <mergeCell ref="I16:I17"/>
    <mergeCell ref="G16:H17"/>
  </mergeCells>
  <pageMargins left="0" right="0" top="0" bottom="0" header="0.31496062992125984" footer="0"/>
  <pageSetup paperSize="8" scale="60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6A1D5678CA648BDFFCC3E03405527" ma:contentTypeVersion="4" ma:contentTypeDescription="Een nieuw document maken." ma:contentTypeScope="" ma:versionID="29ee0af37de0d1bea3d2b9814bdd9bbe">
  <xsd:schema xmlns:xsd="http://www.w3.org/2001/XMLSchema" xmlns:xs="http://www.w3.org/2001/XMLSchema" xmlns:p="http://schemas.microsoft.com/office/2006/metadata/properties" xmlns:ns2="f032a243-46b9-412b-9470-8067bab3432f" targetNamespace="http://schemas.microsoft.com/office/2006/metadata/properties" ma:root="true" ma:fieldsID="479e14ba22e2a2511980b5a11b300dbb" ns2:_="">
    <xsd:import namespace="f032a243-46b9-412b-9470-8067bab34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2a243-46b9-412b-9470-8067bab343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382500-07A4-439E-9171-D5A0C21641D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032a243-46b9-412b-9470-8067bab3432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E8A8028-C2A8-4095-AC4D-148B9B8033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4EC978-0EF5-452A-96A8-4A19454A9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32a243-46b9-412b-9470-8067bab34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Herziende Prijzenblad</vt:lpstr>
    </vt:vector>
  </TitlesOfParts>
  <Manager/>
  <Company>Ministerie van EZ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Groenemeijer-Redelaar, ir. M. (Marjolein)</dc:creator>
  <cp:keywords/>
  <dc:description/>
  <cp:lastModifiedBy>Cheung, H.S.H. (Hely)</cp:lastModifiedBy>
  <cp:revision/>
  <cp:lastPrinted>2026-01-22T13:49:51Z</cp:lastPrinted>
  <dcterms:created xsi:type="dcterms:W3CDTF">2017-03-22T12:01:56Z</dcterms:created>
  <dcterms:modified xsi:type="dcterms:W3CDTF">2026-01-30T13:00:47Z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0x010100AA36A1D5678CA648BDFFCC3E03405527</vt:lpwstr>
  </property>
</Properties>
</file>