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2254" documentId="8_{75FAF426-CD35-45FE-B75D-30A576C02D80}" xr6:coauthVersionLast="47" xr6:coauthVersionMax="47" xr10:uidLastSave="{F594BB49-3401-4DAE-8986-82A3106E4B2D}"/>
  <bookViews>
    <workbookView xWindow="11388" yWindow="13080" windowWidth="23256" windowHeight="13176" tabRatio="734" xr2:uid="{00000000-000D-0000-FFFF-FFFF00000000}"/>
  </bookViews>
  <sheets>
    <sheet name="Prijzenblad NvI 2" sheetId="13" r:id="rId1"/>
    <sheet name="Parameters" sheetId="2" state="hidden" r:id="rId2"/>
  </sheets>
  <externalReferences>
    <externalReference r:id="rId3"/>
  </externalReferences>
  <definedNames>
    <definedName name="Betrouwbaarheid">[1]Parameters!$C$21</definedName>
    <definedName name="Beveiligbaarheid">[1]Parameters!$C$26</definedName>
    <definedName name="Bruikbaarheid">[1]Parameters!$C$14</definedName>
    <definedName name="Functioneel">[1]Parameters!$C$3</definedName>
    <definedName name="Ja_Nee">Parameters!$A$4:$A$6</definedName>
    <definedName name="Onderhoudbaarheid">[1]Parameters!$C$32</definedName>
    <definedName name="Overdraagbaarheid">[1]Parameters!$C$38</definedName>
    <definedName name="Prestatie">[1]Parameters!$C$7</definedName>
    <definedName name="Uitwisselbaarheid">[1]Parameters!$C$11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3" l="1"/>
  <c r="K28" i="13"/>
  <c r="I28" i="13"/>
  <c r="J28" i="13" s="1"/>
  <c r="I57" i="13"/>
  <c r="I56" i="13"/>
  <c r="I55" i="13"/>
  <c r="I54" i="13"/>
  <c r="I53" i="13"/>
  <c r="I58" i="13" s="1"/>
  <c r="I59" i="13" s="1"/>
  <c r="D12" i="13" s="1"/>
  <c r="F12" i="13" s="1"/>
  <c r="F13" i="13" s="1"/>
  <c r="L46" i="13"/>
  <c r="J46" i="13"/>
  <c r="H46" i="13"/>
  <c r="L45" i="13"/>
  <c r="J45" i="13"/>
  <c r="H45" i="13"/>
  <c r="L42" i="13"/>
  <c r="J42" i="13"/>
  <c r="H42" i="13"/>
  <c r="K39" i="13"/>
  <c r="L39" i="13" s="1"/>
  <c r="I39" i="13"/>
  <c r="H39" i="13"/>
  <c r="K38" i="13"/>
  <c r="L38" i="13" s="1"/>
  <c r="I38" i="13"/>
  <c r="J38" i="13" s="1"/>
  <c r="H38" i="13"/>
  <c r="K37" i="13"/>
  <c r="L37" i="13" s="1"/>
  <c r="J37" i="13"/>
  <c r="I37" i="13"/>
  <c r="H37" i="13"/>
  <c r="K36" i="13"/>
  <c r="L36" i="13" s="1"/>
  <c r="I36" i="13"/>
  <c r="J36" i="13" s="1"/>
  <c r="H36" i="13"/>
  <c r="K35" i="13"/>
  <c r="L35" i="13" s="1"/>
  <c r="I35" i="13"/>
  <c r="J35" i="13" s="1"/>
  <c r="H35" i="13"/>
  <c r="L32" i="13"/>
  <c r="J32" i="13"/>
  <c r="H32" i="13"/>
  <c r="K31" i="13"/>
  <c r="L31" i="13" s="1"/>
  <c r="I31" i="13"/>
  <c r="J31" i="13" s="1"/>
  <c r="H31" i="13"/>
  <c r="L30" i="13"/>
  <c r="J30" i="13"/>
  <c r="H30" i="13"/>
  <c r="L29" i="13"/>
  <c r="J29" i="13"/>
  <c r="H29" i="13"/>
  <c r="H28" i="13"/>
  <c r="L25" i="13"/>
  <c r="J25" i="13"/>
  <c r="H25" i="13"/>
  <c r="L24" i="13"/>
  <c r="J24" i="13"/>
  <c r="H24" i="13"/>
  <c r="L23" i="13"/>
  <c r="J23" i="13"/>
  <c r="H23" i="13"/>
  <c r="L22" i="13"/>
  <c r="J22" i="13"/>
  <c r="H22" i="13"/>
  <c r="L21" i="13"/>
  <c r="J21" i="13"/>
  <c r="H21" i="13"/>
  <c r="L20" i="13"/>
  <c r="J20" i="13"/>
  <c r="H20" i="13"/>
  <c r="K19" i="13"/>
  <c r="L19" i="13" s="1"/>
  <c r="I19" i="13"/>
  <c r="J19" i="13" s="1"/>
  <c r="H19" i="13"/>
  <c r="M45" i="13" l="1"/>
  <c r="M46" i="13"/>
  <c r="M38" i="13"/>
  <c r="M30" i="13"/>
  <c r="M31" i="13"/>
  <c r="M42" i="13"/>
  <c r="N42" i="13" s="1"/>
  <c r="M25" i="13"/>
  <c r="M21" i="13"/>
  <c r="M22" i="13"/>
  <c r="M20" i="13"/>
  <c r="M37" i="13"/>
  <c r="M29" i="13"/>
  <c r="M24" i="13"/>
  <c r="M19" i="13"/>
  <c r="M32" i="13"/>
  <c r="M23" i="13"/>
  <c r="L28" i="13"/>
  <c r="M28" i="13" s="1"/>
  <c r="M35" i="13"/>
  <c r="M39" i="13"/>
  <c r="M36" i="13"/>
  <c r="N46" i="13" l="1"/>
  <c r="N25" i="13"/>
  <c r="N32" i="13"/>
  <c r="N39" i="13"/>
  <c r="M47" i="13" l="1"/>
  <c r="D10" i="13" s="1"/>
  <c r="F10" i="13" s="1"/>
  <c r="F11" i="13" s="1"/>
</calcChain>
</file>

<file path=xl/sharedStrings.xml><?xml version="1.0" encoding="utf-8"?>
<sst xmlns="http://schemas.openxmlformats.org/spreadsheetml/2006/main" count="215" uniqueCount="111">
  <si>
    <t>Toelichting</t>
  </si>
  <si>
    <r>
      <t xml:space="preserve">* Genoemde prijzen zijn in euro (€) </t>
    </r>
    <r>
      <rPr>
        <b/>
        <sz val="9"/>
        <color theme="1"/>
        <rFont val="Titillium Web"/>
      </rPr>
      <t>exclusief</t>
    </r>
    <r>
      <rPr>
        <sz val="9"/>
        <color theme="1"/>
        <rFont val="Titillium Web"/>
      </rPr>
      <t xml:space="preserve"> BTW;</t>
    </r>
  </si>
  <si>
    <t>* De kosten zijn voor 8 jaar (contractperiode + alle optionele verlengingen), exclusief indexatie;</t>
  </si>
  <si>
    <t>* De rollen en aantallen zijn gebaseerd op de waarden genoemd in de Beschrijvend document  (u kunt hier geen rechten aan ontlenen);</t>
  </si>
  <si>
    <t>* Het is niet toegestaan zonder toestemming wijzigingen in de opzet van deze Excel aan te brengen;</t>
  </si>
  <si>
    <t xml:space="preserve">* Inschrijver dient uitsluitend de gele velden in te vullen. </t>
  </si>
  <si>
    <t>Prijs</t>
  </si>
  <si>
    <t>&lt; in te vullen door inschrijver &gt;</t>
  </si>
  <si>
    <t>Beheer server en cloud omgevingen</t>
  </si>
  <si>
    <t>Soort dienst</t>
  </si>
  <si>
    <t>Eenheid van de prijs</t>
  </si>
  <si>
    <t>Per Server (Fysiek/Virtueel)</t>
  </si>
  <si>
    <t>Per domain</t>
  </si>
  <si>
    <t>Beheren van Azure Cloud omgeving</t>
  </si>
  <si>
    <t>Per tenant</t>
  </si>
  <si>
    <t>Apple schoolmanagere inclusief JAMF</t>
  </si>
  <si>
    <t>Per omgeving</t>
  </si>
  <si>
    <t>Google Workspace</t>
  </si>
  <si>
    <t>Microsoft 365</t>
  </si>
  <si>
    <t xml:space="preserve">Overige kosten die Inschrijver noodzakelijk acht </t>
  </si>
  <si>
    <t>-</t>
  </si>
  <si>
    <t>Werkplekbeheer services</t>
  </si>
  <si>
    <t>Werkplekondersteuning, inclusief securitybeheer, identity en access management, SSO en software distributie voor Windows OS laptops en desktops</t>
  </si>
  <si>
    <t>Per werkplek</t>
  </si>
  <si>
    <t>Werkplekondersteuning, inclusief securitybeheer, identity en access management, SSO en software distributie voor iOS/ iPadOS/ MacOS</t>
  </si>
  <si>
    <t>Werkplekondersteuning, inclusief securitybeheer, identity en access management, SSO en software distributie voor Chromebooks / Android</t>
  </si>
  <si>
    <t>Mobile Device Management - Mobiele telefoon (onafhankelijk van OS)</t>
  </si>
  <si>
    <t>Per toestel</t>
  </si>
  <si>
    <t>Doorlopende dienstverlening</t>
  </si>
  <si>
    <t>Servicedesk</t>
  </si>
  <si>
    <t>Single Point of Contact (incl. coördinatieverplichting van third party management)</t>
  </si>
  <si>
    <t>Content up-to-date houden van kennisbank</t>
  </si>
  <si>
    <t>Onderdeel zijn van het CAB</t>
  </si>
  <si>
    <t>Incidentbeheer</t>
  </si>
  <si>
    <t>Aanpalende dienstverlening</t>
  </si>
  <si>
    <t>CMDB bijhouden</t>
  </si>
  <si>
    <t>Rol</t>
  </si>
  <si>
    <t>Omschrijving</t>
  </si>
  <si>
    <t>Projectmanager</t>
  </si>
  <si>
    <t>Projectcoördinatie en ondersteuning</t>
  </si>
  <si>
    <t>Per uur</t>
  </si>
  <si>
    <t>Technisch (project) consultant</t>
  </si>
  <si>
    <t>Technische ondersteuning bij nieuwe projecten</t>
  </si>
  <si>
    <t>ICT Architect</t>
  </si>
  <si>
    <t>Verantwoordelijk voor de architectuur en afstemming van designs</t>
  </si>
  <si>
    <t>Trainer</t>
  </si>
  <si>
    <t>Bij het uitrollen van nieuwe technologie dienen we medewerkers te ondersteunen</t>
  </si>
  <si>
    <t xml:space="preserve">Support op locatie </t>
  </si>
  <si>
    <t>Uitvoeren van werkzaamheden die buiten de SLA vallen</t>
  </si>
  <si>
    <t>Tijden</t>
  </si>
  <si>
    <t>Opslagtarief in percentages</t>
  </si>
  <si>
    <t>Escalatietarief (buiten SLA)</t>
  </si>
  <si>
    <t>Werkdagen van 18.00 tot 20.00 uur</t>
  </si>
  <si>
    <t>Werkdagen van 20.00 tot 07.00 uur en zaterdagen</t>
  </si>
  <si>
    <t>Zaterdagen 08.00 - 18.00 uur</t>
  </si>
  <si>
    <t>Zondagen, erkende feestdagen en overige tijdstippen</t>
  </si>
  <si>
    <t>Rechtsgeldige ondertekening</t>
  </si>
  <si>
    <t> </t>
  </si>
  <si>
    <t>Statutaire naam van Inschrijver:</t>
  </si>
  <si>
    <t>Naam rechtsgeldige vertegenwoordiger:</t>
  </si>
  <si>
    <t>Functie rechtsgeldige vertegenwoordiger:</t>
  </si>
  <si>
    <t>Datum:</t>
  </si>
  <si>
    <t>Plaats:</t>
  </si>
  <si>
    <t>Handtekening rechtsgeldige vertegenwoordiger:</t>
  </si>
  <si>
    <t>Ja/Nee</t>
  </si>
  <si>
    <t>Ja</t>
  </si>
  <si>
    <t>Deels</t>
  </si>
  <si>
    <t>Nee</t>
  </si>
  <si>
    <t xml:space="preserve">Servicemanagement, incl. rapportages en periodiek overleg </t>
  </si>
  <si>
    <t>1e contractjaar 
Tarief</t>
  </si>
  <si>
    <t>2e contractjaar 
Tarief</t>
  </si>
  <si>
    <t>Aantallen
1e contractjaar '26 - '27</t>
  </si>
  <si>
    <t>Aantallen 
2e contractjaar '27 - '28</t>
  </si>
  <si>
    <t>Aantallen 
3e contractjaar t/m 8e contractjaar</t>
  </si>
  <si>
    <t>3e contractjaar  t/m 8e contractjaar
Tarief</t>
  </si>
  <si>
    <t>Totale kosten 
volledige contractduur</t>
  </si>
  <si>
    <t>TOTALE KOSTEN (INSCHRIJFSOM P1)</t>
  </si>
  <si>
    <t>Behaalde punten</t>
  </si>
  <si>
    <t>Inschrijfsom Prijscriterium 1 'Jaarlijks tarief beheer'</t>
  </si>
  <si>
    <t>Inschrijfsom Prijscriterium 2 'Extra inzet personeel'</t>
  </si>
  <si>
    <t>Ongewogen punten</t>
  </si>
  <si>
    <t>Gewogen punten</t>
  </si>
  <si>
    <t xml:space="preserve"> Prijscriterium 2 - Extra inzet personeel</t>
  </si>
  <si>
    <t>Prijsbandbreedte (excl. BTW)</t>
  </si>
  <si>
    <t>Verdeling</t>
  </si>
  <si>
    <t>Uurtarief</t>
  </si>
  <si>
    <t>TOTAAL</t>
  </si>
  <si>
    <t>GEMIDDELD UURTARIEF (P2)</t>
  </si>
  <si>
    <t xml:space="preserve">In beheer nemen lokale Active Directory </t>
  </si>
  <si>
    <t>BANDBREEDTE (MIN. - MAX.)</t>
  </si>
  <si>
    <t xml:space="preserve"> Prijscriterium 1 - Total Cost of Ownership voor ICT beheer</t>
  </si>
  <si>
    <t>KPI (bijlage 7)</t>
  </si>
  <si>
    <t>(2) Incident- &amp;  Probleembeheer
(3) Change- &amp; Configuratiebeheer
(5) Identity &amp; Access Management</t>
  </si>
  <si>
    <t>(4) Werkplek- en devicebeheer</t>
  </si>
  <si>
    <t>(6) Continue Verbeteren &amp; Rapportage</t>
  </si>
  <si>
    <t>(7) Overige</t>
  </si>
  <si>
    <t>€70 - €95</t>
  </si>
  <si>
    <t>€90 - €110</t>
  </si>
  <si>
    <t>€90 - €160</t>
  </si>
  <si>
    <t>€90 - €140</t>
  </si>
  <si>
    <t>BANDBREEDTE (MIN. - MAX.) - (EXCL. BTW)</t>
  </si>
  <si>
    <t>(1) servicedesk &amp; support</t>
  </si>
  <si>
    <r>
      <t xml:space="preserve">Overige kostencomponenten - </t>
    </r>
    <r>
      <rPr>
        <b/>
        <sz val="14"/>
        <color rgb="FFFF0000"/>
        <rFont val="Titillium Web"/>
      </rPr>
      <t>Gelden niet voor de beoordeling</t>
    </r>
  </si>
  <si>
    <r>
      <t xml:space="preserve">Toelichting prijscriterium 2 – Extra inzet personeel
</t>
    </r>
    <r>
      <rPr>
        <sz val="9"/>
        <color theme="1"/>
        <rFont val="Titillium Web"/>
      </rPr>
      <t>Opdrachtgever past voor dit prijscriterium een systematiek toe die is gebaseerd op een gemiddeld uurtarief van verschillende functionarissen. 
Iedere functionaris heeft een vooraf vastgestelde procentuele wegingsfactor en een eigen prijsbandbreedte. Op basis van het door inschrijver ingevulde uurtarief en de betreffende weging wordt een fictieve waarde berekend. De som van deze waarden vormt het fictieve totaalbedrag, dat wordt gedeeld door 100 om te komen tot één gemiddeld uurtarief. Dit gemiddelde uurtarief vormt de basis voor de puntentoekenning. Hiervoor geldt een prijsbandbreedte: een gemiddeld uurtarief van €81 leidt tot 100 ongewogen punten en een tarief van €120,25 tot 0 punten. 
Tussen €81 en €120,25) vindt de puntentoekenning lineair plaats. Een gemiddeld uuratarief boven €120,25 wordt niet beoordeeld.</t>
    </r>
    <r>
      <rPr>
        <b/>
        <sz val="9"/>
        <color theme="1"/>
        <rFont val="Titillium Web"/>
      </rPr>
      <t xml:space="preserve">
</t>
    </r>
  </si>
  <si>
    <t xml:space="preserve"> €81 - €120,25)</t>
  </si>
  <si>
    <r>
      <rPr>
        <b/>
        <sz val="9"/>
        <color theme="1"/>
        <rFont val="Titillium Web"/>
      </rPr>
      <t>Toelichting prijscriterium 1 – Total Cost of Ownership (TCO) voor ICT beheer</t>
    </r>
    <r>
      <rPr>
        <sz val="9"/>
        <color theme="1"/>
        <rFont val="Titillium Web"/>
      </rPr>
      <t xml:space="preserve">
Opdrachtgever past voor dit prijscriterium een Total Cost of Ownership (TCO) benadering toe. Op basis van het door Inschrijver ingevulde Bijlage 2 – 'Prijzenblad' berekent Opdrachtgever de totale inschrijfsom voor de volledige contractduur. De prijscomponenten en bijbehorende aantallen zijn verdeeld over het 1e contractjaar (kolom G), het 2e contractjaar (kolom I) en het 3e t/m het 8e contractjaar (kolom K).
DHS verwacht dat bepaalde kostencomponenten (gerelateerd aan het jaarlijks beheer) in de toekomst in specifieke gevallen kunnen af- of opschalen. De in het Prijzenblad opgenomen aantallen zijn indicatief en kunnen gedurende de looptijd van de overeenkomst wijzigen. In alle gevallen vormt het Prijzenblad het uitgangspunt voor verrekening van wijzigingen op basis van feitelijk afgenomen dienstverlening.
Migratiekosten dienen volledig te zijn verdisconteerd in de inschrijfsom voor het structurele ICT-beheer. Het opnemen van een apart tarief of separate aanbieding voor migratiekosten buiten dit criterium is niet toegestaan.
De totale kosten voor de volledige contractduur worden automatisch berekend in het Prijzenblad op basis van de door Inschrijver ingevulde tarieven. Inschrijver dient Bijlage 2 – 'Prijzenblad' volledig, correct en conform alle in de aanbestedingsstukken opgenomen eisen en uitgangspunten in te vullen. Voor de totale beheerkosten over de volledige looptijd geldt een maximumbedrag zoals vermeld in het Beschrijvend document en deze bijlage. Inschrijving boven dit maximumbedrag leidt tot terzijdestelling van de inschrijving.
</t>
    </r>
    <r>
      <rPr>
        <b/>
        <sz val="9"/>
        <color theme="1"/>
        <rFont val="Titillium Web"/>
      </rPr>
      <t>Voorwaarden</t>
    </r>
    <r>
      <rPr>
        <sz val="9"/>
        <color theme="1"/>
        <rFont val="Titillium Web"/>
      </rPr>
      <t xml:space="preserve">
- De opgegeven tarieven en componenten vormen gezamenlijk de all-in totale kosten voor de volledige contractduur conform de TCO-benadering.
- In de tarieven dienen alle werkzaamheden, middelen, inspanningen en kosten te zijn inbegrepen die noodzakelijk zijn om de dienstverlening overeenkomstig het Programma van Eisen en de overeenkomst uit te voeren.
- Eventuele aanvullende of onvoorziene kosten die samenhangen met de uitvoering van de dienstverlening moeten door Inschrijver in het Prijzenblad worden opgenomen in de daarvoor bestemde cellen.
- Voorrijkosten voor eventuele bezoeken aan locaties van Opdrachtgever (voor dienstverlening binnen de SLA) dienen te zijn verdisconteerd in de opgegeven kostencomponenten.
- De opgenomen componenten en aantallen zijn een momentopname en kunnen gedurende de contractperiode wijzigen. Afwijkingen van de feitelijke aantallen worden periodiek,  doch ten minste maandelijks verrekend op basis van de daadwerkelijk afgenomen dienstverlening.</t>
    </r>
  </si>
  <si>
    <t>Prijs per eenheid per jaar (excl. BTW)</t>
  </si>
  <si>
    <t>Per jaar</t>
  </si>
  <si>
    <t xml:space="preserve"> €1.900.000 - €3.200.000</t>
  </si>
  <si>
    <r>
      <t>(Herziene documentatie)</t>
    </r>
    <r>
      <rPr>
        <sz val="14"/>
        <color theme="0"/>
        <rFont val="Titillium Web"/>
      </rPr>
      <t xml:space="preserve"> </t>
    </r>
    <r>
      <rPr>
        <b/>
        <sz val="14"/>
        <color theme="0"/>
        <rFont val="Titillium Web"/>
      </rPr>
      <t>Bijlage 02 - Prijzenblad I ten behoeve van De Haagse Scholen (versie 2.0)</t>
    </r>
  </si>
  <si>
    <t>In beheer nemen huidige servercapaciteit, (inclusief (security)beheer, storagecapaciteit, databasebeheer, bijbehorende licenties en onderhoud). Waarvan 4 fysiek en virtueel.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</si>
</sst>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quot;€&quot;\ #,##0.00"/>
    <numFmt numFmtId="166" formatCode="_([$€-2]\ * #,##0.00_);_([$€-2]\ * \(#,##0.00\);_([$€-2]\ * &quot;-&quot;??_);_(@_)"/>
    <numFmt numFmtId="167" formatCode="_([$€-2]\ * #,##0_);_([$€-2]\ * \(#,##0\);_([$€-2]\ * &quot;-&quot;??_);_(@_)"/>
    <numFmt numFmtId="168" formatCode="_ &quot;€&quot;\ * #,##0_ ;_ &quot;€&quot;\ * \-#,##0_ ;_ &quot;€&quot;\ * &quot;-&quot;??_ ;_ @_ "/>
  </numFmts>
  <fonts count="23" x14ac:knownFonts="1">
    <font>
      <sz val="11"/>
      <color theme="1"/>
      <name val="Calibri"/>
      <family val="2"/>
      <scheme val="minor"/>
    </font>
    <font>
      <sz val="10"/>
      <name val="Arial"/>
      <family val="2"/>
    </font>
    <font>
      <sz val="12"/>
      <color theme="1"/>
      <name val="Calibri"/>
      <family val="2"/>
      <scheme val="minor"/>
    </font>
    <font>
      <sz val="11"/>
      <color rgb="FF006100"/>
      <name val="Calibri"/>
      <family val="2"/>
      <scheme val="minor"/>
    </font>
    <font>
      <sz val="11"/>
      <color theme="1"/>
      <name val="Calibri"/>
      <family val="2"/>
      <scheme val="minor"/>
    </font>
    <font>
      <b/>
      <sz val="9"/>
      <color rgb="FF000000"/>
      <name val="Arial"/>
      <family val="2"/>
    </font>
    <font>
      <sz val="11"/>
      <color rgb="FF000000"/>
      <name val="Arial"/>
      <family val="2"/>
    </font>
    <font>
      <sz val="9"/>
      <color rgb="FF000000"/>
      <name val="Arial"/>
      <family val="2"/>
    </font>
    <font>
      <b/>
      <sz val="14"/>
      <color theme="0"/>
      <name val="Titillium Web"/>
    </font>
    <font>
      <sz val="9"/>
      <color theme="1"/>
      <name val="Titillium Web"/>
    </font>
    <font>
      <b/>
      <sz val="9"/>
      <color theme="1"/>
      <name val="Titillium Web"/>
    </font>
    <font>
      <sz val="9"/>
      <color rgb="FF000000"/>
      <name val="Titillium Web"/>
    </font>
    <font>
      <sz val="9"/>
      <name val="Titillium Web"/>
    </font>
    <font>
      <sz val="11"/>
      <color theme="1"/>
      <name val="Titillium Web"/>
    </font>
    <font>
      <sz val="9"/>
      <color indexed="8"/>
      <name val="Titillium Web"/>
    </font>
    <font>
      <b/>
      <sz val="9"/>
      <color indexed="8"/>
      <name val="Titillium Web"/>
    </font>
    <font>
      <b/>
      <sz val="11"/>
      <color theme="1"/>
      <name val="Titillium Web"/>
    </font>
    <font>
      <b/>
      <sz val="11"/>
      <color indexed="8"/>
      <name val="Titillium Web"/>
    </font>
    <font>
      <b/>
      <sz val="9"/>
      <color theme="0"/>
      <name val="Titillium Web"/>
    </font>
    <font>
      <sz val="9"/>
      <color theme="1"/>
      <name val="Calibri"/>
      <family val="2"/>
      <scheme val="minor"/>
    </font>
    <font>
      <b/>
      <sz val="14"/>
      <color rgb="FFFF0000"/>
      <name val="Titillium Web"/>
    </font>
    <font>
      <sz val="14"/>
      <color theme="0"/>
      <name val="Titillium Web"/>
    </font>
    <font>
      <b/>
      <sz val="9"/>
      <color rgb="FF00B050"/>
      <name val="Titillium Web"/>
    </font>
  </fonts>
  <fills count="19">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E2EFDA"/>
        <bgColor rgb="FF000000"/>
      </patternFill>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C5D9F1"/>
        <bgColor indexed="64"/>
      </patternFill>
    </fill>
    <fill>
      <patternFill patternType="solid">
        <fgColor rgb="FFE6B8B7"/>
        <bgColor indexed="64"/>
      </patternFill>
    </fill>
    <fill>
      <patternFill patternType="solid">
        <fgColor rgb="FFFABF8F"/>
        <bgColor indexed="64"/>
      </patternFill>
    </fill>
  </fills>
  <borders count="21">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Dashed">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medium">
        <color auto="1"/>
      </right>
      <top/>
      <bottom/>
      <diagonal/>
    </border>
    <border>
      <left/>
      <right/>
      <top/>
      <bottom style="thin">
        <color auto="1"/>
      </bottom>
      <diagonal/>
    </border>
  </borders>
  <cellStyleXfs count="8">
    <xf numFmtId="0" fontId="0" fillId="0" borderId="0"/>
    <xf numFmtId="0" fontId="1" fillId="0" borderId="0"/>
    <xf numFmtId="164" fontId="1"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3" fillId="3" borderId="0" applyNumberFormat="0" applyBorder="0" applyAlignment="0" applyProtection="0"/>
    <xf numFmtId="44" fontId="4" fillId="0" borderId="0" applyFont="0" applyFill="0" applyBorder="0" applyAlignment="0" applyProtection="0"/>
  </cellStyleXfs>
  <cellXfs count="140">
    <xf numFmtId="0" fontId="0" fillId="0" borderId="0" xfId="0"/>
    <xf numFmtId="0" fontId="5" fillId="4" borderId="4" xfId="0" applyFont="1" applyFill="1" applyBorder="1" applyProtection="1">
      <protection locked="0"/>
    </xf>
    <xf numFmtId="0" fontId="7" fillId="4" borderId="5" xfId="0" applyFont="1" applyFill="1" applyBorder="1" applyProtection="1">
      <protection locked="0"/>
    </xf>
    <xf numFmtId="0" fontId="6" fillId="4" borderId="6" xfId="0" applyFont="1" applyFill="1" applyBorder="1" applyProtection="1">
      <protection locked="0"/>
    </xf>
    <xf numFmtId="166" fontId="9" fillId="10" borderId="2" xfId="0" applyNumberFormat="1" applyFont="1" applyFill="1" applyBorder="1" applyAlignment="1" applyProtection="1">
      <alignment horizontal="center" vertical="center" wrapText="1"/>
      <protection locked="0"/>
    </xf>
    <xf numFmtId="166" fontId="9" fillId="5" borderId="2" xfId="0" applyNumberFormat="1" applyFont="1" applyFill="1" applyBorder="1" applyAlignment="1">
      <alignment horizontal="center" vertical="center" wrapText="1"/>
    </xf>
    <xf numFmtId="0" fontId="14" fillId="5" borderId="0" xfId="0" applyFont="1" applyFill="1" applyAlignment="1">
      <alignment horizontal="left"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4" fontId="9" fillId="10" borderId="2" xfId="7" applyFont="1" applyFill="1" applyBorder="1" applyAlignment="1" applyProtection="1">
      <alignment horizontal="center" vertical="center" wrapText="1"/>
      <protection locked="0"/>
    </xf>
    <xf numFmtId="0" fontId="18" fillId="9" borderId="2" xfId="0" applyFont="1" applyFill="1" applyBorder="1" applyAlignment="1">
      <alignment horizontal="center" vertical="center" wrapText="1"/>
    </xf>
    <xf numFmtId="165" fontId="12" fillId="5" borderId="2" xfId="6" applyNumberFormat="1" applyFont="1" applyFill="1" applyBorder="1" applyAlignment="1" applyProtection="1">
      <alignment horizontal="left" vertical="top" wrapText="1"/>
    </xf>
    <xf numFmtId="165" fontId="9" fillId="5" borderId="2" xfId="6" applyNumberFormat="1" applyFont="1" applyFill="1" applyBorder="1" applyAlignment="1" applyProtection="1">
      <alignment horizontal="left" vertical="top" wrapText="1"/>
    </xf>
    <xf numFmtId="0" fontId="18" fillId="9" borderId="2" xfId="0" applyFont="1" applyFill="1" applyBorder="1" applyAlignment="1">
      <alignment vertical="center" wrapText="1"/>
    </xf>
    <xf numFmtId="165" fontId="12" fillId="0" borderId="2" xfId="6" applyNumberFormat="1" applyFont="1" applyFill="1" applyBorder="1" applyAlignment="1" applyProtection="1">
      <alignment vertical="top" wrapText="1"/>
    </xf>
    <xf numFmtId="165" fontId="9" fillId="0" borderId="2" xfId="6" applyNumberFormat="1" applyFont="1" applyFill="1" applyBorder="1" applyAlignment="1" applyProtection="1">
      <alignment vertical="top" wrapText="1"/>
    </xf>
    <xf numFmtId="44" fontId="9" fillId="5" borderId="2"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44" fontId="12" fillId="1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44" fontId="12"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44" fontId="12" fillId="12" borderId="2" xfId="7" applyFont="1" applyFill="1" applyBorder="1" applyAlignment="1">
      <alignment horizontal="center" vertical="center" wrapText="1"/>
    </xf>
    <xf numFmtId="44" fontId="9" fillId="12" borderId="2" xfId="7" applyFont="1" applyFill="1" applyBorder="1" applyAlignment="1">
      <alignment horizontal="center" vertical="center" wrapText="1"/>
    </xf>
    <xf numFmtId="44" fontId="14" fillId="12" borderId="2" xfId="7" applyFont="1" applyFill="1" applyBorder="1" applyAlignment="1">
      <alignment horizontal="center" vertical="center" wrapText="1"/>
    </xf>
    <xf numFmtId="44" fontId="9" fillId="14" borderId="2" xfId="7" applyFont="1" applyFill="1" applyBorder="1" applyAlignment="1">
      <alignment horizontal="center" vertical="center" wrapText="1"/>
    </xf>
    <xf numFmtId="44" fontId="12" fillId="14" borderId="2" xfId="7" applyFont="1" applyFill="1" applyBorder="1" applyAlignment="1">
      <alignment horizontal="center" vertical="center" wrapText="1"/>
    </xf>
    <xf numFmtId="44" fontId="9" fillId="0" borderId="2" xfId="7" applyFont="1" applyBorder="1" applyAlignment="1">
      <alignment horizontal="center" vertical="center" wrapText="1"/>
    </xf>
    <xf numFmtId="44" fontId="14" fillId="14" borderId="7" xfId="7" applyFont="1" applyFill="1" applyBorder="1" applyAlignment="1">
      <alignment horizontal="center" vertical="center" wrapText="1"/>
    </xf>
    <xf numFmtId="44" fontId="9" fillId="5" borderId="0" xfId="7" applyFont="1" applyFill="1" applyBorder="1" applyAlignment="1">
      <alignment horizontal="center" vertical="center" wrapText="1"/>
    </xf>
    <xf numFmtId="0" fontId="0" fillId="5" borderId="0" xfId="0" applyFill="1"/>
    <xf numFmtId="0" fontId="9" fillId="5" borderId="0" xfId="0" applyFont="1" applyFill="1" applyAlignment="1">
      <alignment horizontal="left" vertical="top" wrapText="1"/>
    </xf>
    <xf numFmtId="0" fontId="0" fillId="5" borderId="11" xfId="0" applyFill="1" applyBorder="1"/>
    <xf numFmtId="166" fontId="10" fillId="13" borderId="2" xfId="0" applyNumberFormat="1" applyFont="1" applyFill="1" applyBorder="1" applyAlignment="1">
      <alignment horizontal="center" vertical="center" wrapText="1"/>
    </xf>
    <xf numFmtId="0" fontId="9" fillId="8" borderId="2" xfId="0" applyFont="1" applyFill="1" applyBorder="1"/>
    <xf numFmtId="0" fontId="9" fillId="5" borderId="2" xfId="0" applyFont="1" applyFill="1" applyBorder="1" applyAlignment="1">
      <alignment horizontal="center"/>
    </xf>
    <xf numFmtId="0" fontId="9" fillId="11" borderId="2" xfId="0" applyFont="1" applyFill="1" applyBorder="1"/>
    <xf numFmtId="0" fontId="0" fillId="5" borderId="0" xfId="0" applyFill="1" applyAlignment="1">
      <alignment vertical="center" wrapText="1"/>
    </xf>
    <xf numFmtId="14" fontId="0" fillId="5" borderId="0" xfId="0" applyNumberFormat="1" applyFill="1" applyAlignment="1">
      <alignment vertical="center" wrapText="1"/>
    </xf>
    <xf numFmtId="0" fontId="9" fillId="5" borderId="0" xfId="0" applyFont="1" applyFill="1" applyAlignment="1">
      <alignment vertical="top" wrapText="1"/>
    </xf>
    <xf numFmtId="0" fontId="19" fillId="5" borderId="0" xfId="0" applyFont="1" applyFill="1" applyAlignment="1">
      <alignment vertical="top"/>
    </xf>
    <xf numFmtId="44" fontId="12" fillId="0" borderId="2" xfId="7" applyFont="1" applyFill="1" applyBorder="1" applyAlignment="1" applyProtection="1">
      <alignment horizontal="center" vertical="top" wrapText="1"/>
    </xf>
    <xf numFmtId="165" fontId="9" fillId="5" borderId="0" xfId="6" applyNumberFormat="1" applyFont="1" applyFill="1" applyBorder="1" applyAlignment="1" applyProtection="1">
      <alignment horizontal="left" vertical="top" wrapText="1"/>
    </xf>
    <xf numFmtId="165" fontId="9" fillId="5" borderId="0" xfId="6" applyNumberFormat="1" applyFont="1" applyFill="1" applyBorder="1" applyAlignment="1" applyProtection="1">
      <alignment vertical="top" wrapText="1"/>
    </xf>
    <xf numFmtId="9" fontId="9" fillId="5" borderId="0" xfId="7" applyNumberFormat="1" applyFont="1" applyFill="1" applyBorder="1" applyAlignment="1" applyProtection="1">
      <alignment horizontal="center" vertical="center" wrapText="1"/>
      <protection locked="0"/>
    </xf>
    <xf numFmtId="14" fontId="0" fillId="5" borderId="11" xfId="0" applyNumberFormat="1" applyFill="1" applyBorder="1" applyAlignment="1">
      <alignment vertical="center" wrapText="1"/>
    </xf>
    <xf numFmtId="0" fontId="0" fillId="5" borderId="11" xfId="0" applyFill="1" applyBorder="1" applyAlignment="1">
      <alignment vertical="center" wrapText="1"/>
    </xf>
    <xf numFmtId="0" fontId="18" fillId="7" borderId="2" xfId="0" applyFont="1" applyFill="1" applyBorder="1" applyAlignment="1">
      <alignment horizontal="center" vertical="center" wrapText="1"/>
    </xf>
    <xf numFmtId="166" fontId="18" fillId="7"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0" fontId="9" fillId="5" borderId="2" xfId="0" applyFont="1" applyFill="1" applyBorder="1"/>
    <xf numFmtId="0" fontId="13" fillId="5" borderId="0" xfId="0" applyFont="1" applyFill="1"/>
    <xf numFmtId="0" fontId="9" fillId="5" borderId="0" xfId="0" applyFont="1" applyFill="1" applyAlignment="1">
      <alignment horizontal="left"/>
    </xf>
    <xf numFmtId="0" fontId="13" fillId="5" borderId="2" xfId="0" applyFont="1" applyFill="1" applyBorder="1"/>
    <xf numFmtId="0" fontId="18" fillId="9" borderId="2" xfId="0" applyFont="1" applyFill="1" applyBorder="1" applyAlignment="1">
      <alignment horizontal="center" vertical="center"/>
    </xf>
    <xf numFmtId="0" fontId="18" fillId="9" borderId="2" xfId="0" applyFont="1" applyFill="1" applyBorder="1" applyAlignment="1">
      <alignment horizontal="center"/>
    </xf>
    <xf numFmtId="2" fontId="9" fillId="5" borderId="2" xfId="0" applyNumberFormat="1" applyFont="1" applyFill="1" applyBorder="1" applyAlignment="1">
      <alignment horizontal="center"/>
    </xf>
    <xf numFmtId="167" fontId="0" fillId="5" borderId="0" xfId="0" applyNumberFormat="1" applyFill="1"/>
    <xf numFmtId="9" fontId="9" fillId="5" borderId="2" xfId="7" applyNumberFormat="1" applyFont="1" applyFill="1" applyBorder="1" applyAlignment="1" applyProtection="1">
      <alignment horizontal="center" vertical="center" wrapText="1"/>
      <protection locked="0"/>
    </xf>
    <xf numFmtId="44" fontId="9" fillId="5" borderId="2" xfId="7" applyFont="1" applyFill="1" applyBorder="1" applyAlignment="1">
      <alignment horizontal="center" vertical="center" wrapText="1"/>
    </xf>
    <xf numFmtId="0" fontId="14" fillId="16"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9" fillId="18" borderId="2" xfId="0" applyFont="1" applyFill="1" applyBorder="1" applyAlignment="1">
      <alignment horizontal="center" vertical="center" wrapText="1"/>
    </xf>
    <xf numFmtId="44" fontId="9" fillId="0" borderId="0" xfId="7"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8" borderId="2" xfId="0" applyFont="1" applyFill="1" applyBorder="1" applyAlignment="1">
      <alignment horizontal="center" vertical="center" wrapText="1"/>
    </xf>
    <xf numFmtId="44" fontId="14" fillId="11" borderId="2" xfId="7" applyFont="1" applyFill="1" applyBorder="1" applyAlignment="1">
      <alignment horizontal="center" vertical="center" wrapText="1"/>
    </xf>
    <xf numFmtId="44" fontId="9" fillId="11" borderId="2" xfId="7"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5" xfId="0" applyFont="1" applyFill="1" applyBorder="1" applyAlignment="1">
      <alignment horizontal="center" vertical="center" wrapText="1"/>
    </xf>
    <xf numFmtId="0" fontId="8" fillId="6" borderId="0" xfId="0" applyFont="1" applyFill="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0" xfId="0" applyFont="1" applyFill="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9" fillId="8" borderId="2" xfId="0" applyFont="1" applyFill="1" applyBorder="1" applyAlignment="1">
      <alignment horizontal="left" vertical="center"/>
    </xf>
    <xf numFmtId="44" fontId="9" fillId="5" borderId="2" xfId="7" applyFont="1" applyFill="1" applyBorder="1" applyAlignment="1">
      <alignment horizontal="center" vertical="center"/>
    </xf>
    <xf numFmtId="0" fontId="9" fillId="11" borderId="2" xfId="0" applyFont="1" applyFill="1" applyBorder="1" applyAlignment="1">
      <alignment horizontal="left" vertical="center"/>
    </xf>
    <xf numFmtId="168" fontId="9" fillId="5" borderId="2" xfId="7" applyNumberFormat="1" applyFont="1" applyFill="1" applyBorder="1" applyAlignment="1">
      <alignment horizontal="center" vertical="center"/>
    </xf>
    <xf numFmtId="0" fontId="14" fillId="0" borderId="2" xfId="0" applyFont="1" applyBorder="1" applyAlignment="1">
      <alignment horizontal="left" vertical="center" wrapText="1"/>
    </xf>
    <xf numFmtId="0" fontId="9" fillId="0" borderId="2" xfId="0" applyFont="1" applyBorder="1" applyAlignment="1">
      <alignment horizontal="left"/>
    </xf>
    <xf numFmtId="0" fontId="16" fillId="8" borderId="0" xfId="0" applyFont="1" applyFill="1" applyAlignment="1">
      <alignment horizontal="center" vertical="center" wrapText="1"/>
    </xf>
    <xf numFmtId="0" fontId="16" fillId="8" borderId="15" xfId="0" applyFont="1" applyFill="1" applyBorder="1" applyAlignment="1">
      <alignment horizontal="center" vertical="center" wrapText="1"/>
    </xf>
    <xf numFmtId="0" fontId="9" fillId="15" borderId="1" xfId="0" applyFont="1" applyFill="1" applyBorder="1" applyAlignment="1">
      <alignment horizontal="left" vertical="top" wrapText="1"/>
    </xf>
    <xf numFmtId="0" fontId="0" fillId="15" borderId="3" xfId="0" applyFill="1" applyBorder="1" applyAlignment="1">
      <alignment horizontal="left" vertical="top" wrapText="1"/>
    </xf>
    <xf numFmtId="0" fontId="0" fillId="15" borderId="16" xfId="0" applyFill="1" applyBorder="1" applyAlignment="1">
      <alignment horizontal="left" vertical="top" wrapText="1"/>
    </xf>
    <xf numFmtId="0" fontId="0" fillId="15" borderId="17" xfId="0" applyFill="1" applyBorder="1" applyAlignment="1">
      <alignment horizontal="left" vertical="top" wrapText="1"/>
    </xf>
    <xf numFmtId="0" fontId="0" fillId="15" borderId="0" xfId="0" applyFill="1" applyAlignment="1">
      <alignment horizontal="left" vertical="top" wrapText="1"/>
    </xf>
    <xf numFmtId="0" fontId="0" fillId="15" borderId="15" xfId="0" applyFill="1" applyBorder="1" applyAlignment="1">
      <alignment horizontal="left" vertical="top" wrapText="1"/>
    </xf>
    <xf numFmtId="0" fontId="0" fillId="15" borderId="14" xfId="0" applyFill="1" applyBorder="1" applyAlignment="1">
      <alignment horizontal="left" vertical="top" wrapText="1"/>
    </xf>
    <xf numFmtId="0" fontId="0" fillId="15" borderId="20" xfId="0" applyFill="1" applyBorder="1" applyAlignment="1">
      <alignment horizontal="left" vertical="top" wrapText="1"/>
    </xf>
    <xf numFmtId="0" fontId="0" fillId="15" borderId="12" xfId="0" applyFill="1" applyBorder="1" applyAlignment="1">
      <alignment horizontal="left" vertical="top" wrapText="1"/>
    </xf>
    <xf numFmtId="0" fontId="18" fillId="9"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0" borderId="2" xfId="0" applyFont="1" applyBorder="1" applyAlignment="1">
      <alignment horizontal="left" wrapText="1"/>
    </xf>
    <xf numFmtId="0" fontId="14" fillId="5" borderId="2" xfId="0" applyFont="1" applyFill="1" applyBorder="1" applyAlignment="1">
      <alignment horizontal="left" vertical="center" wrapText="1"/>
    </xf>
    <xf numFmtId="0" fontId="9" fillId="0" borderId="2" xfId="0" applyFont="1" applyBorder="1" applyAlignment="1">
      <alignment horizontal="left" vertical="center" wrapText="1"/>
    </xf>
    <xf numFmtId="0" fontId="16" fillId="8" borderId="2" xfId="0" applyFont="1" applyFill="1" applyBorder="1" applyAlignment="1">
      <alignment horizontal="center" vertical="center" wrapText="1"/>
    </xf>
    <xf numFmtId="0" fontId="9" fillId="5" borderId="10" xfId="0" applyFont="1" applyFill="1" applyBorder="1" applyAlignment="1">
      <alignment horizontal="left" vertical="center"/>
    </xf>
    <xf numFmtId="0" fontId="9" fillId="5" borderId="18" xfId="0" applyFont="1" applyFill="1" applyBorder="1" applyAlignment="1">
      <alignment horizontal="left" vertical="center"/>
    </xf>
    <xf numFmtId="0" fontId="9" fillId="5" borderId="13" xfId="0" applyFont="1" applyFill="1" applyBorder="1" applyAlignment="1">
      <alignment horizontal="left" vertical="center"/>
    </xf>
    <xf numFmtId="0" fontId="17" fillId="8" borderId="7"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9" fillId="0" borderId="2" xfId="0" applyFont="1" applyBorder="1" applyAlignment="1">
      <alignment horizontal="center" vertical="center" wrapText="1"/>
    </xf>
    <xf numFmtId="0" fontId="18" fillId="9" borderId="2" xfId="0" applyFont="1" applyFill="1" applyBorder="1" applyAlignment="1">
      <alignment horizontal="center" vertical="center" wrapText="1"/>
    </xf>
    <xf numFmtId="0" fontId="10" fillId="15" borderId="1" xfId="0" applyFont="1" applyFill="1" applyBorder="1" applyAlignment="1">
      <alignment horizontal="left" vertical="top" wrapText="1"/>
    </xf>
    <xf numFmtId="0" fontId="10" fillId="15" borderId="3" xfId="0" applyFont="1" applyFill="1" applyBorder="1" applyAlignment="1">
      <alignment horizontal="left" vertical="top" wrapText="1"/>
    </xf>
    <xf numFmtId="0" fontId="10" fillId="15" borderId="16" xfId="0" applyFont="1" applyFill="1" applyBorder="1" applyAlignment="1">
      <alignment horizontal="left" vertical="top" wrapText="1"/>
    </xf>
    <xf numFmtId="0" fontId="10" fillId="15" borderId="17" xfId="0" applyFont="1" applyFill="1" applyBorder="1" applyAlignment="1">
      <alignment horizontal="left" vertical="top" wrapText="1"/>
    </xf>
    <xf numFmtId="0" fontId="10" fillId="15" borderId="0" xfId="0" applyFont="1" applyFill="1" applyAlignment="1">
      <alignment horizontal="left" vertical="top" wrapText="1"/>
    </xf>
    <xf numFmtId="0" fontId="10" fillId="15" borderId="15" xfId="0" applyFont="1" applyFill="1" applyBorder="1" applyAlignment="1">
      <alignment horizontal="left" vertical="top" wrapText="1"/>
    </xf>
    <xf numFmtId="0" fontId="10" fillId="15" borderId="14" xfId="0" applyFont="1" applyFill="1" applyBorder="1" applyAlignment="1">
      <alignment horizontal="left" vertical="top" wrapText="1"/>
    </xf>
    <xf numFmtId="0" fontId="10" fillId="15" borderId="20" xfId="0" applyFont="1" applyFill="1" applyBorder="1" applyAlignment="1">
      <alignment horizontal="left" vertical="top" wrapText="1"/>
    </xf>
    <xf numFmtId="0" fontId="10" fillId="15" borderId="12" xfId="0" applyFont="1" applyFill="1" applyBorder="1" applyAlignment="1">
      <alignment horizontal="left" vertical="top" wrapText="1"/>
    </xf>
    <xf numFmtId="0" fontId="18" fillId="9" borderId="7" xfId="0" applyFont="1" applyFill="1" applyBorder="1" applyAlignment="1">
      <alignment horizontal="center" vertical="center" wrapText="1"/>
    </xf>
    <xf numFmtId="0" fontId="18" fillId="9" borderId="9" xfId="0" applyFont="1" applyFill="1" applyBorder="1" applyAlignment="1">
      <alignment horizontal="center" vertical="center" wrapText="1"/>
    </xf>
    <xf numFmtId="165" fontId="18" fillId="9" borderId="7" xfId="6" applyNumberFormat="1" applyFont="1" applyFill="1" applyBorder="1" applyAlignment="1" applyProtection="1">
      <alignment horizontal="center" vertical="top" wrapText="1"/>
    </xf>
    <xf numFmtId="165" fontId="18" fillId="9" borderId="9" xfId="6" applyNumberFormat="1" applyFont="1" applyFill="1" applyBorder="1" applyAlignment="1" applyProtection="1">
      <alignment horizontal="center"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5" borderId="7" xfId="0" applyFont="1" applyFill="1" applyBorder="1" applyAlignment="1">
      <alignment horizontal="center"/>
    </xf>
    <xf numFmtId="0" fontId="9" fillId="5" borderId="9" xfId="0" applyFont="1" applyFill="1" applyBorder="1" applyAlignment="1">
      <alignment horizontal="center"/>
    </xf>
    <xf numFmtId="0" fontId="0" fillId="5" borderId="19" xfId="0" applyFill="1" applyBorder="1" applyAlignment="1">
      <alignment horizontal="center"/>
    </xf>
    <xf numFmtId="0" fontId="8" fillId="6" borderId="2" xfId="0" applyFont="1" applyFill="1" applyBorder="1" applyAlignment="1">
      <alignment horizontal="center" vertical="center" wrapText="1"/>
    </xf>
    <xf numFmtId="0" fontId="18" fillId="9" borderId="2" xfId="0" applyFont="1" applyFill="1" applyBorder="1" applyAlignment="1">
      <alignment horizontal="center"/>
    </xf>
    <xf numFmtId="0" fontId="12" fillId="0" borderId="2" xfId="0" applyFont="1" applyBorder="1" applyAlignment="1">
      <alignment horizontal="left"/>
    </xf>
    <xf numFmtId="0" fontId="12" fillId="0" borderId="2" xfId="0" applyFont="1" applyBorder="1" applyAlignment="1">
      <alignment horizontal="left" wrapText="1"/>
    </xf>
  </cellXfs>
  <cellStyles count="8">
    <cellStyle name="Euro" xfId="2" xr:uid="{00000000-0005-0000-0000-000000000000}"/>
    <cellStyle name="Goed" xfId="6" builtinId="26"/>
    <cellStyle name="Procent 2" xfId="4" xr:uid="{00000000-0005-0000-0000-000002000000}"/>
    <cellStyle name="Standaard" xfId="0" builtinId="0"/>
    <cellStyle name="Standaard 2" xfId="1" xr:uid="{00000000-0005-0000-0000-000004000000}"/>
    <cellStyle name="Standaard 2 2" xfId="5" xr:uid="{00000000-0005-0000-0000-000005000000}"/>
    <cellStyle name="Standaard 3" xfId="3" xr:uid="{00000000-0005-0000-0000-000006000000}"/>
    <cellStyle name="Valuta" xfId="7" builtinId="4"/>
  </cellStyles>
  <dxfs count="0"/>
  <tableStyles count="0" defaultTableStyle="TableStyleMedium2" defaultPivotStyle="PivotStyleLight16"/>
  <colors>
    <mruColors>
      <color rgb="FFFABF8F"/>
      <color rgb="FFE6B8B7"/>
      <color rgb="FFC5D9F1"/>
      <color rgb="FFFFFF99"/>
      <color rgb="FF00A770"/>
      <color rgb="FF006100"/>
      <color rgb="FFC6EFCE"/>
      <color rgb="FFF0D5D4"/>
      <color rgb="FFF9EEE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491491</xdr:colOff>
      <xdr:row>1</xdr:row>
      <xdr:rowOff>146684</xdr:rowOff>
    </xdr:from>
    <xdr:to>
      <xdr:col>6</xdr:col>
      <xdr:colOff>1790700</xdr:colOff>
      <xdr:row>7</xdr:row>
      <xdr:rowOff>34301</xdr:rowOff>
    </xdr:to>
    <xdr:pic>
      <xdr:nvPicPr>
        <xdr:cNvPr id="2" name="Afbeelding 1" descr="De Haagse Scholen | The Hague">
          <a:extLst>
            <a:ext uri="{FF2B5EF4-FFF2-40B4-BE49-F238E27FC236}">
              <a16:creationId xmlns:a16="http://schemas.microsoft.com/office/drawing/2014/main" id="{95028224-11B3-414F-A980-F0FC48A95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98316" y="461009"/>
          <a:ext cx="1299209" cy="1344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E876-5855-4499-A596-12204EC8697A}">
  <dimension ref="A1:AD85"/>
  <sheetViews>
    <sheetView tabSelected="1" topLeftCell="A71" zoomScaleNormal="100" workbookViewId="0">
      <selection activeCell="B84" sqref="B84"/>
    </sheetView>
  </sheetViews>
  <sheetFormatPr defaultColWidth="8.85546875" defaultRowHeight="15" x14ac:dyDescent="0.25"/>
  <cols>
    <col min="1" max="1" width="38.140625" style="32" bestFit="1" customWidth="1"/>
    <col min="2" max="2" width="46.7109375" style="32" customWidth="1"/>
    <col min="3" max="3" width="71" style="32" customWidth="1"/>
    <col min="4" max="4" width="25.140625" style="32" customWidth="1"/>
    <col min="5" max="5" width="33.28515625" style="32" customWidth="1"/>
    <col min="6" max="6" width="38.140625" style="32" customWidth="1"/>
    <col min="7" max="7" width="32.7109375" style="32" customWidth="1"/>
    <col min="8" max="8" width="35.28515625" style="32" customWidth="1"/>
    <col min="9" max="11" width="32.7109375" style="32" customWidth="1"/>
    <col min="12" max="12" width="40.28515625" style="32" customWidth="1"/>
    <col min="13" max="13" width="32.7109375" style="32" customWidth="1"/>
    <col min="14" max="14" width="16" style="32" customWidth="1"/>
    <col min="15" max="15" width="8.85546875" style="32" customWidth="1"/>
    <col min="16" max="16384" width="8.85546875" style="32"/>
  </cols>
  <sheetData>
    <row r="1" spans="1:29" ht="24.75" x14ac:dyDescent="0.25">
      <c r="A1" s="74" t="s">
        <v>109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3" spans="1:29" ht="16.5" x14ac:dyDescent="0.25">
      <c r="A3" s="75" t="s">
        <v>0</v>
      </c>
      <c r="B3" s="76"/>
      <c r="C3" s="77"/>
      <c r="D3" s="84" t="s">
        <v>1</v>
      </c>
      <c r="E3" s="84"/>
      <c r="F3" s="84"/>
    </row>
    <row r="4" spans="1:29" ht="16.5" x14ac:dyDescent="0.25">
      <c r="A4" s="78"/>
      <c r="B4" s="79"/>
      <c r="C4" s="80"/>
      <c r="D4" s="85" t="s">
        <v>2</v>
      </c>
      <c r="E4" s="85"/>
      <c r="F4" s="85"/>
    </row>
    <row r="5" spans="1:29" ht="35.450000000000003" customHeight="1" x14ac:dyDescent="0.25">
      <c r="A5" s="78"/>
      <c r="B5" s="79"/>
      <c r="C5" s="80"/>
      <c r="D5" s="84" t="s">
        <v>3</v>
      </c>
      <c r="E5" s="84"/>
      <c r="F5" s="84"/>
    </row>
    <row r="6" spans="1:29" ht="15.6" customHeight="1" x14ac:dyDescent="0.25">
      <c r="A6" s="78"/>
      <c r="B6" s="79"/>
      <c r="C6" s="80"/>
      <c r="D6" s="84" t="s">
        <v>4</v>
      </c>
      <c r="E6" s="84"/>
      <c r="F6" s="84"/>
    </row>
    <row r="7" spans="1:29" ht="16.5" x14ac:dyDescent="0.25">
      <c r="A7" s="81"/>
      <c r="B7" s="82"/>
      <c r="C7" s="83"/>
      <c r="D7" s="84" t="s">
        <v>5</v>
      </c>
      <c r="E7" s="84"/>
      <c r="F7" s="84"/>
    </row>
    <row r="8" spans="1:29" ht="15.75" thickBot="1" x14ac:dyDescent="0.3"/>
    <row r="9" spans="1:29" x14ac:dyDescent="0.25">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row>
    <row r="10" spans="1:29" ht="17.25" x14ac:dyDescent="0.4">
      <c r="A10" s="86" t="s">
        <v>77</v>
      </c>
      <c r="B10" s="86"/>
      <c r="C10" s="87" t="s">
        <v>78</v>
      </c>
      <c r="D10" s="88" t="e">
        <f>M47</f>
        <v>#VALUE!</v>
      </c>
      <c r="E10" s="36" t="s">
        <v>80</v>
      </c>
      <c r="F10" s="37" t="e">
        <f>IF(D10&gt;3200000,"Geen beoordeling",MAX(0,MIN(100,(3200000-D10)*(100/(3200000-1900000)))))</f>
        <v>#VALUE!</v>
      </c>
    </row>
    <row r="11" spans="1:29" ht="17.25" x14ac:dyDescent="0.4">
      <c r="A11" s="86"/>
      <c r="B11" s="86"/>
      <c r="C11" s="87"/>
      <c r="D11" s="88"/>
      <c r="E11" s="36" t="s">
        <v>81</v>
      </c>
      <c r="F11" s="37" t="e">
        <f>F10*0.2</f>
        <v>#VALUE!</v>
      </c>
    </row>
    <row r="12" spans="1:29" ht="17.25" x14ac:dyDescent="0.4">
      <c r="A12" s="86"/>
      <c r="B12" s="86"/>
      <c r="C12" s="89" t="s">
        <v>79</v>
      </c>
      <c r="D12" s="90" t="e">
        <f>I59</f>
        <v>#VALUE!</v>
      </c>
      <c r="E12" s="38" t="s">
        <v>80</v>
      </c>
      <c r="F12" s="59" t="e">
        <f>IF(D12&gt;120.25,"Geen beoordeling",MAX(0,MIN(100,(120-D12)*(100/(120-81)))))</f>
        <v>#VALUE!</v>
      </c>
    </row>
    <row r="13" spans="1:29" ht="17.25" x14ac:dyDescent="0.4">
      <c r="A13" s="86"/>
      <c r="B13" s="86"/>
      <c r="C13" s="89"/>
      <c r="D13" s="90"/>
      <c r="E13" s="38" t="s">
        <v>81</v>
      </c>
      <c r="F13" s="59" t="e">
        <f>F12*0.1</f>
        <v>#VALUE!</v>
      </c>
    </row>
    <row r="14" spans="1:29" ht="15.75" thickBot="1" x14ac:dyDescent="0.3"/>
    <row r="15" spans="1:29"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row>
    <row r="16" spans="1:29" ht="24" customHeight="1" x14ac:dyDescent="0.25">
      <c r="A16" s="72" t="s">
        <v>90</v>
      </c>
      <c r="B16" s="72"/>
      <c r="C16" s="72"/>
      <c r="D16" s="72"/>
      <c r="E16" s="72"/>
      <c r="F16" s="72"/>
      <c r="G16" s="72"/>
      <c r="H16" s="72"/>
      <c r="I16" s="72"/>
      <c r="J16" s="72"/>
      <c r="K16" s="72"/>
      <c r="L16" s="72"/>
      <c r="M16" s="73"/>
    </row>
    <row r="17" spans="1:29" ht="18" customHeight="1" x14ac:dyDescent="0.25">
      <c r="A17" s="93" t="s">
        <v>8</v>
      </c>
      <c r="B17" s="93"/>
      <c r="C17" s="93"/>
      <c r="D17" s="93"/>
      <c r="E17" s="93"/>
      <c r="F17" s="93"/>
      <c r="G17" s="93"/>
      <c r="H17" s="93"/>
      <c r="I17" s="93"/>
      <c r="J17" s="93"/>
      <c r="K17" s="93"/>
      <c r="L17" s="93"/>
      <c r="M17" s="94"/>
      <c r="P17" s="95" t="s">
        <v>105</v>
      </c>
      <c r="Q17" s="96"/>
      <c r="R17" s="96"/>
      <c r="S17" s="96"/>
      <c r="T17" s="96"/>
      <c r="U17" s="96"/>
      <c r="V17" s="96"/>
      <c r="W17" s="96"/>
      <c r="X17" s="96"/>
      <c r="Y17" s="96"/>
      <c r="Z17" s="96"/>
      <c r="AA17" s="96"/>
      <c r="AB17" s="96"/>
      <c r="AC17" s="97"/>
    </row>
    <row r="18" spans="1:29" ht="33" x14ac:dyDescent="0.25">
      <c r="A18" s="57" t="s">
        <v>91</v>
      </c>
      <c r="B18" s="104" t="s">
        <v>9</v>
      </c>
      <c r="C18" s="104"/>
      <c r="D18" s="104" t="s">
        <v>10</v>
      </c>
      <c r="E18" s="104"/>
      <c r="F18" s="10" t="s">
        <v>106</v>
      </c>
      <c r="G18" s="10" t="s">
        <v>71</v>
      </c>
      <c r="H18" s="10" t="s">
        <v>69</v>
      </c>
      <c r="I18" s="10" t="s">
        <v>72</v>
      </c>
      <c r="J18" s="10" t="s">
        <v>70</v>
      </c>
      <c r="K18" s="10" t="s">
        <v>73</v>
      </c>
      <c r="L18" s="10" t="s">
        <v>74</v>
      </c>
      <c r="M18" s="10" t="s">
        <v>75</v>
      </c>
      <c r="P18" s="98"/>
      <c r="Q18" s="99"/>
      <c r="R18" s="99"/>
      <c r="S18" s="99"/>
      <c r="T18" s="99"/>
      <c r="U18" s="99"/>
      <c r="V18" s="99"/>
      <c r="W18" s="99"/>
      <c r="X18" s="99"/>
      <c r="Y18" s="99"/>
      <c r="Z18" s="99"/>
      <c r="AA18" s="99"/>
      <c r="AB18" s="99"/>
      <c r="AC18" s="100"/>
    </row>
    <row r="19" spans="1:29" ht="34.9" customHeight="1" x14ac:dyDescent="0.4">
      <c r="A19" s="105" t="s">
        <v>92</v>
      </c>
      <c r="B19" s="91" t="s">
        <v>110</v>
      </c>
      <c r="C19" s="91"/>
      <c r="D19" s="106" t="s">
        <v>11</v>
      </c>
      <c r="E19" s="106"/>
      <c r="F19" s="9" t="s">
        <v>7</v>
      </c>
      <c r="G19" s="17">
        <v>8</v>
      </c>
      <c r="H19" s="70" t="e">
        <f>G19*F19</f>
        <v>#VALUE!</v>
      </c>
      <c r="I19" s="20">
        <f>G19</f>
        <v>8</v>
      </c>
      <c r="J19" s="18" t="e">
        <f>I19*F19</f>
        <v>#VALUE!</v>
      </c>
      <c r="K19" s="22">
        <f>G19</f>
        <v>8</v>
      </c>
      <c r="L19" s="21" t="e">
        <f>K19*F19*6</f>
        <v>#VALUE!</v>
      </c>
      <c r="M19" s="16" t="e">
        <f>L19+J19+H19</f>
        <v>#VALUE!</v>
      </c>
      <c r="N19" s="31"/>
      <c r="P19" s="98"/>
      <c r="Q19" s="99"/>
      <c r="R19" s="99"/>
      <c r="S19" s="99"/>
      <c r="T19" s="99"/>
      <c r="U19" s="99"/>
      <c r="V19" s="99"/>
      <c r="W19" s="99"/>
      <c r="X19" s="99"/>
      <c r="Y19" s="99"/>
      <c r="Z19" s="99"/>
      <c r="AA19" s="99"/>
      <c r="AB19" s="99"/>
      <c r="AC19" s="100"/>
    </row>
    <row r="20" spans="1:29" ht="16.149999999999999" customHeight="1" x14ac:dyDescent="0.4">
      <c r="A20" s="105"/>
      <c r="B20" s="107" t="s">
        <v>88</v>
      </c>
      <c r="C20" s="107"/>
      <c r="D20" s="106" t="s">
        <v>12</v>
      </c>
      <c r="E20" s="106"/>
      <c r="F20" s="9" t="s">
        <v>7</v>
      </c>
      <c r="G20" s="17">
        <v>6</v>
      </c>
      <c r="H20" s="70" t="e">
        <f t="shared" ref="H20:H25" si="0">G20*F20</f>
        <v>#VALUE!</v>
      </c>
      <c r="I20" s="20">
        <v>3</v>
      </c>
      <c r="J20" s="18" t="e">
        <f t="shared" ref="J20:J25" si="1">I20*F20</f>
        <v>#VALUE!</v>
      </c>
      <c r="K20" s="22">
        <v>1</v>
      </c>
      <c r="L20" s="21" t="e">
        <f t="shared" ref="L20:L25" si="2">K20*F20*6</f>
        <v>#VALUE!</v>
      </c>
      <c r="M20" s="16" t="e">
        <f t="shared" ref="M20:M25" si="3">L20+J20+H20</f>
        <v>#VALUE!</v>
      </c>
      <c r="N20" s="31"/>
      <c r="P20" s="98"/>
      <c r="Q20" s="99"/>
      <c r="R20" s="99"/>
      <c r="S20" s="99"/>
      <c r="T20" s="99"/>
      <c r="U20" s="99"/>
      <c r="V20" s="99"/>
      <c r="W20" s="99"/>
      <c r="X20" s="99"/>
      <c r="Y20" s="99"/>
      <c r="Z20" s="99"/>
      <c r="AA20" s="99"/>
      <c r="AB20" s="99"/>
      <c r="AC20" s="100"/>
    </row>
    <row r="21" spans="1:29" ht="16.149999999999999" customHeight="1" x14ac:dyDescent="0.4">
      <c r="A21" s="105"/>
      <c r="B21" s="107" t="s">
        <v>13</v>
      </c>
      <c r="C21" s="107"/>
      <c r="D21" s="92" t="s">
        <v>14</v>
      </c>
      <c r="E21" s="92"/>
      <c r="F21" s="9" t="s">
        <v>7</v>
      </c>
      <c r="G21" s="17">
        <v>1</v>
      </c>
      <c r="H21" s="70" t="e">
        <f t="shared" si="0"/>
        <v>#VALUE!</v>
      </c>
      <c r="I21" s="20">
        <v>1</v>
      </c>
      <c r="J21" s="18" t="e">
        <f t="shared" si="1"/>
        <v>#VALUE!</v>
      </c>
      <c r="K21" s="22">
        <v>1</v>
      </c>
      <c r="L21" s="21" t="e">
        <f t="shared" si="2"/>
        <v>#VALUE!</v>
      </c>
      <c r="M21" s="16" t="e">
        <f t="shared" si="3"/>
        <v>#VALUE!</v>
      </c>
      <c r="N21" s="31"/>
      <c r="P21" s="98"/>
      <c r="Q21" s="99"/>
      <c r="R21" s="99"/>
      <c r="S21" s="99"/>
      <c r="T21" s="99"/>
      <c r="U21" s="99"/>
      <c r="V21" s="99"/>
      <c r="W21" s="99"/>
      <c r="X21" s="99"/>
      <c r="Y21" s="99"/>
      <c r="Z21" s="99"/>
      <c r="AA21" s="99"/>
      <c r="AB21" s="99"/>
      <c r="AC21" s="100"/>
    </row>
    <row r="22" spans="1:29" ht="16.149999999999999" customHeight="1" x14ac:dyDescent="0.4">
      <c r="A22" s="105"/>
      <c r="B22" s="91" t="s">
        <v>15</v>
      </c>
      <c r="C22" s="91"/>
      <c r="D22" s="106" t="s">
        <v>16</v>
      </c>
      <c r="E22" s="106"/>
      <c r="F22" s="9" t="s">
        <v>7</v>
      </c>
      <c r="G22" s="17">
        <v>10</v>
      </c>
      <c r="H22" s="70" t="e">
        <f t="shared" si="0"/>
        <v>#VALUE!</v>
      </c>
      <c r="I22" s="20">
        <v>1</v>
      </c>
      <c r="J22" s="18" t="e">
        <f t="shared" si="1"/>
        <v>#VALUE!</v>
      </c>
      <c r="K22" s="22">
        <v>1</v>
      </c>
      <c r="L22" s="21" t="e">
        <f t="shared" si="2"/>
        <v>#VALUE!</v>
      </c>
      <c r="M22" s="16" t="e">
        <f t="shared" si="3"/>
        <v>#VALUE!</v>
      </c>
      <c r="N22" s="31"/>
      <c r="P22" s="98"/>
      <c r="Q22" s="99"/>
      <c r="R22" s="99"/>
      <c r="S22" s="99"/>
      <c r="T22" s="99"/>
      <c r="U22" s="99"/>
      <c r="V22" s="99"/>
      <c r="W22" s="99"/>
      <c r="X22" s="99"/>
      <c r="Y22" s="99"/>
      <c r="Z22" s="99"/>
      <c r="AA22" s="99"/>
      <c r="AB22" s="99"/>
      <c r="AC22" s="100"/>
    </row>
    <row r="23" spans="1:29" ht="16.149999999999999" customHeight="1" x14ac:dyDescent="0.4">
      <c r="A23" s="105"/>
      <c r="B23" s="91" t="s">
        <v>17</v>
      </c>
      <c r="C23" s="91"/>
      <c r="D23" s="106" t="s">
        <v>16</v>
      </c>
      <c r="E23" s="106"/>
      <c r="F23" s="9" t="s">
        <v>7</v>
      </c>
      <c r="G23" s="17">
        <v>24</v>
      </c>
      <c r="H23" s="70" t="e">
        <f t="shared" si="0"/>
        <v>#VALUE!</v>
      </c>
      <c r="I23" s="20">
        <v>15</v>
      </c>
      <c r="J23" s="18" t="e">
        <f t="shared" si="1"/>
        <v>#VALUE!</v>
      </c>
      <c r="K23" s="22">
        <v>5</v>
      </c>
      <c r="L23" s="21" t="e">
        <f t="shared" si="2"/>
        <v>#VALUE!</v>
      </c>
      <c r="M23" s="16" t="e">
        <f t="shared" si="3"/>
        <v>#VALUE!</v>
      </c>
      <c r="N23" s="31"/>
      <c r="P23" s="98"/>
      <c r="Q23" s="99"/>
      <c r="R23" s="99"/>
      <c r="S23" s="99"/>
      <c r="T23" s="99"/>
      <c r="U23" s="99"/>
      <c r="V23" s="99"/>
      <c r="W23" s="99"/>
      <c r="X23" s="99"/>
      <c r="Y23" s="99"/>
      <c r="Z23" s="99"/>
      <c r="AA23" s="99"/>
      <c r="AB23" s="99"/>
      <c r="AC23" s="100"/>
    </row>
    <row r="24" spans="1:29" ht="16.149999999999999" customHeight="1" x14ac:dyDescent="0.4">
      <c r="A24" s="105"/>
      <c r="B24" s="91" t="s">
        <v>18</v>
      </c>
      <c r="C24" s="91"/>
      <c r="D24" s="92" t="s">
        <v>14</v>
      </c>
      <c r="E24" s="92"/>
      <c r="F24" s="9" t="s">
        <v>7</v>
      </c>
      <c r="G24" s="17">
        <v>1</v>
      </c>
      <c r="H24" s="70" t="e">
        <f t="shared" si="0"/>
        <v>#VALUE!</v>
      </c>
      <c r="I24" s="20">
        <v>1</v>
      </c>
      <c r="J24" s="18" t="e">
        <f t="shared" si="1"/>
        <v>#VALUE!</v>
      </c>
      <c r="K24" s="22">
        <v>1</v>
      </c>
      <c r="L24" s="21" t="e">
        <f t="shared" si="2"/>
        <v>#VALUE!</v>
      </c>
      <c r="M24" s="16" t="e">
        <f t="shared" si="3"/>
        <v>#VALUE!</v>
      </c>
      <c r="N24" s="31"/>
      <c r="P24" s="98"/>
      <c r="Q24" s="99"/>
      <c r="R24" s="99"/>
      <c r="S24" s="99"/>
      <c r="T24" s="99"/>
      <c r="U24" s="99"/>
      <c r="V24" s="99"/>
      <c r="W24" s="99"/>
      <c r="X24" s="99"/>
      <c r="Y24" s="99"/>
      <c r="Z24" s="99"/>
      <c r="AA24" s="99"/>
      <c r="AB24" s="99"/>
      <c r="AC24" s="100"/>
    </row>
    <row r="25" spans="1:29" ht="16.5" x14ac:dyDescent="0.25">
      <c r="A25" s="105"/>
      <c r="B25" s="107" t="s">
        <v>19</v>
      </c>
      <c r="C25" s="107"/>
      <c r="D25" s="108" t="s">
        <v>20</v>
      </c>
      <c r="E25" s="108"/>
      <c r="F25" s="9" t="s">
        <v>7</v>
      </c>
      <c r="G25" s="17">
        <v>1</v>
      </c>
      <c r="H25" s="70" t="e">
        <f t="shared" si="0"/>
        <v>#VALUE!</v>
      </c>
      <c r="I25" s="20">
        <v>1</v>
      </c>
      <c r="J25" s="18" t="e">
        <f t="shared" si="1"/>
        <v>#VALUE!</v>
      </c>
      <c r="K25" s="22">
        <v>1</v>
      </c>
      <c r="L25" s="21" t="e">
        <f t="shared" si="2"/>
        <v>#VALUE!</v>
      </c>
      <c r="M25" s="16" t="e">
        <f t="shared" si="3"/>
        <v>#VALUE!</v>
      </c>
      <c r="N25" s="62" t="e">
        <f>SUM(M19:M25)</f>
        <v>#VALUE!</v>
      </c>
      <c r="P25" s="98"/>
      <c r="Q25" s="99"/>
      <c r="R25" s="99"/>
      <c r="S25" s="99"/>
      <c r="T25" s="99"/>
      <c r="U25" s="99"/>
      <c r="V25" s="99"/>
      <c r="W25" s="99"/>
      <c r="X25" s="99"/>
      <c r="Y25" s="99"/>
      <c r="Z25" s="99"/>
      <c r="AA25" s="99"/>
      <c r="AB25" s="99"/>
      <c r="AC25" s="100"/>
    </row>
    <row r="26" spans="1:29" ht="19.5" x14ac:dyDescent="0.25">
      <c r="A26" s="109" t="s">
        <v>21</v>
      </c>
      <c r="B26" s="109"/>
      <c r="C26" s="109"/>
      <c r="D26" s="109"/>
      <c r="E26" s="109"/>
      <c r="F26" s="109"/>
      <c r="G26" s="109"/>
      <c r="H26" s="109"/>
      <c r="I26" s="109"/>
      <c r="J26" s="109"/>
      <c r="K26" s="109"/>
      <c r="L26" s="109"/>
      <c r="M26" s="109"/>
      <c r="N26" s="31"/>
      <c r="P26" s="98"/>
      <c r="Q26" s="99"/>
      <c r="R26" s="99"/>
      <c r="S26" s="99"/>
      <c r="T26" s="99"/>
      <c r="U26" s="99"/>
      <c r="V26" s="99"/>
      <c r="W26" s="99"/>
      <c r="X26" s="99"/>
      <c r="Y26" s="99"/>
      <c r="Z26" s="99"/>
      <c r="AA26" s="99"/>
      <c r="AB26" s="99"/>
      <c r="AC26" s="100"/>
    </row>
    <row r="27" spans="1:29" ht="33" x14ac:dyDescent="0.25">
      <c r="A27" s="57" t="s">
        <v>91</v>
      </c>
      <c r="B27" s="104" t="s">
        <v>9</v>
      </c>
      <c r="C27" s="104"/>
      <c r="D27" s="104" t="s">
        <v>10</v>
      </c>
      <c r="E27" s="104"/>
      <c r="F27" s="10" t="s">
        <v>106</v>
      </c>
      <c r="G27" s="10" t="s">
        <v>71</v>
      </c>
      <c r="H27" s="10" t="s">
        <v>69</v>
      </c>
      <c r="I27" s="10" t="s">
        <v>72</v>
      </c>
      <c r="J27" s="10" t="s">
        <v>70</v>
      </c>
      <c r="K27" s="10" t="s">
        <v>73</v>
      </c>
      <c r="L27" s="10" t="s">
        <v>74</v>
      </c>
      <c r="M27" s="10" t="s">
        <v>75</v>
      </c>
      <c r="N27" s="31"/>
      <c r="P27" s="98"/>
      <c r="Q27" s="99"/>
      <c r="R27" s="99"/>
      <c r="S27" s="99"/>
      <c r="T27" s="99"/>
      <c r="U27" s="99"/>
      <c r="V27" s="99"/>
      <c r="W27" s="99"/>
      <c r="X27" s="99"/>
      <c r="Y27" s="99"/>
      <c r="Z27" s="99"/>
      <c r="AA27" s="99"/>
      <c r="AB27" s="99"/>
      <c r="AC27" s="100"/>
    </row>
    <row r="28" spans="1:29" ht="31.15" customHeight="1" x14ac:dyDescent="0.25">
      <c r="A28" s="110" t="s">
        <v>93</v>
      </c>
      <c r="B28" s="91" t="s">
        <v>22</v>
      </c>
      <c r="C28" s="91"/>
      <c r="D28" s="91" t="s">
        <v>23</v>
      </c>
      <c r="E28" s="91"/>
      <c r="F28" s="9" t="s">
        <v>7</v>
      </c>
      <c r="G28" s="67">
        <v>7900</v>
      </c>
      <c r="H28" s="70" t="e">
        <f>G28*F28</f>
        <v>#VALUE!</v>
      </c>
      <c r="I28" s="68">
        <f>7500+900</f>
        <v>8400</v>
      </c>
      <c r="J28" s="24" t="e">
        <f>I28*F28</f>
        <v>#VALUE!</v>
      </c>
      <c r="K28" s="69">
        <f>8000+900</f>
        <v>8900</v>
      </c>
      <c r="L28" s="28" t="e">
        <f>K28*F28*6</f>
        <v>#VALUE!</v>
      </c>
      <c r="M28" s="5" t="e">
        <f>L28+J28+H28</f>
        <v>#VALUE!</v>
      </c>
      <c r="N28" s="31"/>
      <c r="P28" s="98"/>
      <c r="Q28" s="99"/>
      <c r="R28" s="99"/>
      <c r="S28" s="99"/>
      <c r="T28" s="99"/>
      <c r="U28" s="99"/>
      <c r="V28" s="99"/>
      <c r="W28" s="99"/>
      <c r="X28" s="99"/>
      <c r="Y28" s="99"/>
      <c r="Z28" s="99"/>
      <c r="AA28" s="99"/>
      <c r="AB28" s="99"/>
      <c r="AC28" s="100"/>
    </row>
    <row r="29" spans="1:29" ht="35.450000000000003" customHeight="1" x14ac:dyDescent="0.25">
      <c r="A29" s="111"/>
      <c r="B29" s="91" t="s">
        <v>24</v>
      </c>
      <c r="C29" s="91"/>
      <c r="D29" s="91" t="s">
        <v>23</v>
      </c>
      <c r="E29" s="91"/>
      <c r="F29" s="9" t="s">
        <v>7</v>
      </c>
      <c r="G29" s="63">
        <v>1</v>
      </c>
      <c r="H29" s="70" t="e">
        <f t="shared" ref="H29:H32" si="4">G29*F29</f>
        <v>#VALUE!</v>
      </c>
      <c r="I29" s="64">
        <v>1</v>
      </c>
      <c r="J29" s="24" t="e">
        <f t="shared" ref="J29:J32" si="5">I29*F29</f>
        <v>#VALUE!</v>
      </c>
      <c r="K29" s="65">
        <v>1</v>
      </c>
      <c r="L29" s="28" t="e">
        <f t="shared" ref="L29:L32" si="6">K29*F29*6</f>
        <v>#VALUE!</v>
      </c>
      <c r="M29" s="5" t="e">
        <f t="shared" ref="M29:M32" si="7">L29+J29+H29</f>
        <v>#VALUE!</v>
      </c>
      <c r="N29" s="31"/>
      <c r="P29" s="98"/>
      <c r="Q29" s="99"/>
      <c r="R29" s="99"/>
      <c r="S29" s="99"/>
      <c r="T29" s="99"/>
      <c r="U29" s="99"/>
      <c r="V29" s="99"/>
      <c r="W29" s="99"/>
      <c r="X29" s="99"/>
      <c r="Y29" s="99"/>
      <c r="Z29" s="99"/>
      <c r="AA29" s="99"/>
      <c r="AB29" s="99"/>
      <c r="AC29" s="100"/>
    </row>
    <row r="30" spans="1:29" ht="33.6" customHeight="1" x14ac:dyDescent="0.25">
      <c r="A30" s="111"/>
      <c r="B30" s="91" t="s">
        <v>25</v>
      </c>
      <c r="C30" s="91"/>
      <c r="D30" s="91" t="s">
        <v>23</v>
      </c>
      <c r="E30" s="91"/>
      <c r="F30" s="9" t="s">
        <v>7</v>
      </c>
      <c r="G30" s="17">
        <v>2800</v>
      </c>
      <c r="H30" s="70" t="e">
        <f t="shared" si="4"/>
        <v>#VALUE!</v>
      </c>
      <c r="I30" s="20">
        <v>1750</v>
      </c>
      <c r="J30" s="24" t="e">
        <f t="shared" si="5"/>
        <v>#VALUE!</v>
      </c>
      <c r="K30" s="22">
        <v>800</v>
      </c>
      <c r="L30" s="28" t="e">
        <f t="shared" si="6"/>
        <v>#VALUE!</v>
      </c>
      <c r="M30" s="5" t="e">
        <f t="shared" si="7"/>
        <v>#VALUE!</v>
      </c>
      <c r="N30" s="31"/>
      <c r="P30" s="98"/>
      <c r="Q30" s="99"/>
      <c r="R30" s="99"/>
      <c r="S30" s="99"/>
      <c r="T30" s="99"/>
      <c r="U30" s="99"/>
      <c r="V30" s="99"/>
      <c r="W30" s="99"/>
      <c r="X30" s="99"/>
      <c r="Y30" s="99"/>
      <c r="Z30" s="99"/>
      <c r="AA30" s="99"/>
      <c r="AB30" s="99"/>
      <c r="AC30" s="100"/>
    </row>
    <row r="31" spans="1:29" ht="16.5" x14ac:dyDescent="0.25">
      <c r="A31" s="111"/>
      <c r="B31" s="91" t="s">
        <v>26</v>
      </c>
      <c r="C31" s="91"/>
      <c r="D31" s="91" t="s">
        <v>27</v>
      </c>
      <c r="E31" s="91"/>
      <c r="F31" s="9" t="s">
        <v>7</v>
      </c>
      <c r="G31" s="17">
        <v>1500</v>
      </c>
      <c r="H31" s="70" t="e">
        <f t="shared" si="4"/>
        <v>#VALUE!</v>
      </c>
      <c r="I31" s="20">
        <f>G31</f>
        <v>1500</v>
      </c>
      <c r="J31" s="24" t="e">
        <f t="shared" si="5"/>
        <v>#VALUE!</v>
      </c>
      <c r="K31" s="22">
        <f>G31</f>
        <v>1500</v>
      </c>
      <c r="L31" s="28" t="e">
        <f t="shared" si="6"/>
        <v>#VALUE!</v>
      </c>
      <c r="M31" s="5" t="e">
        <f t="shared" si="7"/>
        <v>#VALUE!</v>
      </c>
      <c r="N31" s="31"/>
      <c r="P31" s="98"/>
      <c r="Q31" s="99"/>
      <c r="R31" s="99"/>
      <c r="S31" s="99"/>
      <c r="T31" s="99"/>
      <c r="U31" s="99"/>
      <c r="V31" s="99"/>
      <c r="W31" s="99"/>
      <c r="X31" s="99"/>
      <c r="Y31" s="99"/>
      <c r="Z31" s="99"/>
      <c r="AA31" s="99"/>
      <c r="AB31" s="99"/>
      <c r="AC31" s="100"/>
    </row>
    <row r="32" spans="1:29" ht="16.5" x14ac:dyDescent="0.25">
      <c r="A32" s="112"/>
      <c r="B32" s="107" t="s">
        <v>19</v>
      </c>
      <c r="C32" s="107"/>
      <c r="D32" s="91" t="s">
        <v>20</v>
      </c>
      <c r="E32" s="91"/>
      <c r="F32" s="9" t="s">
        <v>7</v>
      </c>
      <c r="G32" s="17">
        <v>1</v>
      </c>
      <c r="H32" s="70" t="e">
        <f t="shared" si="4"/>
        <v>#VALUE!</v>
      </c>
      <c r="I32" s="20">
        <v>1</v>
      </c>
      <c r="J32" s="24" t="e">
        <f t="shared" si="5"/>
        <v>#VALUE!</v>
      </c>
      <c r="K32" s="22">
        <v>1</v>
      </c>
      <c r="L32" s="28" t="e">
        <f t="shared" si="6"/>
        <v>#VALUE!</v>
      </c>
      <c r="M32" s="5" t="e">
        <f t="shared" si="7"/>
        <v>#VALUE!</v>
      </c>
      <c r="N32" s="62" t="e">
        <f>SUM(M28:M32)</f>
        <v>#VALUE!</v>
      </c>
      <c r="P32" s="98"/>
      <c r="Q32" s="99"/>
      <c r="R32" s="99"/>
      <c r="S32" s="99"/>
      <c r="T32" s="99"/>
      <c r="U32" s="99"/>
      <c r="V32" s="99"/>
      <c r="W32" s="99"/>
      <c r="X32" s="99"/>
      <c r="Y32" s="99"/>
      <c r="Z32" s="99"/>
      <c r="AA32" s="99"/>
      <c r="AB32" s="99"/>
      <c r="AC32" s="100"/>
    </row>
    <row r="33" spans="1:29" ht="19.5" x14ac:dyDescent="0.25">
      <c r="A33" s="113" t="s">
        <v>28</v>
      </c>
      <c r="B33" s="114"/>
      <c r="C33" s="114"/>
      <c r="D33" s="114"/>
      <c r="E33" s="114"/>
      <c r="F33" s="114"/>
      <c r="G33" s="114"/>
      <c r="H33" s="114"/>
      <c r="I33" s="114"/>
      <c r="J33" s="114"/>
      <c r="K33" s="114"/>
      <c r="L33" s="114"/>
      <c r="M33" s="115"/>
      <c r="N33" s="31"/>
      <c r="P33" s="98"/>
      <c r="Q33" s="99"/>
      <c r="R33" s="99"/>
      <c r="S33" s="99"/>
      <c r="T33" s="99"/>
      <c r="U33" s="99"/>
      <c r="V33" s="99"/>
      <c r="W33" s="99"/>
      <c r="X33" s="99"/>
      <c r="Y33" s="99"/>
      <c r="Z33" s="99"/>
      <c r="AA33" s="99"/>
      <c r="AB33" s="99"/>
      <c r="AC33" s="100"/>
    </row>
    <row r="34" spans="1:29" ht="33" x14ac:dyDescent="0.25">
      <c r="A34" s="57" t="s">
        <v>91</v>
      </c>
      <c r="B34" s="104" t="s">
        <v>9</v>
      </c>
      <c r="C34" s="104"/>
      <c r="D34" s="104" t="s">
        <v>10</v>
      </c>
      <c r="E34" s="104"/>
      <c r="F34" s="10" t="s">
        <v>106</v>
      </c>
      <c r="G34" s="10" t="s">
        <v>71</v>
      </c>
      <c r="H34" s="10" t="s">
        <v>69</v>
      </c>
      <c r="I34" s="10" t="s">
        <v>72</v>
      </c>
      <c r="J34" s="10" t="s">
        <v>70</v>
      </c>
      <c r="K34" s="10" t="s">
        <v>73</v>
      </c>
      <c r="L34" s="10" t="s">
        <v>74</v>
      </c>
      <c r="M34" s="10" t="s">
        <v>75</v>
      </c>
      <c r="N34" s="31"/>
      <c r="P34" s="98"/>
      <c r="Q34" s="99"/>
      <c r="R34" s="99"/>
      <c r="S34" s="99"/>
      <c r="T34" s="99"/>
      <c r="U34" s="99"/>
      <c r="V34" s="99"/>
      <c r="W34" s="99"/>
      <c r="X34" s="99"/>
      <c r="Y34" s="99"/>
      <c r="Z34" s="99"/>
      <c r="AA34" s="99"/>
      <c r="AB34" s="99"/>
      <c r="AC34" s="100"/>
    </row>
    <row r="35" spans="1:29" ht="16.5" x14ac:dyDescent="0.25">
      <c r="A35" s="110" t="s">
        <v>101</v>
      </c>
      <c r="B35" s="107" t="s">
        <v>29</v>
      </c>
      <c r="C35" s="107"/>
      <c r="D35" s="107" t="s">
        <v>107</v>
      </c>
      <c r="E35" s="107"/>
      <c r="F35" s="9" t="s">
        <v>7</v>
      </c>
      <c r="G35" s="17">
        <v>1</v>
      </c>
      <c r="H35" s="70" t="e">
        <f>G35*F35</f>
        <v>#VALUE!</v>
      </c>
      <c r="I35" s="20">
        <f>G35</f>
        <v>1</v>
      </c>
      <c r="J35" s="24" t="e">
        <f>I35*F35</f>
        <v>#VALUE!</v>
      </c>
      <c r="K35" s="22">
        <f>G35</f>
        <v>1</v>
      </c>
      <c r="L35" s="28" t="e">
        <f>K35*F35*6</f>
        <v>#VALUE!</v>
      </c>
      <c r="M35" s="5" t="e">
        <f>L35+J35+H35</f>
        <v>#VALUE!</v>
      </c>
      <c r="N35" s="31"/>
      <c r="P35" s="98"/>
      <c r="Q35" s="99"/>
      <c r="R35" s="99"/>
      <c r="S35" s="99"/>
      <c r="T35" s="99"/>
      <c r="U35" s="99"/>
      <c r="V35" s="99"/>
      <c r="W35" s="99"/>
      <c r="X35" s="99"/>
      <c r="Y35" s="99"/>
      <c r="Z35" s="99"/>
      <c r="AA35" s="99"/>
      <c r="AB35" s="99"/>
      <c r="AC35" s="100"/>
    </row>
    <row r="36" spans="1:29" ht="16.5" x14ac:dyDescent="0.25">
      <c r="A36" s="111"/>
      <c r="B36" s="107" t="s">
        <v>30</v>
      </c>
      <c r="C36" s="107"/>
      <c r="D36" s="107" t="s">
        <v>107</v>
      </c>
      <c r="E36" s="107"/>
      <c r="F36" s="9" t="s">
        <v>7</v>
      </c>
      <c r="G36" s="17">
        <v>1</v>
      </c>
      <c r="H36" s="70" t="e">
        <f t="shared" ref="H36:H39" si="8">G36*F36</f>
        <v>#VALUE!</v>
      </c>
      <c r="I36" s="20">
        <f>G36</f>
        <v>1</v>
      </c>
      <c r="J36" s="24" t="e">
        <f t="shared" ref="J36:J39" si="9">I36*F36</f>
        <v>#VALUE!</v>
      </c>
      <c r="K36" s="22">
        <f>G36</f>
        <v>1</v>
      </c>
      <c r="L36" s="28" t="e">
        <f t="shared" ref="L36:L39" si="10">K36*F36*6</f>
        <v>#VALUE!</v>
      </c>
      <c r="M36" s="5" t="e">
        <f t="shared" ref="M36:M39" si="11">L36+J36+H36</f>
        <v>#VALUE!</v>
      </c>
      <c r="N36" s="31"/>
      <c r="P36" s="101"/>
      <c r="Q36" s="102"/>
      <c r="R36" s="102"/>
      <c r="S36" s="102"/>
      <c r="T36" s="102"/>
      <c r="U36" s="102"/>
      <c r="V36" s="102"/>
      <c r="W36" s="102"/>
      <c r="X36" s="102"/>
      <c r="Y36" s="102"/>
      <c r="Z36" s="102"/>
      <c r="AA36" s="102"/>
      <c r="AB36" s="102"/>
      <c r="AC36" s="103"/>
    </row>
    <row r="37" spans="1:29" ht="16.5" x14ac:dyDescent="0.25">
      <c r="A37" s="112"/>
      <c r="B37" s="107" t="s">
        <v>31</v>
      </c>
      <c r="C37" s="107"/>
      <c r="D37" s="107" t="s">
        <v>107</v>
      </c>
      <c r="E37" s="107"/>
      <c r="F37" s="9" t="s">
        <v>7</v>
      </c>
      <c r="G37" s="17">
        <v>1</v>
      </c>
      <c r="H37" s="70" t="e">
        <f t="shared" si="8"/>
        <v>#VALUE!</v>
      </c>
      <c r="I37" s="20">
        <f>G37</f>
        <v>1</v>
      </c>
      <c r="J37" s="24" t="e">
        <f t="shared" si="9"/>
        <v>#VALUE!</v>
      </c>
      <c r="K37" s="22">
        <f>G37</f>
        <v>1</v>
      </c>
      <c r="L37" s="28" t="e">
        <f t="shared" si="10"/>
        <v>#VALUE!</v>
      </c>
      <c r="M37" s="5" t="e">
        <f t="shared" si="11"/>
        <v>#VALUE!</v>
      </c>
      <c r="N37" s="31"/>
    </row>
    <row r="38" spans="1:29" ht="16.5" x14ac:dyDescent="0.25">
      <c r="A38" s="110" t="s">
        <v>94</v>
      </c>
      <c r="B38" s="107" t="s">
        <v>32</v>
      </c>
      <c r="C38" s="107"/>
      <c r="D38" s="107" t="s">
        <v>107</v>
      </c>
      <c r="E38" s="107"/>
      <c r="F38" s="9" t="s">
        <v>7</v>
      </c>
      <c r="G38" s="17">
        <v>1</v>
      </c>
      <c r="H38" s="70" t="e">
        <f t="shared" si="8"/>
        <v>#VALUE!</v>
      </c>
      <c r="I38" s="20">
        <f>G38</f>
        <v>1</v>
      </c>
      <c r="J38" s="24" t="e">
        <f t="shared" si="9"/>
        <v>#VALUE!</v>
      </c>
      <c r="K38" s="22">
        <f>G38</f>
        <v>1</v>
      </c>
      <c r="L38" s="28" t="e">
        <f t="shared" si="10"/>
        <v>#VALUE!</v>
      </c>
      <c r="M38" s="5" t="e">
        <f t="shared" si="11"/>
        <v>#VALUE!</v>
      </c>
      <c r="N38" s="31"/>
    </row>
    <row r="39" spans="1:29" ht="16.5" x14ac:dyDescent="0.25">
      <c r="A39" s="112"/>
      <c r="B39" s="91" t="s">
        <v>68</v>
      </c>
      <c r="C39" s="91"/>
      <c r="D39" s="107" t="s">
        <v>107</v>
      </c>
      <c r="E39" s="107"/>
      <c r="F39" s="9" t="s">
        <v>7</v>
      </c>
      <c r="G39" s="17">
        <v>1</v>
      </c>
      <c r="H39" s="70" t="e">
        <f t="shared" si="8"/>
        <v>#VALUE!</v>
      </c>
      <c r="I39" s="20">
        <f>G39</f>
        <v>1</v>
      </c>
      <c r="J39" s="24" t="e">
        <f t="shared" si="9"/>
        <v>#VALUE!</v>
      </c>
      <c r="K39" s="22">
        <f>G39</f>
        <v>1</v>
      </c>
      <c r="L39" s="28" t="e">
        <f t="shared" si="10"/>
        <v>#VALUE!</v>
      </c>
      <c r="M39" s="5" t="e">
        <f t="shared" si="11"/>
        <v>#VALUE!</v>
      </c>
      <c r="N39" s="62" t="e">
        <f>SUM(M35:M39)</f>
        <v>#VALUE!</v>
      </c>
    </row>
    <row r="40" spans="1:29" ht="19.5" x14ac:dyDescent="0.25">
      <c r="A40" s="113" t="s">
        <v>33</v>
      </c>
      <c r="B40" s="114"/>
      <c r="C40" s="114"/>
      <c r="D40" s="114"/>
      <c r="E40" s="114"/>
      <c r="F40" s="114"/>
      <c r="G40" s="114"/>
      <c r="H40" s="114"/>
      <c r="I40" s="114"/>
      <c r="J40" s="114"/>
      <c r="K40" s="114"/>
      <c r="L40" s="114"/>
      <c r="M40" s="115"/>
      <c r="N40" s="31"/>
    </row>
    <row r="41" spans="1:29" ht="33" x14ac:dyDescent="0.25">
      <c r="A41" s="57" t="s">
        <v>91</v>
      </c>
      <c r="B41" s="104" t="s">
        <v>9</v>
      </c>
      <c r="C41" s="104"/>
      <c r="D41" s="104" t="s">
        <v>10</v>
      </c>
      <c r="E41" s="104"/>
      <c r="F41" s="10" t="s">
        <v>106</v>
      </c>
      <c r="G41" s="10" t="s">
        <v>71</v>
      </c>
      <c r="H41" s="10" t="s">
        <v>69</v>
      </c>
      <c r="I41" s="10" t="s">
        <v>72</v>
      </c>
      <c r="J41" s="10" t="s">
        <v>70</v>
      </c>
      <c r="K41" s="10" t="s">
        <v>73</v>
      </c>
      <c r="L41" s="10" t="s">
        <v>74</v>
      </c>
      <c r="M41" s="10" t="s">
        <v>75</v>
      </c>
      <c r="N41" s="31"/>
    </row>
    <row r="42" spans="1:29" ht="19.5" x14ac:dyDescent="0.45">
      <c r="A42" s="56" t="s">
        <v>20</v>
      </c>
      <c r="B42" s="107" t="s">
        <v>19</v>
      </c>
      <c r="C42" s="107"/>
      <c r="D42" s="116" t="s">
        <v>20</v>
      </c>
      <c r="E42" s="116"/>
      <c r="F42" s="9" t="s">
        <v>7</v>
      </c>
      <c r="G42" s="19">
        <v>1</v>
      </c>
      <c r="H42" s="71" t="e">
        <f>G42*F42</f>
        <v>#VALUE!</v>
      </c>
      <c r="I42" s="20">
        <v>1</v>
      </c>
      <c r="J42" s="25" t="e">
        <f>I42*F42</f>
        <v>#VALUE!</v>
      </c>
      <c r="K42" s="22">
        <v>1</v>
      </c>
      <c r="L42" s="27" t="e">
        <f>K42*F42*6</f>
        <v>#VALUE!</v>
      </c>
      <c r="M42" s="29" t="e">
        <f>L42+J42+H42</f>
        <v>#VALUE!</v>
      </c>
      <c r="N42" s="62" t="e">
        <f>SUM(M42:M42)</f>
        <v>#VALUE!</v>
      </c>
    </row>
    <row r="43" spans="1:29" ht="19.5" x14ac:dyDescent="0.25">
      <c r="A43" s="113" t="s">
        <v>34</v>
      </c>
      <c r="B43" s="114"/>
      <c r="C43" s="114"/>
      <c r="D43" s="114"/>
      <c r="E43" s="114"/>
      <c r="F43" s="114"/>
      <c r="G43" s="114"/>
      <c r="H43" s="114"/>
      <c r="I43" s="114"/>
      <c r="J43" s="114"/>
      <c r="K43" s="114"/>
      <c r="L43" s="114"/>
      <c r="M43" s="115"/>
      <c r="N43" s="31"/>
    </row>
    <row r="44" spans="1:29" ht="33" x14ac:dyDescent="0.25">
      <c r="A44" s="10" t="s">
        <v>91</v>
      </c>
      <c r="B44" s="117" t="s">
        <v>9</v>
      </c>
      <c r="C44" s="117"/>
      <c r="D44" s="104" t="s">
        <v>10</v>
      </c>
      <c r="E44" s="104"/>
      <c r="F44" s="10" t="s">
        <v>106</v>
      </c>
      <c r="G44" s="10" t="s">
        <v>71</v>
      </c>
      <c r="H44" s="10" t="s">
        <v>69</v>
      </c>
      <c r="I44" s="10" t="s">
        <v>72</v>
      </c>
      <c r="J44" s="10" t="s">
        <v>70</v>
      </c>
      <c r="K44" s="10" t="s">
        <v>73</v>
      </c>
      <c r="L44" s="10" t="s">
        <v>74</v>
      </c>
      <c r="M44" s="10" t="s">
        <v>75</v>
      </c>
      <c r="N44" s="31"/>
    </row>
    <row r="45" spans="1:29" ht="17.25" x14ac:dyDescent="0.4">
      <c r="A45" s="53" t="s">
        <v>94</v>
      </c>
      <c r="B45" s="107" t="s">
        <v>35</v>
      </c>
      <c r="C45" s="107"/>
      <c r="D45" s="107" t="s">
        <v>107</v>
      </c>
      <c r="E45" s="107"/>
      <c r="F45" s="9" t="s">
        <v>7</v>
      </c>
      <c r="G45" s="17">
        <v>1</v>
      </c>
      <c r="H45" s="70" t="e">
        <f>G45*F45</f>
        <v>#VALUE!</v>
      </c>
      <c r="I45" s="20">
        <v>1</v>
      </c>
      <c r="J45" s="26" t="e">
        <f>I45*F45</f>
        <v>#VALUE!</v>
      </c>
      <c r="K45" s="22">
        <v>1</v>
      </c>
      <c r="L45" s="30" t="e">
        <f>K45*F45*6</f>
        <v>#VALUE!</v>
      </c>
      <c r="M45" s="5" t="e">
        <f>L45+J45+H45</f>
        <v>#VALUE!</v>
      </c>
      <c r="N45" s="66"/>
    </row>
    <row r="46" spans="1:29" ht="17.25" x14ac:dyDescent="0.4">
      <c r="A46" s="53" t="s">
        <v>95</v>
      </c>
      <c r="B46" s="107" t="s">
        <v>19</v>
      </c>
      <c r="C46" s="107"/>
      <c r="D46" s="107" t="s">
        <v>20</v>
      </c>
      <c r="E46" s="107"/>
      <c r="F46" s="9" t="s">
        <v>7</v>
      </c>
      <c r="G46" s="17">
        <v>1</v>
      </c>
      <c r="H46" s="70" t="e">
        <f>G46*F46</f>
        <v>#VALUE!</v>
      </c>
      <c r="I46" s="20">
        <v>1</v>
      </c>
      <c r="J46" s="26" t="e">
        <f>I46*F46</f>
        <v>#VALUE!</v>
      </c>
      <c r="K46" s="22">
        <v>1</v>
      </c>
      <c r="L46" s="30" t="e">
        <f>K46*F46*6</f>
        <v>#VALUE!</v>
      </c>
      <c r="M46" s="5" t="e">
        <f>L46+J46+H46</f>
        <v>#VALUE!</v>
      </c>
      <c r="N46" s="62" t="e">
        <f>SUM(M45:M46)</f>
        <v>#VALUE!</v>
      </c>
    </row>
    <row r="47" spans="1:29" ht="16.5" x14ac:dyDescent="0.25">
      <c r="B47" s="6"/>
      <c r="C47" s="6"/>
      <c r="D47" s="7"/>
      <c r="E47" s="7"/>
      <c r="F47" s="7"/>
      <c r="G47" s="8"/>
      <c r="H47" s="8"/>
      <c r="I47" s="8"/>
      <c r="J47" s="8"/>
      <c r="K47" s="8"/>
      <c r="L47" s="23" t="s">
        <v>76</v>
      </c>
      <c r="M47" s="35" t="e">
        <f>N46+N42+N39+N32+N25</f>
        <v>#VALUE!</v>
      </c>
      <c r="N47" s="31"/>
    </row>
    <row r="48" spans="1:29" ht="16.5" x14ac:dyDescent="0.25">
      <c r="B48" s="6"/>
      <c r="C48" s="6"/>
      <c r="D48" s="7"/>
      <c r="E48" s="7"/>
      <c r="F48" s="7"/>
      <c r="G48" s="8"/>
      <c r="H48" s="8"/>
      <c r="I48" s="8"/>
      <c r="J48" s="8"/>
      <c r="K48" s="8"/>
      <c r="L48" s="49" t="s">
        <v>89</v>
      </c>
      <c r="M48" s="50" t="s">
        <v>108</v>
      </c>
      <c r="N48" s="31"/>
    </row>
    <row r="49" spans="1:30" ht="15.75" thickBot="1" x14ac:dyDescent="0.3">
      <c r="B49"/>
    </row>
    <row r="50" spans="1:30" x14ac:dyDescent="0.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row>
    <row r="51" spans="1:30" ht="23.45" customHeight="1" x14ac:dyDescent="0.25">
      <c r="A51" s="72" t="s">
        <v>82</v>
      </c>
      <c r="B51" s="72"/>
      <c r="C51" s="72"/>
      <c r="D51" s="72"/>
      <c r="E51" s="72"/>
      <c r="F51" s="72"/>
      <c r="G51" s="72"/>
      <c r="H51" s="72"/>
      <c r="I51" s="73"/>
      <c r="J51" s="41"/>
      <c r="K51" s="118" t="s">
        <v>103</v>
      </c>
      <c r="L51" s="119"/>
      <c r="M51" s="120"/>
    </row>
    <row r="52" spans="1:30" ht="16.5" x14ac:dyDescent="0.25">
      <c r="A52" s="127" t="s">
        <v>36</v>
      </c>
      <c r="B52" s="128"/>
      <c r="C52" s="10" t="s">
        <v>37</v>
      </c>
      <c r="D52" s="13" t="s">
        <v>10</v>
      </c>
      <c r="E52" s="129" t="s">
        <v>83</v>
      </c>
      <c r="F52" s="130"/>
      <c r="G52" s="10" t="s">
        <v>84</v>
      </c>
      <c r="H52" s="10" t="s">
        <v>85</v>
      </c>
      <c r="I52" s="10" t="s">
        <v>6</v>
      </c>
      <c r="J52" s="42"/>
      <c r="K52" s="121"/>
      <c r="L52" s="122"/>
      <c r="M52" s="123"/>
    </row>
    <row r="53" spans="1:30" ht="17.25" x14ac:dyDescent="0.4">
      <c r="A53" s="131" t="s">
        <v>38</v>
      </c>
      <c r="B53" s="132"/>
      <c r="C53" s="11" t="s">
        <v>39</v>
      </c>
      <c r="D53" s="14" t="s">
        <v>40</v>
      </c>
      <c r="E53" s="133" t="s">
        <v>99</v>
      </c>
      <c r="F53" s="134"/>
      <c r="G53" s="61">
        <v>0.1</v>
      </c>
      <c r="H53" s="9" t="s">
        <v>7</v>
      </c>
      <c r="I53" s="43" t="e">
        <f>H53*10</f>
        <v>#VALUE!</v>
      </c>
      <c r="J53" s="42"/>
      <c r="K53" s="121"/>
      <c r="L53" s="122"/>
      <c r="M53" s="123"/>
    </row>
    <row r="54" spans="1:30" ht="17.25" x14ac:dyDescent="0.4">
      <c r="A54" s="131" t="s">
        <v>41</v>
      </c>
      <c r="B54" s="132"/>
      <c r="C54" s="11" t="s">
        <v>42</v>
      </c>
      <c r="D54" s="14" t="s">
        <v>40</v>
      </c>
      <c r="E54" s="133" t="s">
        <v>99</v>
      </c>
      <c r="F54" s="134"/>
      <c r="G54" s="61">
        <v>0.3</v>
      </c>
      <c r="H54" s="9" t="s">
        <v>7</v>
      </c>
      <c r="I54" s="43" t="e">
        <f>H54*30</f>
        <v>#VALUE!</v>
      </c>
      <c r="J54" s="42"/>
      <c r="K54" s="121"/>
      <c r="L54" s="122"/>
      <c r="M54" s="123"/>
    </row>
    <row r="55" spans="1:30" ht="17.25" x14ac:dyDescent="0.4">
      <c r="A55" s="131" t="s">
        <v>43</v>
      </c>
      <c r="B55" s="132"/>
      <c r="C55" s="11" t="s">
        <v>44</v>
      </c>
      <c r="D55" s="14" t="s">
        <v>40</v>
      </c>
      <c r="E55" s="133" t="s">
        <v>98</v>
      </c>
      <c r="F55" s="134"/>
      <c r="G55" s="61">
        <v>0.1</v>
      </c>
      <c r="H55" s="9" t="s">
        <v>7</v>
      </c>
      <c r="I55" s="43" t="e">
        <f>H55*10</f>
        <v>#VALUE!</v>
      </c>
      <c r="J55" s="42"/>
      <c r="K55" s="121"/>
      <c r="L55" s="122"/>
      <c r="M55" s="123"/>
    </row>
    <row r="56" spans="1:30" ht="17.25" x14ac:dyDescent="0.4">
      <c r="A56" s="131" t="s">
        <v>45</v>
      </c>
      <c r="B56" s="132"/>
      <c r="C56" s="11" t="s">
        <v>46</v>
      </c>
      <c r="D56" s="14" t="s">
        <v>40</v>
      </c>
      <c r="E56" s="133" t="s">
        <v>97</v>
      </c>
      <c r="F56" s="134"/>
      <c r="G56" s="61">
        <v>0.05</v>
      </c>
      <c r="H56" s="9" t="s">
        <v>7</v>
      </c>
      <c r="I56" s="43" t="e">
        <f>H56*5</f>
        <v>#VALUE!</v>
      </c>
      <c r="J56" s="42"/>
      <c r="K56" s="121"/>
      <c r="L56" s="122"/>
      <c r="M56" s="123"/>
    </row>
    <row r="57" spans="1:30" ht="17.25" x14ac:dyDescent="0.4">
      <c r="A57" s="131" t="s">
        <v>47</v>
      </c>
      <c r="B57" s="132"/>
      <c r="C57" s="12" t="s">
        <v>48</v>
      </c>
      <c r="D57" s="15" t="s">
        <v>40</v>
      </c>
      <c r="E57" s="133" t="s">
        <v>96</v>
      </c>
      <c r="F57" s="134"/>
      <c r="G57" s="61">
        <v>0.45</v>
      </c>
      <c r="H57" s="9" t="s">
        <v>7</v>
      </c>
      <c r="I57" s="43" t="e">
        <f>H57*45</f>
        <v>#VALUE!</v>
      </c>
      <c r="K57" s="121"/>
      <c r="L57" s="122"/>
      <c r="M57" s="123"/>
    </row>
    <row r="58" spans="1:30" ht="19.5" x14ac:dyDescent="0.45">
      <c r="A58" s="54"/>
      <c r="B58" s="33"/>
      <c r="C58" s="44"/>
      <c r="D58" s="45"/>
      <c r="E58" s="55"/>
      <c r="F58" s="7"/>
      <c r="G58" s="46"/>
      <c r="H58" s="51" t="s">
        <v>86</v>
      </c>
      <c r="I58" s="52" t="e">
        <f>SUM(I53:I57)</f>
        <v>#VALUE!</v>
      </c>
      <c r="K58" s="121"/>
      <c r="L58" s="122"/>
      <c r="M58" s="123"/>
    </row>
    <row r="59" spans="1:30" ht="19.5" x14ac:dyDescent="0.45">
      <c r="A59" s="54"/>
      <c r="B59" s="33"/>
      <c r="C59" s="44"/>
      <c r="D59" s="45"/>
      <c r="E59" s="55"/>
      <c r="F59" s="7"/>
      <c r="G59" s="46"/>
      <c r="H59" s="23" t="s">
        <v>87</v>
      </c>
      <c r="I59" s="35" t="e">
        <f>I58/100</f>
        <v>#VALUE!</v>
      </c>
      <c r="J59" s="60"/>
      <c r="K59" s="121"/>
      <c r="L59" s="122"/>
      <c r="M59" s="123"/>
    </row>
    <row r="60" spans="1:30" ht="39.75" customHeight="1" x14ac:dyDescent="0.45">
      <c r="A60" s="54"/>
      <c r="B60" s="33"/>
      <c r="C60" s="44"/>
      <c r="D60" s="45"/>
      <c r="E60" s="55"/>
      <c r="F60" s="7"/>
      <c r="G60" s="46"/>
      <c r="H60" s="49" t="s">
        <v>100</v>
      </c>
      <c r="I60" s="50" t="s">
        <v>104</v>
      </c>
      <c r="K60" s="124"/>
      <c r="L60" s="125"/>
      <c r="M60" s="126"/>
    </row>
    <row r="61" spans="1:30" ht="15.75" thickBot="1" x14ac:dyDescent="0.3">
      <c r="H61" s="40"/>
      <c r="I61" s="39"/>
    </row>
    <row r="62" spans="1:30" x14ac:dyDescent="0.25">
      <c r="A62" s="34"/>
      <c r="B62" s="34"/>
      <c r="C62" s="34"/>
      <c r="D62" s="34"/>
      <c r="E62" s="34"/>
      <c r="F62" s="34"/>
      <c r="G62" s="34"/>
      <c r="H62" s="47"/>
      <c r="I62" s="48"/>
      <c r="J62" s="34"/>
      <c r="K62" s="34"/>
      <c r="L62" s="34"/>
      <c r="M62" s="34"/>
      <c r="N62" s="34"/>
      <c r="O62" s="34"/>
      <c r="P62" s="34"/>
      <c r="Q62" s="34"/>
      <c r="R62" s="34"/>
      <c r="S62" s="34"/>
      <c r="T62" s="34"/>
      <c r="U62" s="34"/>
      <c r="V62" s="34"/>
      <c r="W62" s="34"/>
      <c r="X62" s="34"/>
      <c r="Y62" s="34"/>
      <c r="Z62" s="34"/>
      <c r="AA62" s="34"/>
      <c r="AB62" s="34"/>
      <c r="AC62" s="34"/>
      <c r="AD62" s="34"/>
    </row>
    <row r="63" spans="1:30" ht="23.45" customHeight="1" x14ac:dyDescent="0.25">
      <c r="A63" s="136" t="s">
        <v>102</v>
      </c>
      <c r="B63" s="136"/>
      <c r="C63" s="136"/>
      <c r="D63" s="136"/>
      <c r="E63" s="136"/>
      <c r="F63" s="136"/>
      <c r="G63" s="136"/>
      <c r="H63" s="136"/>
      <c r="I63" s="136"/>
    </row>
    <row r="64" spans="1:30" ht="17.25" x14ac:dyDescent="0.4">
      <c r="A64" s="137" t="s">
        <v>49</v>
      </c>
      <c r="B64" s="137"/>
      <c r="C64" s="58" t="s">
        <v>50</v>
      </c>
      <c r="H64" s="40"/>
      <c r="I64" s="39"/>
    </row>
    <row r="65" spans="1:30" ht="15.6" customHeight="1" x14ac:dyDescent="0.4">
      <c r="A65" s="138" t="s">
        <v>51</v>
      </c>
      <c r="B65" s="138"/>
      <c r="C65" s="4" t="s">
        <v>7</v>
      </c>
      <c r="H65" s="40"/>
      <c r="I65" s="39"/>
    </row>
    <row r="66" spans="1:30" ht="15.6" customHeight="1" x14ac:dyDescent="0.4">
      <c r="A66" s="106" t="s">
        <v>52</v>
      </c>
      <c r="B66" s="106"/>
      <c r="C66" s="4" t="s">
        <v>7</v>
      </c>
      <c r="H66" s="40"/>
      <c r="I66" s="39"/>
    </row>
    <row r="67" spans="1:30" ht="15.6" customHeight="1" x14ac:dyDescent="0.4">
      <c r="A67" s="106" t="s">
        <v>53</v>
      </c>
      <c r="B67" s="106"/>
      <c r="C67" s="4" t="s">
        <v>7</v>
      </c>
      <c r="H67" s="40"/>
      <c r="I67" s="39"/>
    </row>
    <row r="68" spans="1:30" ht="15.6" customHeight="1" x14ac:dyDescent="0.4">
      <c r="A68" s="106" t="s">
        <v>54</v>
      </c>
      <c r="B68" s="106"/>
      <c r="C68" s="4" t="s">
        <v>7</v>
      </c>
    </row>
    <row r="69" spans="1:30" ht="15.6" customHeight="1" x14ac:dyDescent="0.4">
      <c r="A69" s="139" t="s">
        <v>55</v>
      </c>
      <c r="B69" s="139"/>
      <c r="C69" s="4" t="s">
        <v>7</v>
      </c>
    </row>
    <row r="70" spans="1:30" ht="15.75" thickBot="1" x14ac:dyDescent="0.3"/>
    <row r="71" spans="1:30" ht="15.75" thickBot="1" x14ac:dyDescent="0.3">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row>
    <row r="72" spans="1:30" x14ac:dyDescent="0.25">
      <c r="A72" s="135"/>
      <c r="B72" s="1" t="s">
        <v>56</v>
      </c>
    </row>
    <row r="73" spans="1:30" x14ac:dyDescent="0.25">
      <c r="A73" s="135"/>
      <c r="B73" s="2" t="s">
        <v>57</v>
      </c>
    </row>
    <row r="74" spans="1:30" x14ac:dyDescent="0.25">
      <c r="A74" s="135"/>
      <c r="B74" s="2" t="s">
        <v>58</v>
      </c>
    </row>
    <row r="75" spans="1:30" x14ac:dyDescent="0.25">
      <c r="A75" s="135"/>
      <c r="B75" s="2" t="s">
        <v>57</v>
      </c>
    </row>
    <row r="76" spans="1:30" x14ac:dyDescent="0.25">
      <c r="A76" s="135"/>
      <c r="B76" s="2" t="s">
        <v>59</v>
      </c>
    </row>
    <row r="77" spans="1:30" x14ac:dyDescent="0.25">
      <c r="A77" s="135"/>
      <c r="B77" s="2" t="s">
        <v>60</v>
      </c>
    </row>
    <row r="78" spans="1:30" x14ac:dyDescent="0.25">
      <c r="A78" s="135"/>
      <c r="B78" s="2" t="s">
        <v>57</v>
      </c>
    </row>
    <row r="79" spans="1:30" x14ac:dyDescent="0.25">
      <c r="A79" s="135"/>
      <c r="B79" s="2" t="s">
        <v>61</v>
      </c>
    </row>
    <row r="80" spans="1:30" x14ac:dyDescent="0.25">
      <c r="A80" s="135"/>
      <c r="B80" s="2" t="s">
        <v>62</v>
      </c>
    </row>
    <row r="81" spans="1:2" x14ac:dyDescent="0.25">
      <c r="A81" s="135"/>
      <c r="B81" s="2" t="s">
        <v>57</v>
      </c>
    </row>
    <row r="82" spans="1:2" x14ac:dyDescent="0.25">
      <c r="A82" s="135"/>
      <c r="B82" s="2" t="s">
        <v>63</v>
      </c>
    </row>
    <row r="83" spans="1:2" x14ac:dyDescent="0.25">
      <c r="A83" s="135"/>
      <c r="B83" s="2" t="s">
        <v>57</v>
      </c>
    </row>
    <row r="84" spans="1:2" x14ac:dyDescent="0.25">
      <c r="A84" s="135"/>
      <c r="B84" s="2" t="s">
        <v>57</v>
      </c>
    </row>
    <row r="85" spans="1:2" ht="15.75" thickBot="1" x14ac:dyDescent="0.3">
      <c r="A85" s="135"/>
      <c r="B85" s="3" t="s">
        <v>57</v>
      </c>
    </row>
  </sheetData>
  <sheetProtection algorithmName="SHA-512" hashValue="K8Bb5nE8oGUIE6ZwThY0VvyjSxLeei4/kRV6o+M+m90KGMTXC5Htd/hRNbajtQQKLo2MMgyMZu/Q2GVq0MvZ6g==" saltValue="Vk/EdK1MRCT+U3dC9kXzfA==" spinCount="100000" sheet="1" selectLockedCells="1"/>
  <mergeCells count="95">
    <mergeCell ref="A72:A85"/>
    <mergeCell ref="A56:B56"/>
    <mergeCell ref="E56:F56"/>
    <mergeCell ref="A57:B57"/>
    <mergeCell ref="E57:F57"/>
    <mergeCell ref="A63:I63"/>
    <mergeCell ref="A64:B64"/>
    <mergeCell ref="A65:B65"/>
    <mergeCell ref="A66:B66"/>
    <mergeCell ref="A67:B67"/>
    <mergeCell ref="A68:B68"/>
    <mergeCell ref="A69:B69"/>
    <mergeCell ref="A51:I51"/>
    <mergeCell ref="K51:M60"/>
    <mergeCell ref="A52:B52"/>
    <mergeCell ref="E52:F52"/>
    <mergeCell ref="A53:B53"/>
    <mergeCell ref="E53:F53"/>
    <mergeCell ref="A54:B54"/>
    <mergeCell ref="E54:F54"/>
    <mergeCell ref="A55:B55"/>
    <mergeCell ref="E55:F55"/>
    <mergeCell ref="B44:C44"/>
    <mergeCell ref="D44:E44"/>
    <mergeCell ref="B45:C45"/>
    <mergeCell ref="D45:E45"/>
    <mergeCell ref="B46:C46"/>
    <mergeCell ref="D46:E46"/>
    <mergeCell ref="D36:E36"/>
    <mergeCell ref="A40:M40"/>
    <mergeCell ref="B41:C41"/>
    <mergeCell ref="D41:E41"/>
    <mergeCell ref="B42:C42"/>
    <mergeCell ref="D42:E42"/>
    <mergeCell ref="D32:E32"/>
    <mergeCell ref="A33:M33"/>
    <mergeCell ref="B34:C34"/>
    <mergeCell ref="D34:E34"/>
    <mergeCell ref="A43:M43"/>
    <mergeCell ref="B37:C37"/>
    <mergeCell ref="D37:E37"/>
    <mergeCell ref="A38:A39"/>
    <mergeCell ref="B38:C38"/>
    <mergeCell ref="D38:E38"/>
    <mergeCell ref="B39:C39"/>
    <mergeCell ref="D39:E39"/>
    <mergeCell ref="A35:A37"/>
    <mergeCell ref="B35:C35"/>
    <mergeCell ref="D35:E35"/>
    <mergeCell ref="B36:C36"/>
    <mergeCell ref="D23:E23"/>
    <mergeCell ref="B30:C30"/>
    <mergeCell ref="D30:E30"/>
    <mergeCell ref="B31:C31"/>
    <mergeCell ref="D31:E31"/>
    <mergeCell ref="B25:C25"/>
    <mergeCell ref="D25:E25"/>
    <mergeCell ref="A26:M26"/>
    <mergeCell ref="B27:C27"/>
    <mergeCell ref="D27:E27"/>
    <mergeCell ref="A28:A32"/>
    <mergeCell ref="B28:C28"/>
    <mergeCell ref="D28:E28"/>
    <mergeCell ref="B29:C29"/>
    <mergeCell ref="D29:E29"/>
    <mergeCell ref="B32:C32"/>
    <mergeCell ref="B24:C24"/>
    <mergeCell ref="D24:E24"/>
    <mergeCell ref="A17:M17"/>
    <mergeCell ref="P17:AC36"/>
    <mergeCell ref="B18:C18"/>
    <mergeCell ref="D18:E18"/>
    <mergeCell ref="A19:A25"/>
    <mergeCell ref="B19:C19"/>
    <mergeCell ref="D19:E19"/>
    <mergeCell ref="B20:C20"/>
    <mergeCell ref="D20:E20"/>
    <mergeCell ref="B21:C21"/>
    <mergeCell ref="D21:E21"/>
    <mergeCell ref="B22:C22"/>
    <mergeCell ref="D22:E22"/>
    <mergeCell ref="B23:C23"/>
    <mergeCell ref="A16:M16"/>
    <mergeCell ref="A1:AC1"/>
    <mergeCell ref="A3:C7"/>
    <mergeCell ref="D3:F3"/>
    <mergeCell ref="D4:F4"/>
    <mergeCell ref="D5:F5"/>
    <mergeCell ref="D6:F6"/>
    <mergeCell ref="D7:F7"/>
    <mergeCell ref="A10:B13"/>
    <mergeCell ref="C10:C11"/>
    <mergeCell ref="D10:D11"/>
    <mergeCell ref="C12:C13"/>
    <mergeCell ref="D12:D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6"/>
  <sheetViews>
    <sheetView workbookViewId="0">
      <selection activeCell="B8" sqref="B8"/>
    </sheetView>
  </sheetViews>
  <sheetFormatPr defaultColWidth="8.7109375" defaultRowHeight="15" x14ac:dyDescent="0.25"/>
  <sheetData>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2799AAA027640B8758DA5D36F053E" ma:contentTypeVersion="4" ma:contentTypeDescription="Een nieuw document maken." ma:contentTypeScope="" ma:versionID="05cacc170a8d6a6d0a6a3143f0fe8f44">
  <xsd:schema xmlns:xsd="http://www.w3.org/2001/XMLSchema" xmlns:xs="http://www.w3.org/2001/XMLSchema" xmlns:p="http://schemas.microsoft.com/office/2006/metadata/properties" xmlns:ns2="9e267dd5-fa41-4e47-b475-be9bba546668" targetNamespace="http://schemas.microsoft.com/office/2006/metadata/properties" ma:root="true" ma:fieldsID="75b120d2ca920179e431de34c99cc777" ns2:_="">
    <xsd:import namespace="9e267dd5-fa41-4e47-b475-be9bba5466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67dd5-fa41-4e47-b475-be9bba546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090BC8-2048-4C51-BD54-580FB3AAEE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267dd5-fa41-4e47-b475-be9bba546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BAE10-1BC2-4299-A346-CE920EC9FDC9}">
  <ds:schemaRefs>
    <ds:schemaRef ds:uri="http://www.w3.org/XML/1998/namespace"/>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9e267dd5-fa41-4e47-b475-be9bba546668"/>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2B79AAF-8210-456B-813C-ED963F99D0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 NvI 2</vt:lpstr>
      <vt:lpstr>Parameters</vt:lpstr>
      <vt:lpstr>Ja_Nee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2024-09-25T09:11:00Z</dcterms:created>
  <dcterms:modified xsi:type="dcterms:W3CDTF">2026-02-05T12:50:15Z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0x010100FBB2799AAA027640B8758DA5D36F053E</vt:lpwstr>
  </property>
  <property fmtid="{D5CDD505-2E9C-101B-9397-08002B2CF9AE}" pid="3" name="MediaServiceImageTags">
    <vt:lpwstr/>
  </property>
  <property fmtid="{D5CDD505-2E9C-101B-9397-08002B2CF9AE}" pid="4" name="MSIP_Label_9e3335f4-8949-4f02-b0a4-acf35c8e456f_Enabled">
    <vt:lpwstr>true</vt:lpwstr>
  </property>
  <property fmtid="{D5CDD505-2E9C-101B-9397-08002B2CF9AE}" pid="5" name="MSIP_Label_9e3335f4-8949-4f02-b0a4-acf35c8e456f_SetDate">
    <vt:lpwstr>2025-08-19T07:32:45Z</vt:lpwstr>
  </property>
  <property fmtid="{D5CDD505-2E9C-101B-9397-08002B2CF9AE}" pid="6" name="MSIP_Label_9e3335f4-8949-4f02-b0a4-acf35c8e456f_Method">
    <vt:lpwstr>Standard</vt:lpwstr>
  </property>
  <property fmtid="{D5CDD505-2E9C-101B-9397-08002B2CF9AE}" pid="7" name="MSIP_Label_9e3335f4-8949-4f02-b0a4-acf35c8e456f_Name">
    <vt:lpwstr>DHS-Intern</vt:lpwstr>
  </property>
  <property fmtid="{D5CDD505-2E9C-101B-9397-08002B2CF9AE}" pid="8" name="MSIP_Label_9e3335f4-8949-4f02-b0a4-acf35c8e456f_SiteId">
    <vt:lpwstr>40fbe344-b173-4929-a23f-f53737c31097</vt:lpwstr>
  </property>
  <property fmtid="{D5CDD505-2E9C-101B-9397-08002B2CF9AE}" pid="9" name="MSIP_Label_9e3335f4-8949-4f02-b0a4-acf35c8e456f_ActionId">
    <vt:lpwstr>2299c506-87d4-4541-8544-340e2993b169</vt:lpwstr>
  </property>
  <property fmtid="{D5CDD505-2E9C-101B-9397-08002B2CF9AE}" pid="10" name="MSIP_Label_9e3335f4-8949-4f02-b0a4-acf35c8e456f_ContentBits">
    <vt:lpwstr>0</vt:lpwstr>
  </property>
  <property fmtid="{D5CDD505-2E9C-101B-9397-08002B2CF9AE}" pid="11" name="MSIP_Label_9e3335f4-8949-4f02-b0a4-acf35c8e456f_Tag">
    <vt:lpwstr>10, 3, 0, 2</vt:lpwstr>
  </property>
</Properties>
</file>