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Ichthus College/Busvervoer 2025/5. NvI/NvI 2/"/>
    </mc:Choice>
  </mc:AlternateContent>
  <xr:revisionPtr revIDLastSave="25" documentId="8_{866CEEC7-EFE7-4E2F-B114-C9449AFCBB5B}" xr6:coauthVersionLast="47" xr6:coauthVersionMax="47" xr10:uidLastSave="{E576E992-813E-427F-9AA8-863EA4268DFB}"/>
  <bookViews>
    <workbookView xWindow="28680" yWindow="-120" windowWidth="29040" windowHeight="15720" xr2:uid="{00000000-000D-0000-FFFF-FFFF00000000}"/>
  </bookViews>
  <sheets>
    <sheet name="Prijzenblad" sheetId="1" r:id="rId1"/>
    <sheet name="Toelichting Calculatieblad" sheetId="2" r:id="rId2"/>
  </sheets>
  <definedNames>
    <definedName name="_xlnm._FilterDatabase" localSheetId="0" hidden="1">Prijzenblad!$A$15:$BF$66</definedName>
    <definedName name="_xlnm.Print_Area" localSheetId="0">Prijzenblad!$A$1:$AO$88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78" i="1" l="1"/>
  <c r="AG77" i="1"/>
  <c r="AG76" i="1"/>
  <c r="AG75" i="1"/>
  <c r="AG74" i="1"/>
  <c r="AG73" i="1"/>
  <c r="AG72" i="1"/>
  <c r="AG71"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Y40" i="1"/>
  <c r="AE37" i="1"/>
  <c r="BE78" i="1"/>
  <c r="BE77" i="1"/>
  <c r="BE76" i="1"/>
  <c r="BE75" i="1"/>
  <c r="BE74" i="1"/>
  <c r="BE73" i="1"/>
  <c r="BE72" i="1"/>
  <c r="BE71" i="1"/>
  <c r="BE17" i="1"/>
  <c r="BE18" i="1"/>
  <c r="BE19" i="1"/>
  <c r="BE20" i="1"/>
  <c r="BE21" i="1"/>
  <c r="BE22" i="1"/>
  <c r="BE23" i="1"/>
  <c r="BE24" i="1"/>
  <c r="BE25" i="1"/>
  <c r="BE26" i="1"/>
  <c r="BE27" i="1"/>
  <c r="BE28" i="1"/>
  <c r="BE29" i="1"/>
  <c r="BE30" i="1"/>
  <c r="BE31" i="1"/>
  <c r="BE32" i="1"/>
  <c r="BE33" i="1"/>
  <c r="BE34" i="1"/>
  <c r="BE35" i="1"/>
  <c r="BE36" i="1"/>
  <c r="BE37" i="1"/>
  <c r="BE38" i="1"/>
  <c r="BE39" i="1"/>
  <c r="BE40" i="1"/>
  <c r="BE41" i="1"/>
  <c r="BE42" i="1"/>
  <c r="BE43" i="1"/>
  <c r="BE44" i="1"/>
  <c r="BE45" i="1"/>
  <c r="BE46" i="1"/>
  <c r="BE47" i="1"/>
  <c r="BE48" i="1"/>
  <c r="BE49" i="1"/>
  <c r="BE50" i="1"/>
  <c r="BE51" i="1"/>
  <c r="BE52" i="1"/>
  <c r="BE53" i="1"/>
  <c r="BE54" i="1"/>
  <c r="BE55" i="1"/>
  <c r="BE56" i="1"/>
  <c r="BE57" i="1"/>
  <c r="BE58" i="1"/>
  <c r="BE59" i="1"/>
  <c r="BE60" i="1"/>
  <c r="BE61" i="1"/>
  <c r="BE62" i="1"/>
  <c r="BE63" i="1"/>
  <c r="BE64" i="1"/>
  <c r="BE65" i="1"/>
  <c r="BE16" i="1"/>
  <c r="BD64" i="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T47" i="1"/>
  <c r="AT48" i="1"/>
  <c r="AT49" i="1"/>
  <c r="AT50" i="1"/>
  <c r="AT51" i="1"/>
  <c r="AT52" i="1"/>
  <c r="AT53" i="1"/>
  <c r="AT54" i="1"/>
  <c r="AT55" i="1"/>
  <c r="AT56" i="1"/>
  <c r="AT57" i="1"/>
  <c r="AT58" i="1"/>
  <c r="AT59" i="1"/>
  <c r="AT60" i="1"/>
  <c r="AT61" i="1"/>
  <c r="AT62" i="1"/>
  <c r="AT63" i="1"/>
  <c r="AT64" i="1"/>
  <c r="AT65" i="1"/>
  <c r="AT78" i="1"/>
  <c r="AT77" i="1"/>
  <c r="AT76" i="1"/>
  <c r="AT75" i="1"/>
  <c r="AT74" i="1"/>
  <c r="AT73" i="1"/>
  <c r="AT72" i="1"/>
  <c r="AT71" i="1"/>
  <c r="AS65" i="1"/>
  <c r="AS64" i="1"/>
  <c r="AS63" i="1"/>
  <c r="AS62" i="1"/>
  <c r="AS61" i="1"/>
  <c r="AS60" i="1"/>
  <c r="AS59" i="1"/>
  <c r="AS58" i="1"/>
  <c r="AS57" i="1"/>
  <c r="AS56" i="1"/>
  <c r="AS55" i="1"/>
  <c r="AS54" i="1"/>
  <c r="AS53" i="1"/>
  <c r="AS52" i="1"/>
  <c r="AS51" i="1"/>
  <c r="AS50" i="1"/>
  <c r="AS49" i="1"/>
  <c r="AS48" i="1"/>
  <c r="AS47" i="1"/>
  <c r="AS46" i="1"/>
  <c r="AS45" i="1"/>
  <c r="AS44" i="1"/>
  <c r="AS43" i="1"/>
  <c r="AS42" i="1"/>
  <c r="AS41" i="1"/>
  <c r="AS40" i="1"/>
  <c r="AS39" i="1"/>
  <c r="AS38" i="1"/>
  <c r="AS37" i="1"/>
  <c r="AS36" i="1"/>
  <c r="AS35" i="1"/>
  <c r="AS34" i="1"/>
  <c r="AS33" i="1"/>
  <c r="AS32" i="1"/>
  <c r="AS31" i="1"/>
  <c r="AS30" i="1"/>
  <c r="AS29" i="1"/>
  <c r="AS28" i="1"/>
  <c r="AS27" i="1"/>
  <c r="AS26" i="1"/>
  <c r="AS25" i="1"/>
  <c r="AS24" i="1"/>
  <c r="AS23" i="1"/>
  <c r="AS22" i="1"/>
  <c r="AS21" i="1"/>
  <c r="AS20" i="1"/>
  <c r="AS19" i="1"/>
  <c r="AS18" i="1"/>
  <c r="AS17" i="1"/>
  <c r="AT16" i="1"/>
  <c r="AG16" i="1"/>
  <c r="AE78" i="1"/>
  <c r="AE77" i="1"/>
  <c r="AE76" i="1"/>
  <c r="AE75" i="1"/>
  <c r="AE74" i="1"/>
  <c r="AE73" i="1"/>
  <c r="AE72" i="1"/>
  <c r="AE71" i="1"/>
  <c r="AE65" i="1"/>
  <c r="AE64" i="1"/>
  <c r="AE63" i="1"/>
  <c r="AE62" i="1"/>
  <c r="AE61" i="1"/>
  <c r="AE60" i="1"/>
  <c r="AE59" i="1"/>
  <c r="AE58" i="1"/>
  <c r="AE57" i="1"/>
  <c r="AE56" i="1"/>
  <c r="AE55" i="1"/>
  <c r="AE54" i="1"/>
  <c r="AE53" i="1"/>
  <c r="AE52" i="1"/>
  <c r="AE51" i="1"/>
  <c r="AE50" i="1"/>
  <c r="AE49" i="1"/>
  <c r="AE48" i="1"/>
  <c r="AE47" i="1"/>
  <c r="AE46" i="1"/>
  <c r="AE45" i="1"/>
  <c r="AE44" i="1"/>
  <c r="AE43" i="1"/>
  <c r="AE42" i="1"/>
  <c r="AE41" i="1"/>
  <c r="AE40" i="1"/>
  <c r="AE39" i="1"/>
  <c r="AE38" i="1"/>
  <c r="AE36" i="1"/>
  <c r="AE35" i="1"/>
  <c r="AE34" i="1"/>
  <c r="AE33" i="1"/>
  <c r="AE32" i="1"/>
  <c r="AD32" i="1"/>
  <c r="AE31" i="1"/>
  <c r="AE30" i="1"/>
  <c r="AE29" i="1"/>
  <c r="AE28" i="1"/>
  <c r="AE27" i="1"/>
  <c r="AE26" i="1"/>
  <c r="AE25" i="1"/>
  <c r="AE24" i="1"/>
  <c r="AE23" i="1"/>
  <c r="AE22" i="1"/>
  <c r="AE21" i="1"/>
  <c r="AE20" i="1"/>
  <c r="AE19" i="1"/>
  <c r="AE18" i="1"/>
  <c r="AE17" i="1"/>
  <c r="AE16" i="1"/>
  <c r="AS16" i="1"/>
  <c r="AS75" i="1"/>
  <c r="AS78" i="1"/>
  <c r="AS77" i="1"/>
  <c r="AS76" i="1"/>
  <c r="AS74" i="1"/>
  <c r="AS73" i="1"/>
  <c r="AS72" i="1"/>
  <c r="AS71" i="1"/>
  <c r="AI78" i="1"/>
  <c r="AI77" i="1"/>
  <c r="AI76" i="1"/>
  <c r="AI75" i="1"/>
  <c r="AI74" i="1"/>
  <c r="AI73" i="1"/>
  <c r="AI72" i="1"/>
  <c r="AI71" i="1"/>
  <c r="AI39" i="1"/>
  <c r="AI38" i="1"/>
  <c r="AI37" i="1"/>
  <c r="AI36" i="1"/>
  <c r="AI35" i="1"/>
  <c r="AI34" i="1"/>
  <c r="AI33" i="1"/>
  <c r="AI32" i="1"/>
  <c r="AI31" i="1"/>
  <c r="AI30" i="1"/>
  <c r="AI29" i="1"/>
  <c r="AI28" i="1"/>
  <c r="AI27" i="1"/>
  <c r="AI26" i="1"/>
  <c r="AI25" i="1"/>
  <c r="AI24" i="1"/>
  <c r="AI23" i="1"/>
  <c r="AI22" i="1"/>
  <c r="AI21" i="1"/>
  <c r="AI20" i="1"/>
  <c r="AI19" i="1"/>
  <c r="AI18" i="1"/>
  <c r="AI17" i="1"/>
  <c r="AI16" i="1"/>
  <c r="AI41" i="1"/>
  <c r="AI42" i="1"/>
  <c r="AI43" i="1"/>
  <c r="AI44" i="1"/>
  <c r="AI45" i="1"/>
  <c r="AI46" i="1"/>
  <c r="AI47" i="1"/>
  <c r="AI48" i="1"/>
  <c r="AI49" i="1"/>
  <c r="AI50" i="1"/>
  <c r="AI51" i="1"/>
  <c r="AI52" i="1"/>
  <c r="AI53" i="1"/>
  <c r="AI54" i="1"/>
  <c r="AI55" i="1"/>
  <c r="AI56" i="1"/>
  <c r="AI57" i="1"/>
  <c r="AI58" i="1"/>
  <c r="AI59" i="1"/>
  <c r="AI60" i="1"/>
  <c r="AI61" i="1"/>
  <c r="AI62" i="1"/>
  <c r="AI63" i="1"/>
  <c r="AI64" i="1"/>
  <c r="AI65" i="1"/>
  <c r="AI40" i="1"/>
  <c r="V71" i="1"/>
  <c r="AB72" i="1"/>
  <c r="AB73" i="1"/>
  <c r="AB74" i="1"/>
  <c r="AB75" i="1"/>
  <c r="AB76" i="1"/>
  <c r="AB77" i="1"/>
  <c r="AB78" i="1"/>
  <c r="AB71" i="1"/>
  <c r="Y71" i="1"/>
  <c r="S71" i="1"/>
  <c r="P71" i="1"/>
  <c r="M71"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16" i="1"/>
  <c r="Y16" i="1"/>
  <c r="V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16" i="1"/>
  <c r="AA32" i="1"/>
  <c r="P66" i="1" l="1"/>
  <c r="G22" i="1" l="1"/>
  <c r="G18" i="1"/>
  <c r="G19" i="1"/>
  <c r="G20" i="1"/>
  <c r="G21" i="1"/>
  <c r="G17" i="1"/>
  <c r="AD17" i="1" s="1"/>
  <c r="G16" i="1"/>
  <c r="G78" i="1"/>
  <c r="G77" i="1"/>
  <c r="G76" i="1"/>
  <c r="G75" i="1"/>
  <c r="G73" i="1"/>
  <c r="G74" i="1"/>
  <c r="G72" i="1"/>
  <c r="G71" i="1"/>
  <c r="AD71" i="1" s="1"/>
  <c r="G65" i="1"/>
  <c r="G60" i="1"/>
  <c r="G61" i="1"/>
  <c r="G62" i="1"/>
  <c r="G63" i="1"/>
  <c r="G64" i="1"/>
  <c r="G59" i="1"/>
  <c r="G57" i="1"/>
  <c r="G58" i="1"/>
  <c r="G56" i="1"/>
  <c r="G54" i="1"/>
  <c r="AD54" i="1" s="1"/>
  <c r="G55" i="1"/>
  <c r="G53" i="1"/>
  <c r="G52" i="1"/>
  <c r="G49" i="1"/>
  <c r="G50" i="1"/>
  <c r="G51" i="1"/>
  <c r="G48" i="1"/>
  <c r="G47" i="1"/>
  <c r="G46" i="1"/>
  <c r="G43" i="1"/>
  <c r="G44" i="1"/>
  <c r="G45" i="1"/>
  <c r="G42" i="1"/>
  <c r="G41" i="1"/>
  <c r="G40" i="1"/>
  <c r="G38" i="1"/>
  <c r="G39" i="1"/>
  <c r="G37" i="1"/>
  <c r="G36" i="1"/>
  <c r="G35" i="1"/>
  <c r="G34" i="1"/>
  <c r="G33" i="1"/>
  <c r="G31" i="1"/>
  <c r="G30" i="1"/>
  <c r="G26" i="1"/>
  <c r="G27" i="1"/>
  <c r="G28" i="1"/>
  <c r="G29" i="1"/>
  <c r="G25" i="1"/>
  <c r="G24" i="1"/>
  <c r="G23" i="1"/>
  <c r="BD78" i="1"/>
  <c r="BD77" i="1"/>
  <c r="BD76" i="1"/>
  <c r="BD75" i="1"/>
  <c r="BD74" i="1"/>
  <c r="BD73" i="1"/>
  <c r="BD72" i="1"/>
  <c r="BD71" i="1"/>
  <c r="BD16" i="1"/>
  <c r="BD17" i="1"/>
  <c r="BD18" i="1"/>
  <c r="BD19" i="1"/>
  <c r="BD20" i="1"/>
  <c r="BD21" i="1"/>
  <c r="BD22" i="1"/>
  <c r="BD23" i="1"/>
  <c r="BD24" i="1"/>
  <c r="BD25" i="1"/>
  <c r="BD26" i="1"/>
  <c r="BD27" i="1"/>
  <c r="BD28" i="1"/>
  <c r="BD29" i="1"/>
  <c r="BD30" i="1"/>
  <c r="BD31" i="1"/>
  <c r="BD32" i="1"/>
  <c r="BD33" i="1"/>
  <c r="BD34" i="1"/>
  <c r="BD35" i="1"/>
  <c r="BD36" i="1"/>
  <c r="BD37" i="1"/>
  <c r="BD38" i="1"/>
  <c r="BD39" i="1"/>
  <c r="BD40" i="1"/>
  <c r="BD41" i="1"/>
  <c r="BD42" i="1"/>
  <c r="BD43" i="1"/>
  <c r="BD44" i="1"/>
  <c r="BD45" i="1"/>
  <c r="BD46" i="1"/>
  <c r="BD47" i="1"/>
  <c r="BD48" i="1"/>
  <c r="BD49" i="1"/>
  <c r="BD50" i="1"/>
  <c r="BD51" i="1"/>
  <c r="BD52" i="1"/>
  <c r="BD53" i="1"/>
  <c r="BD54" i="1"/>
  <c r="BD55" i="1"/>
  <c r="BD56" i="1"/>
  <c r="BD57" i="1"/>
  <c r="BD58" i="1"/>
  <c r="BD59" i="1"/>
  <c r="BD60" i="1"/>
  <c r="BD61" i="1"/>
  <c r="BD62" i="1"/>
  <c r="BD63" i="1"/>
  <c r="BD65" i="1"/>
  <c r="AA57" i="1" l="1"/>
  <c r="AD57" i="1"/>
  <c r="AA35" i="1"/>
  <c r="AD35" i="1"/>
  <c r="AA47" i="1"/>
  <c r="AD47" i="1"/>
  <c r="AA59" i="1"/>
  <c r="AD59" i="1"/>
  <c r="AA76" i="1"/>
  <c r="AD76" i="1"/>
  <c r="AA64" i="1"/>
  <c r="AD64" i="1"/>
  <c r="AA24" i="1"/>
  <c r="AD24" i="1"/>
  <c r="AA51" i="1"/>
  <c r="AD51" i="1"/>
  <c r="AA78" i="1"/>
  <c r="AD78" i="1"/>
  <c r="AA39" i="1"/>
  <c r="AD39" i="1"/>
  <c r="AA50" i="1"/>
  <c r="AD50" i="1"/>
  <c r="AA16" i="1"/>
  <c r="AD16" i="1"/>
  <c r="AA38" i="1"/>
  <c r="AD38" i="1"/>
  <c r="AA61" i="1"/>
  <c r="AD61" i="1"/>
  <c r="AA28" i="1"/>
  <c r="AD28" i="1"/>
  <c r="AA40" i="1"/>
  <c r="AD40" i="1"/>
  <c r="AA52" i="1"/>
  <c r="AD52" i="1"/>
  <c r="AA21" i="1"/>
  <c r="AD21" i="1"/>
  <c r="AA27" i="1"/>
  <c r="AD27" i="1"/>
  <c r="AA41" i="1"/>
  <c r="AD41" i="1"/>
  <c r="AA53" i="1"/>
  <c r="AD53" i="1"/>
  <c r="AA65" i="1"/>
  <c r="AD65" i="1"/>
  <c r="AA26" i="1"/>
  <c r="AD26" i="1"/>
  <c r="AA42" i="1"/>
  <c r="AD42" i="1"/>
  <c r="AA55" i="1"/>
  <c r="AD55" i="1"/>
  <c r="AA19" i="1"/>
  <c r="AD19" i="1"/>
  <c r="AA30" i="1"/>
  <c r="AD30" i="1"/>
  <c r="AA45" i="1"/>
  <c r="AD45" i="1"/>
  <c r="AA72" i="1"/>
  <c r="AD72" i="1"/>
  <c r="AA18" i="1"/>
  <c r="AD18" i="1"/>
  <c r="AA33" i="1"/>
  <c r="AD33" i="1"/>
  <c r="AA43" i="1"/>
  <c r="AD43" i="1"/>
  <c r="AA58" i="1"/>
  <c r="AD58" i="1"/>
  <c r="AA73" i="1"/>
  <c r="AD73" i="1"/>
  <c r="AA34" i="1"/>
  <c r="AD34" i="1"/>
  <c r="AA46" i="1"/>
  <c r="AD46" i="1"/>
  <c r="AA75" i="1"/>
  <c r="AD75" i="1"/>
  <c r="AA23" i="1"/>
  <c r="AD23" i="1"/>
  <c r="AA36" i="1"/>
  <c r="AD36" i="1"/>
  <c r="AA48" i="1"/>
  <c r="AD48" i="1"/>
  <c r="AA77" i="1"/>
  <c r="AD77" i="1"/>
  <c r="AA37" i="1"/>
  <c r="AD37" i="1"/>
  <c r="AA63" i="1"/>
  <c r="AD63" i="1"/>
  <c r="AA25" i="1"/>
  <c r="AD25" i="1"/>
  <c r="AA62" i="1"/>
  <c r="AD62" i="1"/>
  <c r="AA29" i="1"/>
  <c r="AD29" i="1"/>
  <c r="AA49" i="1"/>
  <c r="AD49" i="1"/>
  <c r="AA17" i="1"/>
  <c r="AA60" i="1"/>
  <c r="AD60" i="1"/>
  <c r="AA20" i="1"/>
  <c r="AD20" i="1"/>
  <c r="AA31" i="1"/>
  <c r="AD31" i="1"/>
  <c r="AA44" i="1"/>
  <c r="AD44" i="1"/>
  <c r="AA56" i="1"/>
  <c r="AD56" i="1"/>
  <c r="AA74" i="1"/>
  <c r="AD74" i="1"/>
  <c r="AA22" i="1"/>
  <c r="AD22" i="1"/>
  <c r="X71" i="1"/>
  <c r="U71" i="1"/>
  <c r="R71" i="1"/>
  <c r="O71" i="1"/>
  <c r="L71" i="1"/>
  <c r="AA71" i="1"/>
  <c r="AA54" i="1"/>
  <c r="O54" i="1"/>
  <c r="BC78" i="1"/>
  <c r="BB78" i="1"/>
  <c r="BA78" i="1"/>
  <c r="AZ78" i="1"/>
  <c r="AY78" i="1"/>
  <c r="AV78" i="1"/>
  <c r="AR78" i="1"/>
  <c r="AQ78" i="1"/>
  <c r="AP78" i="1"/>
  <c r="AO78" i="1"/>
  <c r="AN78" i="1"/>
  <c r="Y78" i="1"/>
  <c r="X78" i="1"/>
  <c r="V78" i="1"/>
  <c r="U78" i="1"/>
  <c r="S78" i="1"/>
  <c r="R78" i="1"/>
  <c r="P78" i="1"/>
  <c r="O78" i="1"/>
  <c r="M78" i="1"/>
  <c r="L78" i="1"/>
  <c r="BC77" i="1"/>
  <c r="BB77" i="1"/>
  <c r="BA77" i="1"/>
  <c r="AZ77" i="1"/>
  <c r="AY77" i="1"/>
  <c r="AV77" i="1"/>
  <c r="AR77" i="1"/>
  <c r="AQ77" i="1"/>
  <c r="AP77" i="1"/>
  <c r="AO77" i="1"/>
  <c r="AN77" i="1"/>
  <c r="Y77" i="1"/>
  <c r="X77" i="1"/>
  <c r="V77" i="1"/>
  <c r="U77" i="1"/>
  <c r="S77" i="1"/>
  <c r="R77" i="1"/>
  <c r="P77" i="1"/>
  <c r="O77" i="1"/>
  <c r="M77" i="1"/>
  <c r="L77" i="1"/>
  <c r="BC76" i="1"/>
  <c r="BB76" i="1"/>
  <c r="BA76" i="1"/>
  <c r="AZ76" i="1"/>
  <c r="AY76" i="1"/>
  <c r="AV76" i="1"/>
  <c r="AR76" i="1"/>
  <c r="AQ76" i="1"/>
  <c r="AP76" i="1"/>
  <c r="AO76" i="1"/>
  <c r="AN76" i="1"/>
  <c r="Y76" i="1"/>
  <c r="X76" i="1"/>
  <c r="V76" i="1"/>
  <c r="U76" i="1"/>
  <c r="S76" i="1"/>
  <c r="R76" i="1"/>
  <c r="P76" i="1"/>
  <c r="O76" i="1"/>
  <c r="M76" i="1"/>
  <c r="L76" i="1"/>
  <c r="BC75" i="1"/>
  <c r="BB75" i="1"/>
  <c r="BA75" i="1"/>
  <c r="AZ75" i="1"/>
  <c r="AY75" i="1"/>
  <c r="AV75" i="1"/>
  <c r="AR75" i="1"/>
  <c r="AQ75" i="1"/>
  <c r="AP75" i="1"/>
  <c r="AO75" i="1"/>
  <c r="AN75" i="1"/>
  <c r="Y75" i="1"/>
  <c r="X75" i="1"/>
  <c r="V75" i="1"/>
  <c r="U75" i="1"/>
  <c r="S75" i="1"/>
  <c r="R75" i="1"/>
  <c r="P75" i="1"/>
  <c r="O75" i="1"/>
  <c r="M75" i="1"/>
  <c r="L75" i="1"/>
  <c r="BC74" i="1"/>
  <c r="BB74" i="1"/>
  <c r="BA74" i="1"/>
  <c r="AZ74" i="1"/>
  <c r="AY74" i="1"/>
  <c r="AV74" i="1"/>
  <c r="AR74" i="1"/>
  <c r="AQ74" i="1"/>
  <c r="AP74" i="1"/>
  <c r="AO74" i="1"/>
  <c r="AN74" i="1"/>
  <c r="Y74" i="1"/>
  <c r="X74" i="1"/>
  <c r="V74" i="1"/>
  <c r="U74" i="1"/>
  <c r="S74" i="1"/>
  <c r="R74" i="1"/>
  <c r="P74" i="1"/>
  <c r="O74" i="1"/>
  <c r="M74" i="1"/>
  <c r="L74" i="1"/>
  <c r="BC73" i="1"/>
  <c r="BB73" i="1"/>
  <c r="BA73" i="1"/>
  <c r="AZ73" i="1"/>
  <c r="AY73" i="1"/>
  <c r="AV73" i="1"/>
  <c r="AR73" i="1"/>
  <c r="AQ73" i="1"/>
  <c r="AP73" i="1"/>
  <c r="AO73" i="1"/>
  <c r="AN73" i="1"/>
  <c r="AU73" i="1" s="1"/>
  <c r="Y73" i="1"/>
  <c r="X73" i="1"/>
  <c r="V73" i="1"/>
  <c r="U73" i="1"/>
  <c r="S73" i="1"/>
  <c r="R73" i="1"/>
  <c r="P73" i="1"/>
  <c r="O73" i="1"/>
  <c r="M73" i="1"/>
  <c r="L73" i="1"/>
  <c r="BC72" i="1"/>
  <c r="BB72" i="1"/>
  <c r="BA72" i="1"/>
  <c r="AZ72" i="1"/>
  <c r="AY72" i="1"/>
  <c r="AV72" i="1"/>
  <c r="AR72" i="1"/>
  <c r="AQ72" i="1"/>
  <c r="AP72" i="1"/>
  <c r="AO72" i="1"/>
  <c r="AN72" i="1"/>
  <c r="Y72" i="1"/>
  <c r="X72" i="1"/>
  <c r="V72" i="1"/>
  <c r="U72" i="1"/>
  <c r="S72" i="1"/>
  <c r="R72" i="1"/>
  <c r="P72" i="1"/>
  <c r="O72" i="1"/>
  <c r="M72" i="1"/>
  <c r="L72" i="1"/>
  <c r="BC71" i="1"/>
  <c r="BB71" i="1"/>
  <c r="BA71" i="1"/>
  <c r="AZ71" i="1"/>
  <c r="AY71" i="1"/>
  <c r="BF71" i="1" s="1"/>
  <c r="AV71" i="1"/>
  <c r="AR71" i="1"/>
  <c r="AQ71" i="1"/>
  <c r="AP71" i="1"/>
  <c r="AO71" i="1"/>
  <c r="AN71" i="1"/>
  <c r="AA66" i="1" l="1"/>
  <c r="AU77" i="1"/>
  <c r="BF75" i="1"/>
  <c r="AF75" i="1"/>
  <c r="AU74" i="1"/>
  <c r="AW74" i="1" s="1"/>
  <c r="AU78" i="1"/>
  <c r="AW78" i="1" s="1"/>
  <c r="BF72" i="1"/>
  <c r="BF76" i="1"/>
  <c r="AK76" i="1" s="1"/>
  <c r="AF74" i="1"/>
  <c r="AF78" i="1"/>
  <c r="AA79" i="1"/>
  <c r="AF73" i="1"/>
  <c r="AF77" i="1"/>
  <c r="AU72" i="1"/>
  <c r="AW72" i="1" s="1"/>
  <c r="BF74" i="1"/>
  <c r="AK74" i="1" s="1"/>
  <c r="AU76" i="1"/>
  <c r="AW76" i="1" s="1"/>
  <c r="BF78" i="1"/>
  <c r="AK78" i="1" s="1"/>
  <c r="AF72" i="1"/>
  <c r="AU71" i="1"/>
  <c r="AW71" i="1" s="1"/>
  <c r="BF73" i="1"/>
  <c r="AK73" i="1" s="1"/>
  <c r="AU75" i="1"/>
  <c r="AW75" i="1" s="1"/>
  <c r="BF77" i="1"/>
  <c r="AK77" i="1" s="1"/>
  <c r="AF71" i="1"/>
  <c r="AH71" i="1" s="1"/>
  <c r="AJ71" i="1" s="1"/>
  <c r="AF76" i="1"/>
  <c r="AK72" i="1"/>
  <c r="AK71" i="1"/>
  <c r="AK75" i="1"/>
  <c r="AW73" i="1"/>
  <c r="AW77" i="1"/>
  <c r="AB79" i="1"/>
  <c r="M79" i="1"/>
  <c r="O79" i="1"/>
  <c r="Y79" i="1"/>
  <c r="L79" i="1"/>
  <c r="R79" i="1"/>
  <c r="U79" i="1"/>
  <c r="V79" i="1"/>
  <c r="P79" i="1"/>
  <c r="S79" i="1"/>
  <c r="X79" i="1"/>
  <c r="AH77" i="1" l="1"/>
  <c r="AJ77" i="1" s="1"/>
  <c r="AL77" i="1" s="1"/>
  <c r="AH76" i="1"/>
  <c r="AJ76" i="1" s="1"/>
  <c r="AL76" i="1" s="1"/>
  <c r="AH73" i="1"/>
  <c r="AJ73" i="1" s="1"/>
  <c r="AL73" i="1" s="1"/>
  <c r="AH78" i="1"/>
  <c r="AJ78" i="1" s="1"/>
  <c r="AL78" i="1" s="1"/>
  <c r="AH74" i="1"/>
  <c r="AJ74" i="1" s="1"/>
  <c r="AL74" i="1" s="1"/>
  <c r="AH72" i="1"/>
  <c r="AJ72" i="1" s="1"/>
  <c r="AL72" i="1" s="1"/>
  <c r="AH75" i="1"/>
  <c r="AJ75" i="1" s="1"/>
  <c r="AL75" i="1" s="1"/>
  <c r="AF79" i="1"/>
  <c r="AJ79" i="1" l="1"/>
  <c r="AL71" i="1"/>
  <c r="AL79" i="1" s="1"/>
  <c r="L16" i="1" l="1"/>
  <c r="O16" i="1"/>
  <c r="R16" i="1"/>
  <c r="U16" i="1"/>
  <c r="X16" i="1"/>
  <c r="L17" i="1"/>
  <c r="O17" i="1"/>
  <c r="R17" i="1"/>
  <c r="U17" i="1"/>
  <c r="X17" i="1"/>
  <c r="L18" i="1"/>
  <c r="O18" i="1"/>
  <c r="R18" i="1"/>
  <c r="U18" i="1"/>
  <c r="X18" i="1"/>
  <c r="L19" i="1"/>
  <c r="O19" i="1"/>
  <c r="R19" i="1"/>
  <c r="U19" i="1"/>
  <c r="X19" i="1"/>
  <c r="L20" i="1"/>
  <c r="O20" i="1"/>
  <c r="R20" i="1"/>
  <c r="U20" i="1"/>
  <c r="X20" i="1"/>
  <c r="L21" i="1"/>
  <c r="O21" i="1"/>
  <c r="R21" i="1"/>
  <c r="U21" i="1"/>
  <c r="X21" i="1"/>
  <c r="L22" i="1"/>
  <c r="O22" i="1"/>
  <c r="R22" i="1"/>
  <c r="U22" i="1"/>
  <c r="X22" i="1"/>
  <c r="L23" i="1"/>
  <c r="O23" i="1"/>
  <c r="R23" i="1"/>
  <c r="U23" i="1"/>
  <c r="X23" i="1"/>
  <c r="L24" i="1"/>
  <c r="O24" i="1"/>
  <c r="R24" i="1"/>
  <c r="U24" i="1"/>
  <c r="X24" i="1"/>
  <c r="L25" i="1"/>
  <c r="O25" i="1"/>
  <c r="R25" i="1"/>
  <c r="U25" i="1"/>
  <c r="X25" i="1"/>
  <c r="L26" i="1"/>
  <c r="O26" i="1"/>
  <c r="R26" i="1"/>
  <c r="U26" i="1"/>
  <c r="X26" i="1"/>
  <c r="L27" i="1"/>
  <c r="O27" i="1"/>
  <c r="R27" i="1"/>
  <c r="U27" i="1"/>
  <c r="X27" i="1"/>
  <c r="L28" i="1"/>
  <c r="O28" i="1"/>
  <c r="R28" i="1"/>
  <c r="U28" i="1"/>
  <c r="X28" i="1"/>
  <c r="L29" i="1"/>
  <c r="O29" i="1"/>
  <c r="R29" i="1"/>
  <c r="U29" i="1"/>
  <c r="X29" i="1"/>
  <c r="L30" i="1"/>
  <c r="O30" i="1"/>
  <c r="R30" i="1"/>
  <c r="U30" i="1"/>
  <c r="X30" i="1"/>
  <c r="L31" i="1"/>
  <c r="O31" i="1"/>
  <c r="R31" i="1"/>
  <c r="U31" i="1"/>
  <c r="X31" i="1"/>
  <c r="L32" i="1"/>
  <c r="O32" i="1"/>
  <c r="R32" i="1"/>
  <c r="U32" i="1"/>
  <c r="X32" i="1"/>
  <c r="L33" i="1"/>
  <c r="O33" i="1"/>
  <c r="R33" i="1"/>
  <c r="U33" i="1"/>
  <c r="X33" i="1"/>
  <c r="L34" i="1"/>
  <c r="O34" i="1"/>
  <c r="R34" i="1"/>
  <c r="U34" i="1"/>
  <c r="X34" i="1"/>
  <c r="L35" i="1"/>
  <c r="O35" i="1"/>
  <c r="R35" i="1"/>
  <c r="U35" i="1"/>
  <c r="X35" i="1"/>
  <c r="L36" i="1"/>
  <c r="O36" i="1"/>
  <c r="R36" i="1"/>
  <c r="U36" i="1"/>
  <c r="X36" i="1"/>
  <c r="L37" i="1"/>
  <c r="O37" i="1"/>
  <c r="R37" i="1"/>
  <c r="U37" i="1"/>
  <c r="X37" i="1"/>
  <c r="L38" i="1"/>
  <c r="O38" i="1"/>
  <c r="R38" i="1"/>
  <c r="U38" i="1"/>
  <c r="X38" i="1"/>
  <c r="L39" i="1"/>
  <c r="O39" i="1"/>
  <c r="R39" i="1"/>
  <c r="U39" i="1"/>
  <c r="X39" i="1"/>
  <c r="L40" i="1"/>
  <c r="O40" i="1"/>
  <c r="R40" i="1"/>
  <c r="U40" i="1"/>
  <c r="X40" i="1"/>
  <c r="L41" i="1"/>
  <c r="O41" i="1"/>
  <c r="R41" i="1"/>
  <c r="U41" i="1"/>
  <c r="X41" i="1"/>
  <c r="L42" i="1"/>
  <c r="O42" i="1"/>
  <c r="R42" i="1"/>
  <c r="U42" i="1"/>
  <c r="X42" i="1"/>
  <c r="L43" i="1"/>
  <c r="O43" i="1"/>
  <c r="R43" i="1"/>
  <c r="U43" i="1"/>
  <c r="X43" i="1"/>
  <c r="L44" i="1"/>
  <c r="O44" i="1"/>
  <c r="R44" i="1"/>
  <c r="U44" i="1"/>
  <c r="X44" i="1"/>
  <c r="L45" i="1"/>
  <c r="O45" i="1"/>
  <c r="R45" i="1"/>
  <c r="U45" i="1"/>
  <c r="X45" i="1"/>
  <c r="L46" i="1"/>
  <c r="O46" i="1"/>
  <c r="R46" i="1"/>
  <c r="U46" i="1"/>
  <c r="X46" i="1"/>
  <c r="L47" i="1"/>
  <c r="O47" i="1"/>
  <c r="R47" i="1"/>
  <c r="U47" i="1"/>
  <c r="X47" i="1"/>
  <c r="L48" i="1"/>
  <c r="O48" i="1"/>
  <c r="R48" i="1"/>
  <c r="U48" i="1"/>
  <c r="X48" i="1"/>
  <c r="L49" i="1"/>
  <c r="O49" i="1"/>
  <c r="R49" i="1"/>
  <c r="U49" i="1"/>
  <c r="X49" i="1"/>
  <c r="L50" i="1"/>
  <c r="O50" i="1"/>
  <c r="R50" i="1"/>
  <c r="U50" i="1"/>
  <c r="X50" i="1"/>
  <c r="L51" i="1"/>
  <c r="O51" i="1"/>
  <c r="R51" i="1"/>
  <c r="U51" i="1"/>
  <c r="X51" i="1"/>
  <c r="L52" i="1"/>
  <c r="O52" i="1"/>
  <c r="R52" i="1"/>
  <c r="U52" i="1"/>
  <c r="X52" i="1"/>
  <c r="L53" i="1"/>
  <c r="O53" i="1"/>
  <c r="R53" i="1"/>
  <c r="U53" i="1"/>
  <c r="X53" i="1"/>
  <c r="L54" i="1"/>
  <c r="R54" i="1"/>
  <c r="U54" i="1"/>
  <c r="X54" i="1"/>
  <c r="L55" i="1"/>
  <c r="O55" i="1"/>
  <c r="R55" i="1"/>
  <c r="U55" i="1"/>
  <c r="X55" i="1"/>
  <c r="L56" i="1"/>
  <c r="O56" i="1"/>
  <c r="R56" i="1"/>
  <c r="U56" i="1"/>
  <c r="X56" i="1"/>
  <c r="L57" i="1"/>
  <c r="O57" i="1"/>
  <c r="R57" i="1"/>
  <c r="U57" i="1"/>
  <c r="X57" i="1"/>
  <c r="L58" i="1"/>
  <c r="O58" i="1"/>
  <c r="R58" i="1"/>
  <c r="U58" i="1"/>
  <c r="X58" i="1"/>
  <c r="L59" i="1"/>
  <c r="O59" i="1"/>
  <c r="R59" i="1"/>
  <c r="U59" i="1"/>
  <c r="X59" i="1"/>
  <c r="L60" i="1"/>
  <c r="O60" i="1"/>
  <c r="R60" i="1"/>
  <c r="U60" i="1"/>
  <c r="X60" i="1"/>
  <c r="L61" i="1"/>
  <c r="O61" i="1"/>
  <c r="R61" i="1"/>
  <c r="U61" i="1"/>
  <c r="X61" i="1"/>
  <c r="L62" i="1"/>
  <c r="O62" i="1"/>
  <c r="R62" i="1"/>
  <c r="U62" i="1"/>
  <c r="X62" i="1"/>
  <c r="L63" i="1"/>
  <c r="O63" i="1"/>
  <c r="R63" i="1"/>
  <c r="U63" i="1"/>
  <c r="X63" i="1"/>
  <c r="L64" i="1"/>
  <c r="O64" i="1"/>
  <c r="R64" i="1"/>
  <c r="U64" i="1"/>
  <c r="X64" i="1"/>
  <c r="L65" i="1"/>
  <c r="O65" i="1"/>
  <c r="R65" i="1"/>
  <c r="U65" i="1"/>
  <c r="X65" i="1"/>
  <c r="AY16" i="1"/>
  <c r="AZ16" i="1"/>
  <c r="BA16" i="1"/>
  <c r="BB16" i="1"/>
  <c r="BC16" i="1"/>
  <c r="AY17" i="1"/>
  <c r="AZ17" i="1"/>
  <c r="BA17" i="1"/>
  <c r="BB17" i="1"/>
  <c r="BC17" i="1"/>
  <c r="AY18" i="1"/>
  <c r="AZ18" i="1"/>
  <c r="BA18" i="1"/>
  <c r="BB18" i="1"/>
  <c r="BC18" i="1"/>
  <c r="AY19" i="1"/>
  <c r="AZ19" i="1"/>
  <c r="BA19" i="1"/>
  <c r="BB19" i="1"/>
  <c r="BC19" i="1"/>
  <c r="AY20" i="1"/>
  <c r="AZ20" i="1"/>
  <c r="BA20" i="1"/>
  <c r="BB20" i="1"/>
  <c r="BC20" i="1"/>
  <c r="AY21" i="1"/>
  <c r="AZ21" i="1"/>
  <c r="BA21" i="1"/>
  <c r="BB21" i="1"/>
  <c r="BC21" i="1"/>
  <c r="AY22" i="1"/>
  <c r="AZ22" i="1"/>
  <c r="BA22" i="1"/>
  <c r="BB22" i="1"/>
  <c r="BC22" i="1"/>
  <c r="AY23" i="1"/>
  <c r="AZ23" i="1"/>
  <c r="BA23" i="1"/>
  <c r="BB23" i="1"/>
  <c r="BC23" i="1"/>
  <c r="AY24" i="1"/>
  <c r="AZ24" i="1"/>
  <c r="BA24" i="1"/>
  <c r="BB24" i="1"/>
  <c r="BC24" i="1"/>
  <c r="AY25" i="1"/>
  <c r="AZ25" i="1"/>
  <c r="BA25" i="1"/>
  <c r="BB25" i="1"/>
  <c r="BC25" i="1"/>
  <c r="AY26" i="1"/>
  <c r="AZ26" i="1"/>
  <c r="BA26" i="1"/>
  <c r="BB26" i="1"/>
  <c r="BC26" i="1"/>
  <c r="AY27" i="1"/>
  <c r="AZ27" i="1"/>
  <c r="BA27" i="1"/>
  <c r="BB27" i="1"/>
  <c r="BC27" i="1"/>
  <c r="AY28" i="1"/>
  <c r="AZ28" i="1"/>
  <c r="BA28" i="1"/>
  <c r="BB28" i="1"/>
  <c r="BC28" i="1"/>
  <c r="AY29" i="1"/>
  <c r="AZ29" i="1"/>
  <c r="BA29" i="1"/>
  <c r="BB29" i="1"/>
  <c r="BC29" i="1"/>
  <c r="AY30" i="1"/>
  <c r="AZ30" i="1"/>
  <c r="BA30" i="1"/>
  <c r="BB30" i="1"/>
  <c r="BC30" i="1"/>
  <c r="AY31" i="1"/>
  <c r="AZ31" i="1"/>
  <c r="BA31" i="1"/>
  <c r="BB31" i="1"/>
  <c r="BC31" i="1"/>
  <c r="AY32" i="1"/>
  <c r="AZ32" i="1"/>
  <c r="BA32" i="1"/>
  <c r="BB32" i="1"/>
  <c r="BC32" i="1"/>
  <c r="AY33" i="1"/>
  <c r="AZ33" i="1"/>
  <c r="BA33" i="1"/>
  <c r="BB33" i="1"/>
  <c r="BC33" i="1"/>
  <c r="AY34" i="1"/>
  <c r="AZ34" i="1"/>
  <c r="BA34" i="1"/>
  <c r="BB34" i="1"/>
  <c r="BC34" i="1"/>
  <c r="AY35" i="1"/>
  <c r="AZ35" i="1"/>
  <c r="BA35" i="1"/>
  <c r="BB35" i="1"/>
  <c r="BC35" i="1"/>
  <c r="AY36" i="1"/>
  <c r="AZ36" i="1"/>
  <c r="BA36" i="1"/>
  <c r="BB36" i="1"/>
  <c r="BC36" i="1"/>
  <c r="AY37" i="1"/>
  <c r="AZ37" i="1"/>
  <c r="BA37" i="1"/>
  <c r="BB37" i="1"/>
  <c r="BC37" i="1"/>
  <c r="AY38" i="1"/>
  <c r="AZ38" i="1"/>
  <c r="BA38" i="1"/>
  <c r="BB38" i="1"/>
  <c r="BC38" i="1"/>
  <c r="AY39" i="1"/>
  <c r="AZ39" i="1"/>
  <c r="BA39" i="1"/>
  <c r="BB39" i="1"/>
  <c r="BC39" i="1"/>
  <c r="AZ40" i="1"/>
  <c r="BA40" i="1"/>
  <c r="BB40" i="1"/>
  <c r="BC40" i="1"/>
  <c r="AY41" i="1"/>
  <c r="AZ41" i="1"/>
  <c r="BA41" i="1"/>
  <c r="BB41" i="1"/>
  <c r="BC41" i="1"/>
  <c r="AY42" i="1"/>
  <c r="AZ42" i="1"/>
  <c r="BA42" i="1"/>
  <c r="BB42" i="1"/>
  <c r="BC42" i="1"/>
  <c r="AY43" i="1"/>
  <c r="AZ43" i="1"/>
  <c r="BA43" i="1"/>
  <c r="BB43" i="1"/>
  <c r="BC43" i="1"/>
  <c r="AY44" i="1"/>
  <c r="AZ44" i="1"/>
  <c r="BA44" i="1"/>
  <c r="BB44" i="1"/>
  <c r="BC44" i="1"/>
  <c r="AY45" i="1"/>
  <c r="AZ45" i="1"/>
  <c r="BA45" i="1"/>
  <c r="BB45" i="1"/>
  <c r="BC45" i="1"/>
  <c r="AY46" i="1"/>
  <c r="AZ46" i="1"/>
  <c r="BA46" i="1"/>
  <c r="BB46" i="1"/>
  <c r="BC46" i="1"/>
  <c r="AY47" i="1"/>
  <c r="AZ47" i="1"/>
  <c r="BA47" i="1"/>
  <c r="BB47" i="1"/>
  <c r="BC47" i="1"/>
  <c r="AY48" i="1"/>
  <c r="AZ48" i="1"/>
  <c r="BA48" i="1"/>
  <c r="BB48" i="1"/>
  <c r="BC48" i="1"/>
  <c r="AY49" i="1"/>
  <c r="AZ49" i="1"/>
  <c r="BA49" i="1"/>
  <c r="BB49" i="1"/>
  <c r="BC49" i="1"/>
  <c r="AY50" i="1"/>
  <c r="AZ50" i="1"/>
  <c r="BA50" i="1"/>
  <c r="BB50" i="1"/>
  <c r="BC50" i="1"/>
  <c r="AY51" i="1"/>
  <c r="AZ51" i="1"/>
  <c r="BA51" i="1"/>
  <c r="BB51" i="1"/>
  <c r="BC51" i="1"/>
  <c r="AY52" i="1"/>
  <c r="AZ52" i="1"/>
  <c r="BA52" i="1"/>
  <c r="BB52" i="1"/>
  <c r="BC52" i="1"/>
  <c r="AY53" i="1"/>
  <c r="AZ53" i="1"/>
  <c r="BA53" i="1"/>
  <c r="BB53" i="1"/>
  <c r="BC53" i="1"/>
  <c r="AY54" i="1"/>
  <c r="AZ54" i="1"/>
  <c r="BA54" i="1"/>
  <c r="BB54" i="1"/>
  <c r="BC54" i="1"/>
  <c r="AY55" i="1"/>
  <c r="AZ55" i="1"/>
  <c r="BA55" i="1"/>
  <c r="BB55" i="1"/>
  <c r="BC55" i="1"/>
  <c r="AY56" i="1"/>
  <c r="AZ56" i="1"/>
  <c r="BA56" i="1"/>
  <c r="BB56" i="1"/>
  <c r="BC56" i="1"/>
  <c r="AY57" i="1"/>
  <c r="AZ57" i="1"/>
  <c r="BA57" i="1"/>
  <c r="BB57" i="1"/>
  <c r="BC57" i="1"/>
  <c r="AY58" i="1"/>
  <c r="AZ58" i="1"/>
  <c r="BA58" i="1"/>
  <c r="BB58" i="1"/>
  <c r="BC58" i="1"/>
  <c r="AY59" i="1"/>
  <c r="AZ59" i="1"/>
  <c r="BA59" i="1"/>
  <c r="BB59" i="1"/>
  <c r="BC59" i="1"/>
  <c r="AY60" i="1"/>
  <c r="AZ60" i="1"/>
  <c r="BA60" i="1"/>
  <c r="BB60" i="1"/>
  <c r="BC60" i="1"/>
  <c r="AY61" i="1"/>
  <c r="AZ61" i="1"/>
  <c r="BA61" i="1"/>
  <c r="BB61" i="1"/>
  <c r="BC61" i="1"/>
  <c r="AY62" i="1"/>
  <c r="AZ62" i="1"/>
  <c r="BA62" i="1"/>
  <c r="BB62" i="1"/>
  <c r="BC62" i="1"/>
  <c r="AY63" i="1"/>
  <c r="AZ63" i="1"/>
  <c r="BA63" i="1"/>
  <c r="BB63" i="1"/>
  <c r="BC63" i="1"/>
  <c r="AY64" i="1"/>
  <c r="AZ64" i="1"/>
  <c r="BA64" i="1"/>
  <c r="BB64" i="1"/>
  <c r="BC64" i="1"/>
  <c r="AY65" i="1"/>
  <c r="AZ65" i="1"/>
  <c r="BA65" i="1"/>
  <c r="BB65" i="1"/>
  <c r="BC65" i="1"/>
  <c r="AN16" i="1"/>
  <c r="AO16" i="1"/>
  <c r="AP16" i="1"/>
  <c r="AQ16" i="1"/>
  <c r="AR16" i="1"/>
  <c r="AU16" i="1" s="1"/>
  <c r="AV16" i="1"/>
  <c r="AN17" i="1"/>
  <c r="AO17" i="1"/>
  <c r="AP17" i="1"/>
  <c r="AQ17" i="1"/>
  <c r="AR17" i="1"/>
  <c r="AV17" i="1"/>
  <c r="AN18" i="1"/>
  <c r="AO18" i="1"/>
  <c r="AP18" i="1"/>
  <c r="AQ18" i="1"/>
  <c r="AR18" i="1"/>
  <c r="AV18" i="1"/>
  <c r="AN19" i="1"/>
  <c r="AO19" i="1"/>
  <c r="AP19" i="1"/>
  <c r="AQ19" i="1"/>
  <c r="AR19" i="1"/>
  <c r="AV19" i="1"/>
  <c r="AN20" i="1"/>
  <c r="AO20" i="1"/>
  <c r="AP20" i="1"/>
  <c r="AQ20" i="1"/>
  <c r="AR20" i="1"/>
  <c r="AV20" i="1"/>
  <c r="AN21" i="1"/>
  <c r="AO21" i="1"/>
  <c r="AP21" i="1"/>
  <c r="AQ21" i="1"/>
  <c r="AR21" i="1"/>
  <c r="AV21" i="1"/>
  <c r="AN22" i="1"/>
  <c r="AO22" i="1"/>
  <c r="AP22" i="1"/>
  <c r="AQ22" i="1"/>
  <c r="AR22" i="1"/>
  <c r="AV22" i="1"/>
  <c r="AN23" i="1"/>
  <c r="AO23" i="1"/>
  <c r="AP23" i="1"/>
  <c r="AQ23" i="1"/>
  <c r="AR23" i="1"/>
  <c r="AV23" i="1"/>
  <c r="AN24" i="1"/>
  <c r="AO24" i="1"/>
  <c r="AP24" i="1"/>
  <c r="AQ24" i="1"/>
  <c r="AR24" i="1"/>
  <c r="AV24" i="1"/>
  <c r="AN25" i="1"/>
  <c r="AO25" i="1"/>
  <c r="AP25" i="1"/>
  <c r="AQ25" i="1"/>
  <c r="AR25" i="1"/>
  <c r="AV25" i="1"/>
  <c r="AN26" i="1"/>
  <c r="AO26" i="1"/>
  <c r="AP26" i="1"/>
  <c r="AQ26" i="1"/>
  <c r="AR26" i="1"/>
  <c r="AV26" i="1"/>
  <c r="AN27" i="1"/>
  <c r="AO27" i="1"/>
  <c r="AP27" i="1"/>
  <c r="AQ27" i="1"/>
  <c r="AR27" i="1"/>
  <c r="AV27" i="1"/>
  <c r="AN28" i="1"/>
  <c r="AO28" i="1"/>
  <c r="AP28" i="1"/>
  <c r="AQ28" i="1"/>
  <c r="AR28" i="1"/>
  <c r="AV28" i="1"/>
  <c r="AN29" i="1"/>
  <c r="AO29" i="1"/>
  <c r="AP29" i="1"/>
  <c r="AQ29" i="1"/>
  <c r="AR29" i="1"/>
  <c r="AV29" i="1"/>
  <c r="AN30" i="1"/>
  <c r="AO30" i="1"/>
  <c r="AP30" i="1"/>
  <c r="AQ30" i="1"/>
  <c r="AR30" i="1"/>
  <c r="AV30" i="1"/>
  <c r="AN31" i="1"/>
  <c r="AO31" i="1"/>
  <c r="AP31" i="1"/>
  <c r="AQ31" i="1"/>
  <c r="AR31" i="1"/>
  <c r="AV31" i="1"/>
  <c r="AN32" i="1"/>
  <c r="AO32" i="1"/>
  <c r="AP32" i="1"/>
  <c r="AQ32" i="1"/>
  <c r="AR32" i="1"/>
  <c r="AV32" i="1"/>
  <c r="AN33" i="1"/>
  <c r="AO33" i="1"/>
  <c r="AP33" i="1"/>
  <c r="AQ33" i="1"/>
  <c r="AR33" i="1"/>
  <c r="AV33" i="1"/>
  <c r="AN34" i="1"/>
  <c r="AO34" i="1"/>
  <c r="AP34" i="1"/>
  <c r="AQ34" i="1"/>
  <c r="AR34" i="1"/>
  <c r="AV34" i="1"/>
  <c r="AN35" i="1"/>
  <c r="AO35" i="1"/>
  <c r="AP35" i="1"/>
  <c r="AQ35" i="1"/>
  <c r="AR35" i="1"/>
  <c r="AV35" i="1"/>
  <c r="AN36" i="1"/>
  <c r="AO36" i="1"/>
  <c r="AP36" i="1"/>
  <c r="AQ36" i="1"/>
  <c r="AR36" i="1"/>
  <c r="AV36" i="1"/>
  <c r="AN37" i="1"/>
  <c r="AO37" i="1"/>
  <c r="AP37" i="1"/>
  <c r="AQ37" i="1"/>
  <c r="AR37" i="1"/>
  <c r="AV37" i="1"/>
  <c r="AN38" i="1"/>
  <c r="AO38" i="1"/>
  <c r="AP38" i="1"/>
  <c r="AQ38" i="1"/>
  <c r="AR38" i="1"/>
  <c r="AV38" i="1"/>
  <c r="AN39" i="1"/>
  <c r="AO39" i="1"/>
  <c r="AP39" i="1"/>
  <c r="AQ39" i="1"/>
  <c r="AR39" i="1"/>
  <c r="AV39" i="1"/>
  <c r="AN40" i="1"/>
  <c r="AO40" i="1"/>
  <c r="AP40" i="1"/>
  <c r="AQ40" i="1"/>
  <c r="AR40" i="1"/>
  <c r="AV40" i="1"/>
  <c r="AN41" i="1"/>
  <c r="AO41" i="1"/>
  <c r="AP41" i="1"/>
  <c r="AQ41" i="1"/>
  <c r="AR41" i="1"/>
  <c r="AV41" i="1"/>
  <c r="AN42" i="1"/>
  <c r="AO42" i="1"/>
  <c r="AP42" i="1"/>
  <c r="AQ42" i="1"/>
  <c r="AR42" i="1"/>
  <c r="AV42" i="1"/>
  <c r="AN43" i="1"/>
  <c r="AO43" i="1"/>
  <c r="AP43" i="1"/>
  <c r="AQ43" i="1"/>
  <c r="AR43" i="1"/>
  <c r="AV43" i="1"/>
  <c r="AN44" i="1"/>
  <c r="AO44" i="1"/>
  <c r="AP44" i="1"/>
  <c r="AQ44" i="1"/>
  <c r="AR44" i="1"/>
  <c r="AV44" i="1"/>
  <c r="AN45" i="1"/>
  <c r="AO45" i="1"/>
  <c r="AP45" i="1"/>
  <c r="AQ45" i="1"/>
  <c r="AR45" i="1"/>
  <c r="AV45" i="1"/>
  <c r="AN46" i="1"/>
  <c r="AO46" i="1"/>
  <c r="AP46" i="1"/>
  <c r="AQ46" i="1"/>
  <c r="AR46" i="1"/>
  <c r="AV46" i="1"/>
  <c r="AN47" i="1"/>
  <c r="AO47" i="1"/>
  <c r="AP47" i="1"/>
  <c r="AQ47" i="1"/>
  <c r="AR47" i="1"/>
  <c r="AV47" i="1"/>
  <c r="AN48" i="1"/>
  <c r="AO48" i="1"/>
  <c r="AP48" i="1"/>
  <c r="AQ48" i="1"/>
  <c r="AR48" i="1"/>
  <c r="AV48" i="1"/>
  <c r="AN49" i="1"/>
  <c r="AO49" i="1"/>
  <c r="AP49" i="1"/>
  <c r="AQ49" i="1"/>
  <c r="AR49" i="1"/>
  <c r="AV49" i="1"/>
  <c r="AN50" i="1"/>
  <c r="AO50" i="1"/>
  <c r="AP50" i="1"/>
  <c r="AQ50" i="1"/>
  <c r="AR50" i="1"/>
  <c r="AV50" i="1"/>
  <c r="AN51" i="1"/>
  <c r="AO51" i="1"/>
  <c r="AP51" i="1"/>
  <c r="AQ51" i="1"/>
  <c r="AR51" i="1"/>
  <c r="AV51" i="1"/>
  <c r="AN52" i="1"/>
  <c r="AO52" i="1"/>
  <c r="AP52" i="1"/>
  <c r="AQ52" i="1"/>
  <c r="AR52" i="1"/>
  <c r="AV52" i="1"/>
  <c r="AN53" i="1"/>
  <c r="AO53" i="1"/>
  <c r="AP53" i="1"/>
  <c r="AQ53" i="1"/>
  <c r="AR53" i="1"/>
  <c r="AV53" i="1"/>
  <c r="AN54" i="1"/>
  <c r="AO54" i="1"/>
  <c r="AP54" i="1"/>
  <c r="AQ54" i="1"/>
  <c r="AR54" i="1"/>
  <c r="AV54" i="1"/>
  <c r="AN55" i="1"/>
  <c r="AO55" i="1"/>
  <c r="AP55" i="1"/>
  <c r="AQ55" i="1"/>
  <c r="AR55" i="1"/>
  <c r="AV55" i="1"/>
  <c r="AN56" i="1"/>
  <c r="AO56" i="1"/>
  <c r="AP56" i="1"/>
  <c r="AQ56" i="1"/>
  <c r="AR56" i="1"/>
  <c r="AV56" i="1"/>
  <c r="AN57" i="1"/>
  <c r="AO57" i="1"/>
  <c r="AP57" i="1"/>
  <c r="AQ57" i="1"/>
  <c r="AR57" i="1"/>
  <c r="AV57" i="1"/>
  <c r="AN58" i="1"/>
  <c r="AO58" i="1"/>
  <c r="AP58" i="1"/>
  <c r="AQ58" i="1"/>
  <c r="AR58" i="1"/>
  <c r="AV58" i="1"/>
  <c r="AN59" i="1"/>
  <c r="AO59" i="1"/>
  <c r="AP59" i="1"/>
  <c r="AQ59" i="1"/>
  <c r="AR59" i="1"/>
  <c r="AV59" i="1"/>
  <c r="AN60" i="1"/>
  <c r="AO60" i="1"/>
  <c r="AP60" i="1"/>
  <c r="AQ60" i="1"/>
  <c r="AR60" i="1"/>
  <c r="AV60" i="1"/>
  <c r="AN61" i="1"/>
  <c r="AO61" i="1"/>
  <c r="AP61" i="1"/>
  <c r="AQ61" i="1"/>
  <c r="AR61" i="1"/>
  <c r="AV61" i="1"/>
  <c r="AN62" i="1"/>
  <c r="AO62" i="1"/>
  <c r="AP62" i="1"/>
  <c r="AQ62" i="1"/>
  <c r="AR62" i="1"/>
  <c r="AV62" i="1"/>
  <c r="AN63" i="1"/>
  <c r="AO63" i="1"/>
  <c r="AP63" i="1"/>
  <c r="AQ63" i="1"/>
  <c r="AR63" i="1"/>
  <c r="AV63" i="1"/>
  <c r="AN64" i="1"/>
  <c r="AO64" i="1"/>
  <c r="AP64" i="1"/>
  <c r="AQ64" i="1"/>
  <c r="AR64" i="1"/>
  <c r="AV64" i="1"/>
  <c r="AN65" i="1"/>
  <c r="AO65" i="1"/>
  <c r="AP65" i="1"/>
  <c r="AQ65" i="1"/>
  <c r="AR65" i="1"/>
  <c r="AV65" i="1"/>
  <c r="BF38" i="1" l="1"/>
  <c r="BF26" i="1"/>
  <c r="AF64" i="1"/>
  <c r="AF47" i="1"/>
  <c r="AF35" i="1"/>
  <c r="AF23" i="1"/>
  <c r="AH23" i="1" s="1"/>
  <c r="AJ23" i="1" s="1"/>
  <c r="AF16" i="1"/>
  <c r="AH16" i="1" s="1"/>
  <c r="AJ16" i="1" s="1"/>
  <c r="BF62" i="1"/>
  <c r="BF50" i="1"/>
  <c r="AK50" i="1" s="1"/>
  <c r="BF57" i="1"/>
  <c r="AK57" i="1" s="1"/>
  <c r="BF47" i="1"/>
  <c r="AK47" i="1" s="1"/>
  <c r="BF23" i="1"/>
  <c r="AF20" i="1"/>
  <c r="AU60" i="1"/>
  <c r="AW60" i="1" s="1"/>
  <c r="AU48" i="1"/>
  <c r="AU36" i="1"/>
  <c r="AW36" i="1" s="1"/>
  <c r="AU24" i="1"/>
  <c r="AW24" i="1" s="1"/>
  <c r="BF30" i="1"/>
  <c r="AK30" i="1" s="1"/>
  <c r="BF25" i="1"/>
  <c r="AK25" i="1" s="1"/>
  <c r="AF22" i="1"/>
  <c r="AH22" i="1" s="1"/>
  <c r="AJ22" i="1" s="1"/>
  <c r="BF58" i="1"/>
  <c r="AK58" i="1" s="1"/>
  <c r="BF46" i="1"/>
  <c r="AK46" i="1" s="1"/>
  <c r="BF34" i="1"/>
  <c r="AK34" i="1" s="1"/>
  <c r="BF22" i="1"/>
  <c r="AF60" i="1"/>
  <c r="AH60" i="1" s="1"/>
  <c r="AJ60" i="1" s="1"/>
  <c r="AF43" i="1"/>
  <c r="AH43" i="1" s="1"/>
  <c r="AJ43" i="1" s="1"/>
  <c r="AF31" i="1"/>
  <c r="AH31" i="1" s="1"/>
  <c r="AJ31" i="1" s="1"/>
  <c r="AF19" i="1"/>
  <c r="AH19" i="1" s="1"/>
  <c r="AJ19" i="1" s="1"/>
  <c r="AF54" i="1"/>
  <c r="AF61" i="1"/>
  <c r="AH61" i="1" s="1"/>
  <c r="AJ61" i="1" s="1"/>
  <c r="AU58" i="1"/>
  <c r="AW58" i="1" s="1"/>
  <c r="AU50" i="1"/>
  <c r="AW50" i="1" s="1"/>
  <c r="AU40" i="1"/>
  <c r="AW40" i="1" s="1"/>
  <c r="AU30" i="1"/>
  <c r="AW30" i="1" s="1"/>
  <c r="AU18" i="1"/>
  <c r="AW18" i="1" s="1"/>
  <c r="AF51" i="1"/>
  <c r="AF58" i="1"/>
  <c r="AH58" i="1" s="1"/>
  <c r="AJ58" i="1" s="1"/>
  <c r="AF29" i="1"/>
  <c r="AH29" i="1" s="1"/>
  <c r="AJ29" i="1" s="1"/>
  <c r="AF24" i="1"/>
  <c r="AH24" i="1" s="1"/>
  <c r="AJ24" i="1" s="1"/>
  <c r="BF65" i="1"/>
  <c r="AK65" i="1" s="1"/>
  <c r="BF53" i="1"/>
  <c r="AK53" i="1" s="1"/>
  <c r="BF41" i="1"/>
  <c r="AK41" i="1" s="1"/>
  <c r="BF29" i="1"/>
  <c r="AK29" i="1" s="1"/>
  <c r="BF17" i="1"/>
  <c r="AK17" i="1" s="1"/>
  <c r="AF55" i="1"/>
  <c r="AH55" i="1" s="1"/>
  <c r="AJ55" i="1" s="1"/>
  <c r="AF50" i="1"/>
  <c r="AH50" i="1" s="1"/>
  <c r="AJ50" i="1" s="1"/>
  <c r="AF38" i="1"/>
  <c r="AH38" i="1" s="1"/>
  <c r="AJ38" i="1" s="1"/>
  <c r="AF26" i="1"/>
  <c r="AH26" i="1" s="1"/>
  <c r="AJ26" i="1" s="1"/>
  <c r="BF45" i="1"/>
  <c r="AK45" i="1" s="1"/>
  <c r="BF21" i="1"/>
  <c r="AK21" i="1" s="1"/>
  <c r="AF59" i="1"/>
  <c r="AH59" i="1" s="1"/>
  <c r="AJ59" i="1" s="1"/>
  <c r="AF18" i="1"/>
  <c r="BF64" i="1"/>
  <c r="AK64" i="1" s="1"/>
  <c r="BF52" i="1"/>
  <c r="AK52" i="1" s="1"/>
  <c r="BF40" i="1"/>
  <c r="AK40" i="1" s="1"/>
  <c r="BF28" i="1"/>
  <c r="AK28" i="1" s="1"/>
  <c r="AF49" i="1"/>
  <c r="AF37" i="1"/>
  <c r="AH37" i="1" s="1"/>
  <c r="AJ37" i="1" s="1"/>
  <c r="AF25" i="1"/>
  <c r="AH25" i="1" s="1"/>
  <c r="AJ25" i="1" s="1"/>
  <c r="BF59" i="1"/>
  <c r="AK59" i="1" s="1"/>
  <c r="AF44" i="1"/>
  <c r="AH44" i="1" s="1"/>
  <c r="AJ44" i="1" s="1"/>
  <c r="AU62" i="1"/>
  <c r="AW62" i="1" s="1"/>
  <c r="AU54" i="1"/>
  <c r="AW54" i="1" s="1"/>
  <c r="AU52" i="1"/>
  <c r="AW52" i="1" s="1"/>
  <c r="AU46" i="1"/>
  <c r="AW46" i="1" s="1"/>
  <c r="AU42" i="1"/>
  <c r="AW42" i="1" s="1"/>
  <c r="AU38" i="1"/>
  <c r="AW38" i="1" s="1"/>
  <c r="AU34" i="1"/>
  <c r="AW34" i="1" s="1"/>
  <c r="AU32" i="1"/>
  <c r="AW32" i="1" s="1"/>
  <c r="AU26" i="1"/>
  <c r="AW26" i="1" s="1"/>
  <c r="AU22" i="1"/>
  <c r="AW22" i="1" s="1"/>
  <c r="AU20" i="1"/>
  <c r="AW20" i="1" s="1"/>
  <c r="BF18" i="1"/>
  <c r="AK18" i="1" s="1"/>
  <c r="AF56" i="1"/>
  <c r="AH56" i="1" s="1"/>
  <c r="AJ56" i="1" s="1"/>
  <c r="AF39" i="1"/>
  <c r="AH39" i="1" s="1"/>
  <c r="AJ39" i="1" s="1"/>
  <c r="AF27" i="1"/>
  <c r="AH27" i="1" s="1"/>
  <c r="AJ27" i="1" s="1"/>
  <c r="BF61" i="1"/>
  <c r="AK61" i="1" s="1"/>
  <c r="BF49" i="1"/>
  <c r="AK49" i="1" s="1"/>
  <c r="AF63" i="1"/>
  <c r="AH63" i="1" s="1"/>
  <c r="AJ63" i="1" s="1"/>
  <c r="AF46" i="1"/>
  <c r="AH46" i="1" s="1"/>
  <c r="AJ46" i="1" s="1"/>
  <c r="AF34" i="1"/>
  <c r="AH34" i="1" s="1"/>
  <c r="AJ34" i="1" s="1"/>
  <c r="BF56" i="1"/>
  <c r="AK56" i="1" s="1"/>
  <c r="BF20" i="1"/>
  <c r="AK20" i="1" s="1"/>
  <c r="BF63" i="1"/>
  <c r="AK63" i="1" s="1"/>
  <c r="BF39" i="1"/>
  <c r="AK39" i="1" s="1"/>
  <c r="BF27" i="1"/>
  <c r="AK27" i="1" s="1"/>
  <c r="AF65" i="1"/>
  <c r="AH65" i="1" s="1"/>
  <c r="AJ65" i="1" s="1"/>
  <c r="AF48" i="1"/>
  <c r="AH48" i="1" s="1"/>
  <c r="AJ48" i="1" s="1"/>
  <c r="AF36" i="1"/>
  <c r="AH36" i="1" s="1"/>
  <c r="AJ36" i="1" s="1"/>
  <c r="AU65" i="1"/>
  <c r="AW65" i="1" s="1"/>
  <c r="AU63" i="1"/>
  <c r="AW63" i="1" s="1"/>
  <c r="AU61" i="1"/>
  <c r="AW61" i="1" s="1"/>
  <c r="AU59" i="1"/>
  <c r="AW59" i="1" s="1"/>
  <c r="AU57" i="1"/>
  <c r="AW57" i="1" s="1"/>
  <c r="AU55" i="1"/>
  <c r="AW55" i="1" s="1"/>
  <c r="AU53" i="1"/>
  <c r="AW53" i="1" s="1"/>
  <c r="AU51" i="1"/>
  <c r="AW51" i="1" s="1"/>
  <c r="AU49" i="1"/>
  <c r="AW49" i="1" s="1"/>
  <c r="AU47" i="1"/>
  <c r="AW47" i="1" s="1"/>
  <c r="AU45" i="1"/>
  <c r="AW45" i="1" s="1"/>
  <c r="AU43" i="1"/>
  <c r="AW43" i="1" s="1"/>
  <c r="AU41" i="1"/>
  <c r="AW41" i="1" s="1"/>
  <c r="AU39" i="1"/>
  <c r="AW39" i="1" s="1"/>
  <c r="AU37" i="1"/>
  <c r="AW37" i="1" s="1"/>
  <c r="AU35" i="1"/>
  <c r="AW35" i="1" s="1"/>
  <c r="AU33" i="1"/>
  <c r="AU31" i="1"/>
  <c r="AW31" i="1" s="1"/>
  <c r="AU29" i="1"/>
  <c r="AW29" i="1" s="1"/>
  <c r="AU27" i="1"/>
  <c r="AW27" i="1" s="1"/>
  <c r="AU25" i="1"/>
  <c r="AW25" i="1" s="1"/>
  <c r="AU23" i="1"/>
  <c r="AW23" i="1" s="1"/>
  <c r="AU21" i="1"/>
  <c r="AW21" i="1" s="1"/>
  <c r="AU19" i="1"/>
  <c r="AU17" i="1"/>
  <c r="AW17" i="1" s="1"/>
  <c r="BF60" i="1"/>
  <c r="AK60" i="1" s="1"/>
  <c r="BF48" i="1"/>
  <c r="AK48" i="1" s="1"/>
  <c r="BF36" i="1"/>
  <c r="AK36" i="1" s="1"/>
  <c r="BF24" i="1"/>
  <c r="AK24" i="1" s="1"/>
  <c r="BF16" i="1"/>
  <c r="AK16" i="1" s="1"/>
  <c r="AF62" i="1"/>
  <c r="AH62" i="1" s="1"/>
  <c r="AJ62" i="1" s="1"/>
  <c r="AF45" i="1"/>
  <c r="AH45" i="1" s="1"/>
  <c r="AJ45" i="1" s="1"/>
  <c r="AF33" i="1"/>
  <c r="AH33" i="1" s="1"/>
  <c r="AJ33" i="1" s="1"/>
  <c r="AF21" i="1"/>
  <c r="BF33" i="1"/>
  <c r="AK33" i="1" s="1"/>
  <c r="AF42" i="1"/>
  <c r="AH42" i="1" s="1"/>
  <c r="AJ42" i="1" s="1"/>
  <c r="AF30" i="1"/>
  <c r="AH30" i="1" s="1"/>
  <c r="AJ30" i="1" s="1"/>
  <c r="BF35" i="1"/>
  <c r="AK35" i="1" s="1"/>
  <c r="AF32" i="1"/>
  <c r="AH32" i="1" s="1"/>
  <c r="AJ32" i="1" s="1"/>
  <c r="AU64" i="1"/>
  <c r="AW64" i="1" s="1"/>
  <c r="AU56" i="1"/>
  <c r="AW56" i="1" s="1"/>
  <c r="AU44" i="1"/>
  <c r="AW44" i="1" s="1"/>
  <c r="AU28" i="1"/>
  <c r="AW28" i="1" s="1"/>
  <c r="BF54" i="1"/>
  <c r="AK54" i="1" s="1"/>
  <c r="BF42" i="1"/>
  <c r="AK42" i="1" s="1"/>
  <c r="BF37" i="1"/>
  <c r="AK37" i="1" s="1"/>
  <c r="BF44" i="1"/>
  <c r="AK44" i="1" s="1"/>
  <c r="BF32" i="1"/>
  <c r="AK32" i="1" s="1"/>
  <c r="AF53" i="1"/>
  <c r="AH53" i="1" s="1"/>
  <c r="AJ53" i="1" s="1"/>
  <c r="AF41" i="1"/>
  <c r="AH41" i="1" s="1"/>
  <c r="AJ41" i="1" s="1"/>
  <c r="AF17" i="1"/>
  <c r="AH17" i="1" s="1"/>
  <c r="AJ17" i="1" s="1"/>
  <c r="BF51" i="1"/>
  <c r="AK51" i="1" s="1"/>
  <c r="BF55" i="1"/>
  <c r="AK55" i="1" s="1"/>
  <c r="BF43" i="1"/>
  <c r="AK43" i="1" s="1"/>
  <c r="BF31" i="1"/>
  <c r="AK31" i="1" s="1"/>
  <c r="BF19" i="1"/>
  <c r="AF57" i="1"/>
  <c r="AH57" i="1" s="1"/>
  <c r="AJ57" i="1" s="1"/>
  <c r="AF52" i="1"/>
  <c r="AH52" i="1" s="1"/>
  <c r="AJ52" i="1" s="1"/>
  <c r="AF40" i="1"/>
  <c r="AH40" i="1" s="1"/>
  <c r="AJ40" i="1" s="1"/>
  <c r="AF28" i="1"/>
  <c r="AH28" i="1" s="1"/>
  <c r="AJ28" i="1" s="1"/>
  <c r="AW16" i="1"/>
  <c r="AW33" i="1"/>
  <c r="AK19" i="1"/>
  <c r="AK62" i="1"/>
  <c r="AK38" i="1"/>
  <c r="AK26" i="1"/>
  <c r="AK23" i="1"/>
  <c r="AK22" i="1"/>
  <c r="AH51" i="1"/>
  <c r="AJ51" i="1" s="1"/>
  <c r="AH21" i="1"/>
  <c r="AJ21" i="1" s="1"/>
  <c r="AB66" i="1"/>
  <c r="AH64" i="1"/>
  <c r="AJ64" i="1" s="1"/>
  <c r="AH35" i="1"/>
  <c r="AJ35" i="1" s="1"/>
  <c r="AH47" i="1"/>
  <c r="AJ47" i="1" s="1"/>
  <c r="L66" i="1"/>
  <c r="O66" i="1"/>
  <c r="AW48" i="1"/>
  <c r="AW19" i="1"/>
  <c r="AH49" i="1" l="1"/>
  <c r="AJ49" i="1" s="1"/>
  <c r="AL49" i="1" s="1"/>
  <c r="AH20" i="1"/>
  <c r="AJ20" i="1" s="1"/>
  <c r="AL20" i="1" s="1"/>
  <c r="AH54" i="1"/>
  <c r="AJ54" i="1" s="1"/>
  <c r="AL54" i="1" s="1"/>
  <c r="AH18" i="1"/>
  <c r="AJ18" i="1" s="1"/>
  <c r="AL18" i="1" s="1"/>
  <c r="AL42" i="1"/>
  <c r="AL60" i="1"/>
  <c r="AL33" i="1"/>
  <c r="AL25" i="1"/>
  <c r="AL28" i="1"/>
  <c r="AL52" i="1"/>
  <c r="AL62" i="1"/>
  <c r="AL17" i="1"/>
  <c r="AL27" i="1"/>
  <c r="AL21" i="1"/>
  <c r="AL39" i="1"/>
  <c r="AL65" i="1"/>
  <c r="AL50" i="1"/>
  <c r="AL57" i="1"/>
  <c r="AL44" i="1"/>
  <c r="AL26" i="1"/>
  <c r="AF66" i="1"/>
  <c r="AL53" i="1"/>
  <c r="AL22" i="1"/>
  <c r="AL37" i="1"/>
  <c r="AL61" i="1"/>
  <c r="AL58" i="1"/>
  <c r="AL45" i="1"/>
  <c r="AL38" i="1"/>
  <c r="AL46" i="1"/>
  <c r="AL41" i="1"/>
  <c r="AL31" i="1"/>
  <c r="AL30" i="1"/>
  <c r="AL48" i="1"/>
  <c r="AL19" i="1"/>
  <c r="AL56" i="1"/>
  <c r="AL23" i="1"/>
  <c r="AL43" i="1"/>
  <c r="AL29" i="1"/>
  <c r="AL32" i="1"/>
  <c r="AL47" i="1"/>
  <c r="AL40" i="1"/>
  <c r="AL64" i="1"/>
  <c r="AL55" i="1"/>
  <c r="AL34" i="1"/>
  <c r="AL35" i="1"/>
  <c r="AL16" i="1"/>
  <c r="AL59" i="1"/>
  <c r="AL36" i="1"/>
  <c r="AL24" i="1"/>
  <c r="AL51" i="1"/>
  <c r="AL63" i="1"/>
  <c r="M66" i="1"/>
  <c r="AJ66" i="1" l="1"/>
  <c r="AL66" i="1"/>
  <c r="AL81" i="1" s="1"/>
  <c r="X66" i="1"/>
  <c r="Y66" i="1" l="1"/>
  <c r="V66" i="1"/>
  <c r="S66" i="1"/>
  <c r="U66" i="1" l="1"/>
  <c r="R66" i="1"/>
</calcChain>
</file>

<file path=xl/sharedStrings.xml><?xml version="1.0" encoding="utf-8"?>
<sst xmlns="http://schemas.openxmlformats.org/spreadsheetml/2006/main" count="354" uniqueCount="130">
  <si>
    <t>Type bus</t>
  </si>
  <si>
    <t>Maximaal te hanteren minimumtarief</t>
  </si>
  <si>
    <t>Seizoenskorting per maand</t>
  </si>
  <si>
    <t>Bustarief type 1 (0 t/m 20 pers)</t>
  </si>
  <si>
    <t>Januari</t>
  </si>
  <si>
    <t>Juli</t>
  </si>
  <si>
    <t>Bustarief type 2 (21 t/m 50 pers)</t>
  </si>
  <si>
    <t>Februari</t>
  </si>
  <si>
    <t>Augustus</t>
  </si>
  <si>
    <t>Bustarief type 3 (51 t/m 60 pers)</t>
  </si>
  <si>
    <t>Maart</t>
  </si>
  <si>
    <t>September</t>
  </si>
  <si>
    <t>Bustarief type 4 (61 t/m 70 pers)</t>
  </si>
  <si>
    <t>April</t>
  </si>
  <si>
    <t>Oktober</t>
  </si>
  <si>
    <t xml:space="preserve">Bustarief type 5 (71 t/m 92 pers) </t>
  </si>
  <si>
    <t>Mei</t>
  </si>
  <si>
    <t>November</t>
  </si>
  <si>
    <t>Eendaagse ritten Nederland en Buitenland</t>
  </si>
  <si>
    <t>Door Inschrijver ingevulde aantal te vervoeren personen:</t>
  </si>
  <si>
    <t>Minimumtarief van toepassing?</t>
  </si>
  <si>
    <t>Bestemming</t>
  </si>
  <si>
    <t>Vertrekplaats</t>
  </si>
  <si>
    <t>Aantal te vervoeren personen</t>
  </si>
  <si>
    <t>Periode</t>
  </si>
  <si>
    <t>Vertrektijd naar bestemming 
(heenweg)</t>
  </si>
  <si>
    <t>Aankomsttijd bij vertrekplaats
(terugweg)</t>
  </si>
  <si>
    <t>Aantal km (retour)</t>
  </si>
  <si>
    <t>Aantal type 1</t>
  </si>
  <si>
    <t>km prijs</t>
  </si>
  <si>
    <t>Inzet prijs</t>
  </si>
  <si>
    <t>Aantal type 2</t>
  </si>
  <si>
    <t>Aantal type 3</t>
  </si>
  <si>
    <t>Aantal type 4</t>
  </si>
  <si>
    <t>Aantal type 5</t>
  </si>
  <si>
    <t>Kosten per rit</t>
  </si>
  <si>
    <t>Totaal inclusief korting</t>
  </si>
  <si>
    <t>Minimum-tarief</t>
  </si>
  <si>
    <t>Totaalprijs ééndaagse ritten</t>
  </si>
  <si>
    <t>Type 1</t>
  </si>
  <si>
    <t>Type 2</t>
  </si>
  <si>
    <t>Type 3</t>
  </si>
  <si>
    <t>Type 4</t>
  </si>
  <si>
    <t>Type 5</t>
  </si>
  <si>
    <t>Totaal personen</t>
  </si>
  <si>
    <t>Aantal  te vervoeren personen conform aanvraag</t>
  </si>
  <si>
    <t>Conclusie</t>
  </si>
  <si>
    <t>Totaal minimum tarief</t>
  </si>
  <si>
    <t>Totaal eendaagse ritten Nederland en Buitenland</t>
  </si>
  <si>
    <t>Naam ondertekenaar</t>
  </si>
  <si>
    <t>Handtekening</t>
  </si>
  <si>
    <t>Datum</t>
  </si>
  <si>
    <t>Inzeturen per bus</t>
  </si>
  <si>
    <t>Seizoenskorting</t>
  </si>
  <si>
    <t>Naam inschrijver</t>
  </si>
  <si>
    <t>Wachttarief per uur</t>
  </si>
  <si>
    <t>Meerdaagse ritten Nederland en Buitenland</t>
  </si>
  <si>
    <t>Wachturen</t>
  </si>
  <si>
    <t>Reisuren per bus</t>
  </si>
  <si>
    <t>Tussentijdse verplaatsingen</t>
  </si>
  <si>
    <t>Wachttarief</t>
  </si>
  <si>
    <t>Totaal incl. wachttarief</t>
  </si>
  <si>
    <t>Totaalprijs meerdaagse ritten</t>
  </si>
  <si>
    <t>Prijzenblad Busvervoer - Ichthus College Veenendaal</t>
  </si>
  <si>
    <t>Toelichting Calculatieblad</t>
  </si>
  <si>
    <t>Toelichting op het invullen:</t>
  </si>
  <si>
    <t>Toelichting op de begrippen</t>
  </si>
  <si>
    <t>Begrip</t>
  </si>
  <si>
    <t>Toelichting</t>
  </si>
  <si>
    <t>Het wachttarief per uur is het tarief voor de uren waarop de chauffeur (na de heenweg en voor de terugweg van de rit) dient te wachten. Meer- of minder wachturen worden afgerekend tegen het door inschrijver geoffreerde tarief voor de betreffende type bus.</t>
  </si>
  <si>
    <t>Het uurtarief van de chauffeur. Het uurtarief bestaat uit de componenten salaris en sociale lasten. Meer- of minderuren worden afgerekend tegen het door inschrijver geoffreerde uurtarief. Facturering vindt plaats op basis van het aantal daadwerkelijk ingezette uren vermenigvuldigd met het door inschrijver geoffreerde uurtarief.</t>
  </si>
  <si>
    <t>Geeft per rit aan of de bus tussentijds verplaatst.</t>
  </si>
  <si>
    <t>De korting (indien van toepassing) die van toepassing is per maand waarin de rit gereden wordt en in mindering wordt gebracht op het totaalbedrag voor de betreffende rit. De korting is niet van toepassing op het minimumtarief</t>
  </si>
  <si>
    <t>Uitgangspunten</t>
  </si>
  <si>
    <t>Dagrit</t>
  </si>
  <si>
    <t>Breng- of haalrit</t>
  </si>
  <si>
    <t>Bij een breng of haalrit, waar de groep alleen gebracht of alleen gehaald moet worden (bijvoorbeeld naar of van een luchthaven) worden de werkelijke kilometers en werkelijke inzeturen op basis van een retour (school - bestemming - school) in rekening gebracht.</t>
  </si>
  <si>
    <t>Prijs per km</t>
  </si>
  <si>
    <t>Minimumtarief</t>
  </si>
  <si>
    <t>Rit waarbij op één dag leerlingen/medewerkers gebracht worden naar een bestemming en op de dezelfde dag weer teruggebracht worden naar de locatie van Opdrachtgever. De tussenliggende uren (tussen de heen- en terugrit) worden op basis van het wachttarief per uur in rekening gebracht. Indien er tussentijds vervoer nodig is (voor lokale verplaatsingen), dan worden de werkelijke kilometers en werkelijke aantal inzeturen berekend.</t>
  </si>
  <si>
    <t>De oranje velden 'prijs per km', 'minimumtarief t.b.v. ééndaagse ritten', 'wachttarief per uur' en 'inzet uurtarief chauffeur' moeten allemaal ingevuld te worden, ook als inschrijver van een bepaald type bus in eerste instantie geen gebruik maakt. Indien inschrijver niet beschikt over bussen in een bepaalde categorie dan hoeft inschrijver dit niet in te vullen, deze worden in de praktijk ook niet ingezet.</t>
  </si>
  <si>
    <t>Inschrijver dient de oranje gearceerde cellen in te vullen</t>
  </si>
  <si>
    <t>De kolommen met 'aantal per type' dienen alleen ingevuld te worden als Inschrijver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AO. Hierin is deze conclusie opgenomen. Indien niet alle te vervoeren personen mee kunnen in een betreffende rit, wordt in kolom AO de cel roodgekleurd met een minteken en een aantal (zie voorbeeld aan het einde van deze regel). Dit aantal geeft aan hoeveel personen niet mee kunnen bij de betreffende rit. Als dit voorkomt, dient inschrijver een aanpassing te doen in het 'aantal per type' totdat de cel in kolom AO niet meer negatief/roodgekleurd is.</t>
  </si>
  <si>
    <t>Prijs per kilometer per type bus. Dit tarief bestaat uit de componenten brandstof, afschrijving en onderhoud, overhead en winst. Kilometers worden gerekend vanaf de school t/m de bestemming en weer terug naar de school. Kilometers voor tussentijdse verplaatsingen worden daarbij opgeteld. Kilometers voor het aan- en afrijden naar de locatie van Opdrachtnemer kunnen niet in rekening worden gebracht. Facturering vindt plaats op basis van het aantal daadwerkelijk gereden kilometers vermenigvuldigd met het door inschrijver geoffreerde kmtarief voor de betreffende type bus.</t>
  </si>
  <si>
    <t>Uurtarief chauffeur</t>
  </si>
  <si>
    <t>Maximaal aantal personen</t>
  </si>
  <si>
    <r>
      <t xml:space="preserve">Het tarief dat minimaal in rekening wordt gebracht voor de inzet van de betreffende bus.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
    </r>
    <r>
      <rPr>
        <sz val="10"/>
        <color theme="9"/>
        <rFont val="Arial"/>
        <family val="2"/>
      </rPr>
      <t>▪Type 1 (0 t/m 20 personen):   € 250,-
▪Type 2 (21 t/m 50 personen): € 350,-
▪Type 3 (51 t/m 60 personen): € 450,-
▪Type 4 (61 t/m 70 personen): € 550,-
▪Type 5 (71 t/m 92 personen): € 650,-
▪Type e-bus:  € 400,-</t>
    </r>
  </si>
  <si>
    <t>Amersfoort-Leusden</t>
  </si>
  <si>
    <t>Amsterdam</t>
  </si>
  <si>
    <t>Rotterdam</t>
  </si>
  <si>
    <t>Arnhem</t>
  </si>
  <si>
    <t>Barneveld</t>
  </si>
  <si>
    <t>Veenendaal</t>
  </si>
  <si>
    <t>den Haag</t>
  </si>
  <si>
    <t>den  Haag-Scheveningen</t>
  </si>
  <si>
    <t>Ede</t>
  </si>
  <si>
    <t>Koln D</t>
  </si>
  <si>
    <t>Langweer</t>
  </si>
  <si>
    <t>Lelystad</t>
  </si>
  <si>
    <t>Leusden</t>
  </si>
  <si>
    <t>Lille, Fr</t>
  </si>
  <si>
    <t>Luik, B</t>
  </si>
  <si>
    <t>Maasvlakte</t>
  </si>
  <si>
    <t>Munster D</t>
  </si>
  <si>
    <t>Nemo A'dam</t>
  </si>
  <si>
    <t>Nijmegen</t>
  </si>
  <si>
    <t>Nijmegen Elst</t>
  </si>
  <si>
    <t>Oberhausen</t>
  </si>
  <si>
    <t>Schiphol</t>
  </si>
  <si>
    <t>Xanten</t>
  </si>
  <si>
    <t>Bastogne B</t>
  </si>
  <si>
    <t>Ceroux-Mousty B</t>
  </si>
  <si>
    <t>Crabrook Engeland</t>
  </si>
  <si>
    <t>Eupen B</t>
  </si>
  <si>
    <t>Hastiere B</t>
  </si>
  <si>
    <t>Strasbourg-Hunspach Fr</t>
  </si>
  <si>
    <t>Vertrektijd vanuit bestemming (terugweg)</t>
  </si>
  <si>
    <t>Juni</t>
  </si>
  <si>
    <t>December</t>
  </si>
  <si>
    <t>E-bus type 1</t>
  </si>
  <si>
    <t>E-bus type 2</t>
  </si>
  <si>
    <t>Aantal E-bus type 1</t>
  </si>
  <si>
    <t>Aantal E-bus type 2</t>
  </si>
  <si>
    <t>E-bus Type 1</t>
  </si>
  <si>
    <t>E-bus Type 2</t>
  </si>
  <si>
    <t>Uurtarief 
chauffeur</t>
  </si>
  <si>
    <t>Meerprijs rolstoeltoegankelijk vervoer</t>
  </si>
  <si>
    <t>Totaalbedrag t.b.v gunning exclusief btw</t>
  </si>
  <si>
    <t>De bedragen dienen exclusief btw te worden ingevuld.</t>
  </si>
  <si>
    <t>Grindelwald Zw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</si>
</sst>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8" x14ac:knownFonts="1">
    <font>
      <sz val="10"/>
      <name val="Arial"/>
    </font>
    <font>
      <sz val="11"/>
      <color theme="1"/>
      <name val="Calibri"/>
      <family val="2"/>
      <scheme val="minor"/>
    </font>
    <font>
      <sz val="11"/>
      <color theme="1"/>
      <name val="Calibri"/>
      <family val="2"/>
      <scheme val="minor"/>
    </font>
    <font>
      <sz val="8"/>
      <name val="Arial"/>
      <family val="2"/>
    </font>
    <font>
      <sz val="10"/>
      <name val="Arial"/>
      <family val="2"/>
    </font>
    <font>
      <sz val="10"/>
      <name val="Arial"/>
      <family val="2"/>
    </font>
    <font>
      <sz val="9"/>
      <name val="Aptos"/>
      <family val="2"/>
    </font>
    <font>
      <b/>
      <sz val="9"/>
      <name val="Aptos"/>
      <family val="2"/>
    </font>
    <font>
      <b/>
      <sz val="9"/>
      <color theme="0"/>
      <name val="Aptos"/>
      <family val="2"/>
    </font>
    <font>
      <sz val="9"/>
      <color rgb="FF000000"/>
      <name val="Aptos"/>
      <family val="2"/>
    </font>
    <font>
      <sz val="9"/>
      <color theme="1"/>
      <name val="Aptos"/>
      <family val="2"/>
    </font>
    <font>
      <sz val="9"/>
      <color rgb="FFFF0000"/>
      <name val="Aptos"/>
      <family val="2"/>
    </font>
    <font>
      <b/>
      <sz val="9"/>
      <color indexed="9"/>
      <name val="Aptos"/>
      <family val="2"/>
    </font>
    <font>
      <sz val="9"/>
      <name val="Arial"/>
      <family val="2"/>
    </font>
    <font>
      <b/>
      <sz val="14"/>
      <name val="Arial"/>
      <family val="2"/>
    </font>
    <font>
      <b/>
      <u/>
      <sz val="10"/>
      <name val="Arial"/>
      <family val="2"/>
    </font>
    <font>
      <b/>
      <sz val="10"/>
      <name val="Arial"/>
      <family val="2"/>
    </font>
    <font>
      <sz val="10"/>
      <color theme="9"/>
      <name val="Arial"/>
      <family val="2"/>
    </font>
  </fonts>
  <fills count="7">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2B4155"/>
        <bgColor indexed="64"/>
      </patternFill>
    </fill>
    <fill>
      <patternFill patternType="solid">
        <fgColor theme="9" tint="-0.249977111117893"/>
        <bgColor indexed="64"/>
      </patternFill>
    </fill>
    <fill>
      <patternFill patternType="solid">
        <fgColor theme="9" tint="0.59999389629810485"/>
        <bgColor indexed="64"/>
      </patternFill>
    </fill>
  </fills>
  <borders count="22">
    <border>
      <left/>
      <right/>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0" fontId="4" fillId="0" borderId="0"/>
    <xf numFmtId="9" fontId="5" fillId="0" borderId="0" applyFont="0" applyFill="0" applyBorder="0" applyAlignment="0" applyProtection="0"/>
    <xf numFmtId="0" fontId="2" fillId="0" borderId="0"/>
    <xf numFmtId="0" fontId="1" fillId="0" borderId="0"/>
  </cellStyleXfs>
  <cellXfs count="100">
    <xf numFmtId="0" fontId="0" fillId="0" borderId="0" xfId="0"/>
    <xf numFmtId="0" fontId="6" fillId="0" borderId="0" xfId="0" applyFont="1"/>
    <xf numFmtId="0" fontId="6" fillId="0" borderId="4" xfId="0" applyFont="1" applyBorder="1" applyAlignment="1">
      <alignment vertical="center"/>
    </xf>
    <xf numFmtId="1" fontId="9" fillId="0" borderId="4" xfId="4" applyNumberFormat="1" applyFont="1" applyBorder="1" applyAlignment="1">
      <alignment horizontal="center"/>
    </xf>
    <xf numFmtId="17" fontId="6" fillId="0" borderId="4" xfId="0" applyNumberFormat="1" applyFont="1" applyBorder="1" applyAlignment="1">
      <alignment horizontal="center"/>
    </xf>
    <xf numFmtId="20" fontId="6" fillId="0" borderId="4" xfId="0" applyNumberFormat="1" applyFont="1" applyBorder="1" applyAlignment="1">
      <alignment horizontal="center" vertical="center"/>
    </xf>
    <xf numFmtId="0" fontId="6" fillId="0" borderId="4" xfId="0" applyFont="1" applyBorder="1" applyAlignment="1">
      <alignment horizontal="center" vertical="center"/>
    </xf>
    <xf numFmtId="164" fontId="6" fillId="0" borderId="4" xfId="0" applyNumberFormat="1" applyFont="1" applyBorder="1" applyAlignment="1">
      <alignment horizontal="center" vertical="center"/>
    </xf>
    <xf numFmtId="44" fontId="6" fillId="0" borderId="4" xfId="0" applyNumberFormat="1" applyFont="1" applyBorder="1" applyAlignment="1">
      <alignment horizontal="center" vertical="center"/>
    </xf>
    <xf numFmtId="0" fontId="6" fillId="0" borderId="4" xfId="0" applyFont="1" applyBorder="1" applyAlignment="1">
      <alignment horizontal="center"/>
    </xf>
    <xf numFmtId="0" fontId="7" fillId="0" borderId="4" xfId="0" applyFont="1" applyBorder="1" applyAlignment="1">
      <alignment horizontal="center"/>
    </xf>
    <xf numFmtId="44" fontId="6" fillId="0" borderId="4" xfId="0" applyNumberFormat="1" applyFont="1" applyBorder="1"/>
    <xf numFmtId="44" fontId="7" fillId="3" borderId="4" xfId="0" applyNumberFormat="1" applyFont="1" applyFill="1" applyBorder="1"/>
    <xf numFmtId="1" fontId="10" fillId="0" borderId="4" xfId="4" applyNumberFormat="1" applyFont="1" applyBorder="1" applyAlignment="1">
      <alignment horizontal="center"/>
    </xf>
    <xf numFmtId="1" fontId="6" fillId="0" borderId="4" xfId="4" applyNumberFormat="1" applyFont="1" applyBorder="1" applyAlignment="1">
      <alignment horizontal="center"/>
    </xf>
    <xf numFmtId="164" fontId="7" fillId="0" borderId="0" xfId="0" applyNumberFormat="1" applyFont="1"/>
    <xf numFmtId="0" fontId="7" fillId="0" borderId="0" xfId="0" applyFont="1"/>
    <xf numFmtId="0" fontId="6" fillId="0" borderId="0" xfId="0" applyFont="1" applyAlignment="1">
      <alignment horizontal="left"/>
    </xf>
    <xf numFmtId="0" fontId="6" fillId="0" borderId="0" xfId="0" applyFont="1" applyAlignment="1">
      <alignment horizontal="center"/>
    </xf>
    <xf numFmtId="0" fontId="6" fillId="0" borderId="0" xfId="0" applyFont="1" applyAlignment="1">
      <alignment vertical="center"/>
    </xf>
    <xf numFmtId="0" fontId="11" fillId="0" borderId="0" xfId="0" applyFont="1"/>
    <xf numFmtId="0" fontId="12" fillId="4" borderId="4" xfId="0" applyFont="1" applyFill="1" applyBorder="1" applyAlignment="1">
      <alignment horizontal="left" vertical="center"/>
    </xf>
    <xf numFmtId="164" fontId="6" fillId="0" borderId="4" xfId="0" applyNumberFormat="1" applyFont="1" applyBorder="1" applyAlignment="1">
      <alignment vertical="center"/>
    </xf>
    <xf numFmtId="0" fontId="6" fillId="3" borderId="0" xfId="0" applyFont="1" applyFill="1" applyAlignment="1">
      <alignment vertical="center"/>
    </xf>
    <xf numFmtId="0" fontId="6" fillId="3" borderId="0" xfId="0" applyFont="1" applyFill="1"/>
    <xf numFmtId="164" fontId="6" fillId="3" borderId="0" xfId="0" applyNumberFormat="1" applyFont="1" applyFill="1" applyAlignment="1">
      <alignment vertical="center"/>
    </xf>
    <xf numFmtId="164" fontId="6" fillId="3" borderId="0" xfId="0" applyNumberFormat="1" applyFont="1" applyFill="1" applyAlignment="1">
      <alignment horizontal="center" vertical="center"/>
    </xf>
    <xf numFmtId="10" fontId="6" fillId="3" borderId="0" xfId="2" applyNumberFormat="1" applyFont="1" applyFill="1" applyBorder="1" applyAlignment="1">
      <alignment horizontal="center" vertical="center"/>
    </xf>
    <xf numFmtId="0" fontId="6" fillId="3" borderId="0" xfId="0" applyFont="1" applyFill="1" applyAlignment="1">
      <alignment horizontal="center"/>
    </xf>
    <xf numFmtId="0" fontId="8" fillId="4" borderId="4" xfId="0" applyFont="1" applyFill="1" applyBorder="1" applyAlignment="1">
      <alignment horizontal="center" vertical="center" wrapText="1"/>
    </xf>
    <xf numFmtId="0" fontId="6" fillId="0" borderId="10" xfId="0" applyFont="1" applyBorder="1" applyAlignment="1">
      <alignment vertical="center"/>
    </xf>
    <xf numFmtId="0" fontId="8" fillId="4" borderId="4" xfId="0" applyFont="1" applyFill="1" applyBorder="1" applyAlignment="1">
      <alignment vertical="center"/>
    </xf>
    <xf numFmtId="0" fontId="8" fillId="4" borderId="4" xfId="0" applyFont="1" applyFill="1" applyBorder="1" applyAlignment="1">
      <alignment horizontal="left"/>
    </xf>
    <xf numFmtId="0" fontId="8" fillId="4" borderId="4" xfId="0" applyFont="1" applyFill="1" applyBorder="1" applyAlignment="1">
      <alignment horizontal="center" wrapText="1"/>
    </xf>
    <xf numFmtId="0" fontId="8" fillId="4" borderId="4" xfId="0" applyFont="1" applyFill="1" applyBorder="1" applyAlignment="1">
      <alignment horizontal="center"/>
    </xf>
    <xf numFmtId="2" fontId="6" fillId="0" borderId="4" xfId="0" applyNumberFormat="1" applyFont="1" applyBorder="1" applyAlignment="1">
      <alignment horizontal="center" vertical="center"/>
    </xf>
    <xf numFmtId="0" fontId="6" fillId="3" borderId="4" xfId="0" applyFont="1" applyFill="1" applyBorder="1" applyAlignment="1">
      <alignment vertical="center"/>
    </xf>
    <xf numFmtId="0" fontId="8" fillId="4" borderId="4" xfId="0" applyFont="1" applyFill="1" applyBorder="1"/>
    <xf numFmtId="10" fontId="6" fillId="0" borderId="4" xfId="0" applyNumberFormat="1" applyFont="1" applyBorder="1" applyAlignment="1">
      <alignment horizontal="center" vertical="center"/>
    </xf>
    <xf numFmtId="164" fontId="8" fillId="4" borderId="4" xfId="0" applyNumberFormat="1" applyFont="1" applyFill="1" applyBorder="1" applyAlignment="1">
      <alignment vertical="center"/>
    </xf>
    <xf numFmtId="0" fontId="6" fillId="0" borderId="0" xfId="0" applyFont="1" applyAlignment="1">
      <alignment horizontal="right"/>
    </xf>
    <xf numFmtId="0" fontId="8" fillId="4" borderId="4" xfId="0" applyFont="1" applyFill="1" applyBorder="1" applyAlignment="1">
      <alignment horizontal="left" wrapText="1"/>
    </xf>
    <xf numFmtId="164" fontId="13" fillId="0" borderId="4" xfId="0" applyNumberFormat="1" applyFont="1" applyBorder="1" applyAlignment="1">
      <alignment horizontal="center" vertical="center"/>
    </xf>
    <xf numFmtId="0" fontId="14" fillId="0" borderId="0" xfId="1" applyFont="1"/>
    <xf numFmtId="0" fontId="4" fillId="0" borderId="0" xfId="1"/>
    <xf numFmtId="0" fontId="4" fillId="0" borderId="0" xfId="1" applyAlignment="1">
      <alignment horizontal="center" vertical="center"/>
    </xf>
    <xf numFmtId="0" fontId="13" fillId="0" borderId="0" xfId="1" applyFont="1"/>
    <xf numFmtId="0" fontId="15" fillId="0" borderId="0" xfId="1" applyFont="1"/>
    <xf numFmtId="0" fontId="4" fillId="0" borderId="0" xfId="1" applyAlignment="1">
      <alignment horizontal="left"/>
    </xf>
    <xf numFmtId="0" fontId="16" fillId="0" borderId="12" xfId="1" applyFont="1" applyBorder="1"/>
    <xf numFmtId="0" fontId="16" fillId="0" borderId="2" xfId="1" applyFont="1" applyBorder="1"/>
    <xf numFmtId="0" fontId="16" fillId="0" borderId="8" xfId="1" applyFont="1" applyBorder="1" applyAlignment="1">
      <alignment vertical="top"/>
    </xf>
    <xf numFmtId="0" fontId="4" fillId="0" borderId="8" xfId="1" applyBorder="1" applyAlignment="1">
      <alignment wrapText="1"/>
    </xf>
    <xf numFmtId="0" fontId="16" fillId="0" borderId="9" xfId="1" applyFont="1" applyBorder="1" applyAlignment="1">
      <alignment vertical="top" wrapText="1"/>
    </xf>
    <xf numFmtId="0" fontId="4" fillId="0" borderId="9" xfId="1" applyBorder="1" applyAlignment="1">
      <alignment wrapText="1"/>
    </xf>
    <xf numFmtId="0" fontId="16" fillId="0" borderId="9" xfId="1" applyFont="1" applyBorder="1" applyAlignment="1">
      <alignment vertical="top"/>
    </xf>
    <xf numFmtId="0" fontId="4" fillId="0" borderId="9" xfId="1" quotePrefix="1" applyBorder="1" applyAlignment="1">
      <alignment wrapText="1"/>
    </xf>
    <xf numFmtId="0" fontId="16" fillId="0" borderId="11" xfId="1" applyFont="1" applyBorder="1" applyAlignment="1">
      <alignment vertical="top"/>
    </xf>
    <xf numFmtId="0" fontId="4" fillId="0" borderId="11" xfId="1" applyBorder="1" applyAlignment="1">
      <alignment wrapText="1"/>
    </xf>
    <xf numFmtId="0" fontId="16" fillId="0" borderId="3" xfId="1" applyFont="1" applyBorder="1" applyAlignment="1">
      <alignment vertical="top"/>
    </xf>
    <xf numFmtId="0" fontId="4" fillId="0" borderId="1" xfId="1" applyBorder="1" applyAlignment="1">
      <alignment vertical="top" wrapText="1"/>
    </xf>
    <xf numFmtId="0" fontId="4" fillId="0" borderId="7" xfId="1" applyBorder="1" applyAlignment="1">
      <alignment vertical="top" wrapText="1"/>
    </xf>
    <xf numFmtId="0" fontId="6" fillId="0" borderId="0" xfId="0" applyFont="1" applyAlignment="1">
      <alignment horizontal="center" vertical="center"/>
    </xf>
    <xf numFmtId="0" fontId="7" fillId="3" borderId="0" xfId="0" applyFont="1" applyFill="1"/>
    <xf numFmtId="0" fontId="6" fillId="0" borderId="6" xfId="0" applyFont="1" applyBorder="1" applyAlignment="1">
      <alignment vertical="center"/>
    </xf>
    <xf numFmtId="0" fontId="8" fillId="4" borderId="6" xfId="0" applyFont="1" applyFill="1" applyBorder="1" applyAlignment="1">
      <alignment vertical="center"/>
    </xf>
    <xf numFmtId="0" fontId="8" fillId="4" borderId="5" xfId="0" applyFont="1" applyFill="1" applyBorder="1" applyAlignment="1">
      <alignment vertical="center" wrapText="1"/>
    </xf>
    <xf numFmtId="0" fontId="6" fillId="2" borderId="4" xfId="0" applyFont="1" applyFill="1" applyBorder="1" applyAlignment="1" applyProtection="1">
      <alignment vertical="center"/>
      <protection locked="0"/>
    </xf>
    <xf numFmtId="0" fontId="6" fillId="2" borderId="4" xfId="0" applyFont="1" applyFill="1" applyBorder="1" applyAlignment="1" applyProtection="1">
      <alignment horizontal="center" vertical="center"/>
      <protection locked="0"/>
    </xf>
    <xf numFmtId="164" fontId="6" fillId="2" borderId="4" xfId="0" applyNumberFormat="1" applyFont="1" applyFill="1" applyBorder="1" applyAlignment="1" applyProtection="1">
      <alignment vertical="center"/>
      <protection locked="0"/>
    </xf>
    <xf numFmtId="164" fontId="7" fillId="6" borderId="4" xfId="0" applyNumberFormat="1" applyFont="1" applyFill="1" applyBorder="1" applyAlignment="1">
      <alignment horizontal="center" vertical="center"/>
    </xf>
    <xf numFmtId="14" fontId="6" fillId="0" borderId="4" xfId="0" applyNumberFormat="1" applyFont="1" applyBorder="1" applyAlignment="1">
      <alignment horizontal="center" vertical="center"/>
    </xf>
    <xf numFmtId="1" fontId="10" fillId="3" borderId="4" xfId="4" applyNumberFormat="1" applyFont="1" applyFill="1" applyBorder="1" applyAlignment="1">
      <alignment horizontal="center"/>
    </xf>
    <xf numFmtId="20" fontId="6" fillId="3" borderId="4" xfId="0" applyNumberFormat="1" applyFont="1" applyFill="1" applyBorder="1" applyAlignment="1">
      <alignment horizontal="center" vertical="center"/>
    </xf>
    <xf numFmtId="0" fontId="6" fillId="0" borderId="0" xfId="0" applyFont="1" applyAlignment="1">
      <alignment horizontal="left" vertical="top"/>
    </xf>
    <xf numFmtId="14" fontId="7" fillId="0" borderId="0" xfId="0" applyNumberFormat="1" applyFont="1" applyAlignment="1">
      <alignment horizontal="left"/>
    </xf>
    <xf numFmtId="10" fontId="6" fillId="2" borderId="4" xfId="2" applyNumberFormat="1" applyFont="1" applyFill="1" applyBorder="1" applyAlignment="1" applyProtection="1">
      <alignment horizontal="center" vertical="center"/>
      <protection locked="0"/>
    </xf>
    <xf numFmtId="10" fontId="6" fillId="2" borderId="10" xfId="2" applyNumberFormat="1" applyFont="1" applyFill="1" applyBorder="1" applyAlignment="1" applyProtection="1">
      <alignment horizontal="center" vertical="center"/>
      <protection locked="0"/>
    </xf>
    <xf numFmtId="0" fontId="6" fillId="2" borderId="4" xfId="0" applyFont="1" applyFill="1" applyBorder="1" applyProtection="1">
      <protection locked="0"/>
    </xf>
    <xf numFmtId="164" fontId="6" fillId="3" borderId="0" xfId="0" applyNumberFormat="1" applyFont="1" applyFill="1" applyAlignment="1" applyProtection="1">
      <alignment vertical="center"/>
      <protection locked="0"/>
    </xf>
    <xf numFmtId="164" fontId="6" fillId="2" borderId="4" xfId="0" applyNumberFormat="1" applyFont="1" applyFill="1" applyBorder="1" applyAlignment="1" applyProtection="1">
      <alignment horizontal="center" vertical="center"/>
      <protection locked="0"/>
    </xf>
    <xf numFmtId="0" fontId="8" fillId="4" borderId="0" xfId="0" applyFont="1" applyFill="1" applyAlignment="1">
      <alignment horizontal="center" vertical="center" wrapText="1"/>
    </xf>
    <xf numFmtId="0" fontId="8" fillId="4" borderId="4" xfId="0" applyFont="1" applyFill="1" applyBorder="1" applyAlignment="1">
      <alignment horizontal="center" vertical="center"/>
    </xf>
    <xf numFmtId="0" fontId="8" fillId="4" borderId="15" xfId="0" applyFont="1" applyFill="1" applyBorder="1" applyAlignment="1">
      <alignment horizontal="left" vertical="center"/>
    </xf>
    <xf numFmtId="0" fontId="8" fillId="4" borderId="16" xfId="0" applyFont="1" applyFill="1" applyBorder="1" applyAlignment="1">
      <alignment horizontal="left" vertical="center"/>
    </xf>
    <xf numFmtId="0" fontId="8" fillId="4" borderId="17" xfId="0" applyFont="1" applyFill="1" applyBorder="1" applyAlignment="1">
      <alignment horizontal="left" vertical="center"/>
    </xf>
    <xf numFmtId="0" fontId="6" fillId="0" borderId="6" xfId="0" applyFont="1" applyBorder="1" applyAlignment="1">
      <alignment horizontal="left" vertical="center"/>
    </xf>
    <xf numFmtId="0" fontId="6" fillId="0" borderId="5" xfId="0" applyFont="1" applyBorder="1" applyAlignment="1">
      <alignment horizontal="left" vertical="center"/>
    </xf>
    <xf numFmtId="0" fontId="7" fillId="5" borderId="4" xfId="0" applyFont="1" applyFill="1" applyBorder="1" applyAlignment="1">
      <alignment horizontal="center" vertical="center"/>
    </xf>
    <xf numFmtId="0" fontId="7" fillId="2" borderId="4" xfId="0" applyFont="1" applyFill="1" applyBorder="1" applyAlignment="1" applyProtection="1">
      <alignment horizontal="left" vertical="center"/>
      <protection locked="0"/>
    </xf>
    <xf numFmtId="0" fontId="7" fillId="5" borderId="4" xfId="0" applyFont="1" applyFill="1" applyBorder="1" applyAlignment="1">
      <alignment horizontal="center" wrapText="1"/>
    </xf>
    <xf numFmtId="0" fontId="4" fillId="0" borderId="18" xfId="1" applyBorder="1" applyAlignment="1">
      <alignment horizontal="left" vertical="top" wrapText="1"/>
    </xf>
    <xf numFmtId="0" fontId="4" fillId="0" borderId="19" xfId="1" applyBorder="1" applyAlignment="1">
      <alignment horizontal="left" vertical="top" wrapText="1"/>
    </xf>
    <xf numFmtId="0" fontId="4" fillId="0" borderId="0" xfId="0" applyFont="1" applyAlignment="1">
      <alignment horizontal="left" vertical="center" wrapText="1"/>
    </xf>
    <xf numFmtId="0" fontId="4" fillId="0" borderId="20" xfId="1" applyBorder="1" applyAlignment="1">
      <alignment horizontal="left" vertical="top" wrapText="1"/>
    </xf>
    <xf numFmtId="0" fontId="4" fillId="0" borderId="21" xfId="1" applyBorder="1" applyAlignment="1">
      <alignment horizontal="left" vertical="top" wrapText="1"/>
    </xf>
    <xf numFmtId="0" fontId="4" fillId="0" borderId="0" xfId="0" applyFont="1" applyAlignment="1">
      <alignment horizontal="left"/>
    </xf>
    <xf numFmtId="0" fontId="0" fillId="0" borderId="0" xfId="0" applyAlignment="1">
      <alignment horizontal="left"/>
    </xf>
    <xf numFmtId="0" fontId="4" fillId="0" borderId="13" xfId="1" applyBorder="1" applyAlignment="1">
      <alignment horizontal="left" vertical="top" wrapText="1"/>
    </xf>
    <xf numFmtId="0" fontId="4" fillId="0" borderId="14" xfId="1" applyBorder="1" applyAlignment="1">
      <alignment horizontal="left" vertical="top" wrapText="1"/>
    </xf>
  </cellXfs>
  <cellStyles count="5">
    <cellStyle name="Procent" xfId="2" builtinId="5"/>
    <cellStyle name="Standaard" xfId="0" builtinId="0"/>
    <cellStyle name="Standaard 2" xfId="1" xr:uid="{00000000-0005-0000-0000-000001000000}"/>
    <cellStyle name="Standaard 3" xfId="3" xr:uid="{03715DF7-9707-476A-B471-6B7720C3989C}"/>
    <cellStyle name="Standaard 4" xfId="4" xr:uid="{443F0CFC-69AD-48BF-BA11-92CE7B592D5A}"/>
  </cellStyles>
  <dxfs count="1">
    <dxf>
      <font>
        <color rgb="FF9C0006"/>
      </font>
      <fill>
        <patternFill>
          <bgColor rgb="FFFFC7CE"/>
        </patternFill>
      </fill>
    </dxf>
  </dxfs>
  <tableStyles count="0" defaultTableStyle="TableStyleMedium9" defaultPivotStyle="PivotStyleLight16"/>
  <colors>
    <mruColors>
      <color rgb="FF2B4155"/>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249093</xdr:colOff>
      <xdr:row>6</xdr:row>
      <xdr:rowOff>986186</xdr:rowOff>
    </xdr:from>
    <xdr:to>
      <xdr:col>0</xdr:col>
      <xdr:colOff>853401</xdr:colOff>
      <xdr:row>6</xdr:row>
      <xdr:rowOff>1143723</xdr:rowOff>
    </xdr:to>
    <xdr:pic>
      <xdr:nvPicPr>
        <xdr:cNvPr id="2" name="Afbeelding 1">
          <a:extLst>
            <a:ext uri="{FF2B5EF4-FFF2-40B4-BE49-F238E27FC236}">
              <a16:creationId xmlns:a16="http://schemas.microsoft.com/office/drawing/2014/main" id="{2147FA94-4E6E-4D7F-94C7-942EDD83D0E5}"/>
            </a:ext>
          </a:extLst>
        </xdr:cNvPr>
        <xdr:cNvPicPr>
          <a:picLocks noChangeAspect="1"/>
        </xdr:cNvPicPr>
      </xdr:nvPicPr>
      <xdr:blipFill rotWithShape="1">
        <a:blip xmlns:r="http://schemas.openxmlformats.org/officeDocument/2006/relationships" r:embed="rId1"/>
        <a:srcRect l="65980" t="56077" r="30721" b="42277"/>
        <a:stretch/>
      </xdr:blipFill>
      <xdr:spPr>
        <a:xfrm>
          <a:off x="249093" y="2033936"/>
          <a:ext cx="604308" cy="157537"/>
        </a:xfrm>
        <a:prstGeom prst="rect">
          <a:avLst/>
        </a:prstGeom>
      </xdr:spPr>
    </xdr:pic>
    <xdr:clientData/>
  </xdr:twoCellAnchor>
  <xdr:oneCellAnchor>
    <xdr:from>
      <xdr:col>20</xdr:col>
      <xdr:colOff>603250</xdr:colOff>
      <xdr:row>6</xdr:row>
      <xdr:rowOff>417284</xdr:rowOff>
    </xdr:from>
    <xdr:ext cx="601928" cy="159126"/>
    <xdr:pic>
      <xdr:nvPicPr>
        <xdr:cNvPr id="3" name="Afbeelding 2">
          <a:extLst>
            <a:ext uri="{FF2B5EF4-FFF2-40B4-BE49-F238E27FC236}">
              <a16:creationId xmlns:a16="http://schemas.microsoft.com/office/drawing/2014/main" id="{A686BF96-DA2F-44C8-AA7C-623E7B98E12F}"/>
            </a:ext>
          </a:extLst>
        </xdr:cNvPr>
        <xdr:cNvPicPr>
          <a:picLocks noChangeAspect="1"/>
        </xdr:cNvPicPr>
      </xdr:nvPicPr>
      <xdr:blipFill rotWithShape="1">
        <a:blip xmlns:r="http://schemas.openxmlformats.org/officeDocument/2006/relationships" r:embed="rId1"/>
        <a:srcRect l="65980" t="56077" r="30721" b="42277"/>
        <a:stretch/>
      </xdr:blipFill>
      <xdr:spPr>
        <a:xfrm>
          <a:off x="21167725" y="1465034"/>
          <a:ext cx="601928" cy="159126"/>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88"/>
  <sheetViews>
    <sheetView showGridLines="0" tabSelected="1" zoomScale="85" zoomScaleNormal="85" workbookViewId="0">
      <pane ySplit="15" topLeftCell="A16" activePane="bottomLeft" state="frozen"/>
      <selection pane="bottomLeft" activeCell="K4" sqref="K4"/>
    </sheetView>
  </sheetViews>
  <sheetFormatPr defaultColWidth="9.109375" defaultRowHeight="12" x14ac:dyDescent="0.25"/>
  <cols>
    <col min="1" max="2" width="14.6640625" style="1" customWidth="1"/>
    <col min="3" max="3" width="14.6640625" style="18" customWidth="1"/>
    <col min="4" max="9" width="14.6640625" style="1" customWidth="1"/>
    <col min="10" max="10" width="18.6640625" style="1" customWidth="1"/>
    <col min="11" max="59" width="14.6640625" style="1" customWidth="1"/>
    <col min="60" max="60" width="11.6640625" style="1" bestFit="1" customWidth="1"/>
    <col min="61" max="16384" width="9.109375" style="1"/>
  </cols>
  <sheetData>
    <row r="1" spans="1:58" x14ac:dyDescent="0.25">
      <c r="A1" s="63" t="s">
        <v>63</v>
      </c>
      <c r="B1" s="16"/>
      <c r="C1" s="17"/>
    </row>
    <row r="2" spans="1:58" x14ac:dyDescent="0.25">
      <c r="A2" s="75">
        <v>46043</v>
      </c>
      <c r="D2" s="74"/>
    </row>
    <row r="3" spans="1:58" x14ac:dyDescent="0.25">
      <c r="A3" s="78"/>
      <c r="B3" s="1" t="s">
        <v>81</v>
      </c>
      <c r="C3" s="1"/>
    </row>
    <row r="5" spans="1:58" ht="36.75" customHeight="1" x14ac:dyDescent="0.25">
      <c r="A5" s="65" t="s">
        <v>0</v>
      </c>
      <c r="B5" s="66" t="s">
        <v>85</v>
      </c>
      <c r="C5" s="29" t="s">
        <v>77</v>
      </c>
      <c r="D5" s="19"/>
      <c r="E5" s="29" t="s">
        <v>78</v>
      </c>
      <c r="F5" s="29" t="s">
        <v>1</v>
      </c>
      <c r="G5" s="62"/>
      <c r="H5" s="29" t="s">
        <v>125</v>
      </c>
      <c r="J5" s="81" t="s">
        <v>126</v>
      </c>
      <c r="K5" s="62"/>
      <c r="L5" s="29" t="s">
        <v>55</v>
      </c>
      <c r="N5" s="82" t="s">
        <v>2</v>
      </c>
      <c r="O5" s="82"/>
      <c r="P5" s="82"/>
      <c r="Q5" s="82"/>
      <c r="R5" s="82"/>
    </row>
    <row r="6" spans="1:58" x14ac:dyDescent="0.25">
      <c r="A6" s="86" t="s">
        <v>3</v>
      </c>
      <c r="B6" s="87"/>
      <c r="C6" s="69"/>
      <c r="D6" s="19"/>
      <c r="E6" s="69"/>
      <c r="F6" s="22">
        <v>250</v>
      </c>
      <c r="G6" s="19"/>
      <c r="H6" s="69"/>
      <c r="J6" s="69"/>
      <c r="L6" s="69"/>
      <c r="N6" s="30" t="s">
        <v>4</v>
      </c>
      <c r="O6" s="77"/>
      <c r="Q6" s="2" t="s">
        <v>5</v>
      </c>
      <c r="R6" s="76"/>
    </row>
    <row r="7" spans="1:58" x14ac:dyDescent="0.25">
      <c r="A7" s="86" t="s">
        <v>6</v>
      </c>
      <c r="B7" s="87"/>
      <c r="C7" s="69"/>
      <c r="D7" s="19"/>
      <c r="E7" s="69"/>
      <c r="F7" s="22">
        <v>350</v>
      </c>
      <c r="G7" s="19"/>
      <c r="H7" s="79"/>
      <c r="J7" s="69"/>
      <c r="L7" s="69"/>
      <c r="N7" s="2" t="s">
        <v>7</v>
      </c>
      <c r="O7" s="76"/>
      <c r="Q7" s="2" t="s">
        <v>8</v>
      </c>
      <c r="R7" s="76"/>
    </row>
    <row r="8" spans="1:58" x14ac:dyDescent="0.25">
      <c r="A8" s="86" t="s">
        <v>9</v>
      </c>
      <c r="B8" s="87"/>
      <c r="C8" s="69"/>
      <c r="D8" s="19"/>
      <c r="E8" s="69"/>
      <c r="F8" s="22">
        <v>450</v>
      </c>
      <c r="G8" s="19"/>
      <c r="H8" s="79"/>
      <c r="J8" s="69"/>
      <c r="L8" s="69"/>
      <c r="N8" s="2" t="s">
        <v>10</v>
      </c>
      <c r="O8" s="76"/>
      <c r="Q8" s="2" t="s">
        <v>11</v>
      </c>
      <c r="R8" s="76"/>
    </row>
    <row r="9" spans="1:58" x14ac:dyDescent="0.25">
      <c r="A9" s="86" t="s">
        <v>12</v>
      </c>
      <c r="B9" s="87"/>
      <c r="C9" s="69"/>
      <c r="D9" s="19"/>
      <c r="E9" s="69"/>
      <c r="F9" s="22">
        <v>550</v>
      </c>
      <c r="G9" s="19"/>
      <c r="H9" s="79"/>
      <c r="J9" s="69"/>
      <c r="L9" s="69"/>
      <c r="N9" s="2" t="s">
        <v>13</v>
      </c>
      <c r="O9" s="76"/>
      <c r="Q9" s="2" t="s">
        <v>14</v>
      </c>
      <c r="R9" s="76"/>
    </row>
    <row r="10" spans="1:58" x14ac:dyDescent="0.25">
      <c r="A10" s="86" t="s">
        <v>15</v>
      </c>
      <c r="B10" s="87"/>
      <c r="C10" s="69"/>
      <c r="D10" s="19"/>
      <c r="E10" s="69"/>
      <c r="F10" s="22">
        <v>650</v>
      </c>
      <c r="G10" s="19"/>
      <c r="H10" s="79"/>
      <c r="J10" s="69"/>
      <c r="L10" s="69"/>
      <c r="N10" s="2" t="s">
        <v>16</v>
      </c>
      <c r="O10" s="76"/>
      <c r="Q10" s="2" t="s">
        <v>17</v>
      </c>
      <c r="R10" s="76"/>
    </row>
    <row r="11" spans="1:58" x14ac:dyDescent="0.25">
      <c r="A11" s="64" t="s">
        <v>119</v>
      </c>
      <c r="B11" s="67"/>
      <c r="C11" s="69"/>
      <c r="D11" s="19"/>
      <c r="E11" s="69"/>
      <c r="F11" s="22">
        <v>400</v>
      </c>
      <c r="G11" s="25"/>
      <c r="H11" s="79"/>
      <c r="J11" s="69"/>
      <c r="L11" s="69"/>
      <c r="M11" s="26"/>
      <c r="N11" s="2" t="s">
        <v>117</v>
      </c>
      <c r="O11" s="76"/>
      <c r="P11" s="24"/>
      <c r="Q11" s="2" t="s">
        <v>118</v>
      </c>
      <c r="R11" s="76"/>
      <c r="S11" s="24"/>
      <c r="T11" s="23"/>
      <c r="U11" s="27"/>
      <c r="V11" s="24"/>
    </row>
    <row r="12" spans="1:58" x14ac:dyDescent="0.25">
      <c r="A12" s="64" t="s">
        <v>120</v>
      </c>
      <c r="B12" s="67"/>
      <c r="C12" s="69"/>
      <c r="D12" s="19"/>
      <c r="E12" s="69"/>
      <c r="F12" s="22">
        <v>400</v>
      </c>
      <c r="G12" s="19"/>
      <c r="H12" s="19"/>
      <c r="J12" s="69"/>
      <c r="K12" s="19"/>
      <c r="L12" s="69"/>
      <c r="M12" s="19"/>
      <c r="N12" s="19"/>
      <c r="O12" s="19"/>
      <c r="P12" s="19"/>
      <c r="Q12" s="19"/>
      <c r="R12" s="19"/>
      <c r="S12" s="19"/>
      <c r="T12" s="23"/>
      <c r="U12" s="27"/>
      <c r="V12" s="24"/>
    </row>
    <row r="13" spans="1:58" x14ac:dyDescent="0.25">
      <c r="A13" s="24"/>
      <c r="B13" s="24"/>
      <c r="C13" s="28"/>
      <c r="D13" s="24"/>
      <c r="E13" s="24"/>
      <c r="F13" s="24"/>
      <c r="G13" s="24"/>
      <c r="H13" s="24"/>
      <c r="I13" s="24"/>
      <c r="J13" s="24"/>
      <c r="K13" s="24"/>
      <c r="L13" s="24"/>
      <c r="M13" s="24"/>
      <c r="N13" s="24"/>
      <c r="O13" s="24"/>
      <c r="P13" s="24"/>
      <c r="Q13" s="24"/>
      <c r="R13" s="24"/>
      <c r="S13" s="24"/>
      <c r="T13" s="24"/>
      <c r="U13" s="24"/>
    </row>
    <row r="14" spans="1:58" ht="27.75" customHeight="1" x14ac:dyDescent="0.25">
      <c r="A14" s="83" t="s">
        <v>18</v>
      </c>
      <c r="B14" s="84"/>
      <c r="C14" s="84"/>
      <c r="D14" s="84"/>
      <c r="E14" s="84"/>
      <c r="F14" s="84"/>
      <c r="G14" s="84"/>
      <c r="H14" s="84"/>
      <c r="I14" s="84"/>
      <c r="J14" s="85"/>
      <c r="AN14" s="90" t="s">
        <v>19</v>
      </c>
      <c r="AO14" s="90"/>
      <c r="AP14" s="90"/>
      <c r="AQ14" s="90"/>
      <c r="AR14" s="90"/>
      <c r="AS14" s="90"/>
      <c r="AT14" s="90"/>
      <c r="AU14" s="90"/>
      <c r="AV14" s="90"/>
      <c r="AW14" s="90"/>
      <c r="AY14" s="88" t="s">
        <v>20</v>
      </c>
      <c r="AZ14" s="88"/>
      <c r="BA14" s="88"/>
      <c r="BB14" s="88"/>
      <c r="BC14" s="88"/>
      <c r="BD14" s="88"/>
      <c r="BE14" s="88"/>
      <c r="BF14" s="88"/>
    </row>
    <row r="15" spans="1:58" ht="61.5" customHeight="1" x14ac:dyDescent="0.25">
      <c r="A15" s="41" t="s">
        <v>21</v>
      </c>
      <c r="B15" s="33" t="s">
        <v>22</v>
      </c>
      <c r="C15" s="33" t="s">
        <v>23</v>
      </c>
      <c r="D15" s="33" t="s">
        <v>24</v>
      </c>
      <c r="E15" s="33" t="s">
        <v>25</v>
      </c>
      <c r="F15" s="33" t="s">
        <v>116</v>
      </c>
      <c r="G15" s="33" t="s">
        <v>27</v>
      </c>
      <c r="H15" s="33" t="s">
        <v>59</v>
      </c>
      <c r="I15" s="33" t="s">
        <v>57</v>
      </c>
      <c r="J15" s="33" t="s">
        <v>58</v>
      </c>
      <c r="K15" s="33" t="s">
        <v>28</v>
      </c>
      <c r="L15" s="33" t="s">
        <v>29</v>
      </c>
      <c r="M15" s="33" t="s">
        <v>30</v>
      </c>
      <c r="N15" s="33" t="s">
        <v>31</v>
      </c>
      <c r="O15" s="33" t="s">
        <v>29</v>
      </c>
      <c r="P15" s="33" t="s">
        <v>30</v>
      </c>
      <c r="Q15" s="33" t="s">
        <v>32</v>
      </c>
      <c r="R15" s="33" t="s">
        <v>29</v>
      </c>
      <c r="S15" s="33" t="s">
        <v>30</v>
      </c>
      <c r="T15" s="33" t="s">
        <v>33</v>
      </c>
      <c r="U15" s="33" t="s">
        <v>29</v>
      </c>
      <c r="V15" s="33" t="s">
        <v>30</v>
      </c>
      <c r="W15" s="33" t="s">
        <v>34</v>
      </c>
      <c r="X15" s="33" t="s">
        <v>29</v>
      </c>
      <c r="Y15" s="33" t="s">
        <v>30</v>
      </c>
      <c r="Z15" s="33" t="s">
        <v>121</v>
      </c>
      <c r="AA15" s="33" t="s">
        <v>29</v>
      </c>
      <c r="AB15" s="33" t="s">
        <v>30</v>
      </c>
      <c r="AC15" s="33" t="s">
        <v>122</v>
      </c>
      <c r="AD15" s="33" t="s">
        <v>29</v>
      </c>
      <c r="AE15" s="33" t="s">
        <v>30</v>
      </c>
      <c r="AF15" s="33" t="s">
        <v>35</v>
      </c>
      <c r="AG15" s="33" t="s">
        <v>60</v>
      </c>
      <c r="AH15" s="33" t="s">
        <v>61</v>
      </c>
      <c r="AI15" s="33" t="s">
        <v>53</v>
      </c>
      <c r="AJ15" s="33" t="s">
        <v>36</v>
      </c>
      <c r="AK15" s="33" t="s">
        <v>37</v>
      </c>
      <c r="AL15" s="33" t="s">
        <v>38</v>
      </c>
      <c r="AN15" s="33" t="s">
        <v>39</v>
      </c>
      <c r="AO15" s="33" t="s">
        <v>40</v>
      </c>
      <c r="AP15" s="33" t="s">
        <v>41</v>
      </c>
      <c r="AQ15" s="33" t="s">
        <v>42</v>
      </c>
      <c r="AR15" s="33" t="s">
        <v>43</v>
      </c>
      <c r="AS15" s="33" t="s">
        <v>121</v>
      </c>
      <c r="AT15" s="33" t="s">
        <v>122</v>
      </c>
      <c r="AU15" s="33" t="s">
        <v>44</v>
      </c>
      <c r="AV15" s="33" t="s">
        <v>45</v>
      </c>
      <c r="AW15" s="33" t="s">
        <v>46</v>
      </c>
      <c r="AY15" s="33" t="s">
        <v>39</v>
      </c>
      <c r="AZ15" s="33" t="s">
        <v>40</v>
      </c>
      <c r="BA15" s="33" t="s">
        <v>41</v>
      </c>
      <c r="BB15" s="33" t="s">
        <v>42</v>
      </c>
      <c r="BC15" s="33" t="s">
        <v>43</v>
      </c>
      <c r="BD15" s="33" t="s">
        <v>123</v>
      </c>
      <c r="BE15" s="33" t="s">
        <v>124</v>
      </c>
      <c r="BF15" s="33" t="s">
        <v>47</v>
      </c>
    </row>
    <row r="16" spans="1:58" x14ac:dyDescent="0.25">
      <c r="A16" s="2" t="s">
        <v>87</v>
      </c>
      <c r="B16" s="2" t="s">
        <v>92</v>
      </c>
      <c r="C16" s="3">
        <v>80</v>
      </c>
      <c r="D16" s="4" t="s">
        <v>10</v>
      </c>
      <c r="E16" s="5">
        <v>0.53125</v>
      </c>
      <c r="F16" s="5">
        <v>0.65625</v>
      </c>
      <c r="G16" s="6">
        <f>22*2</f>
        <v>44</v>
      </c>
      <c r="H16" s="6">
        <v>0</v>
      </c>
      <c r="I16" s="6">
        <v>2</v>
      </c>
      <c r="J16" s="35">
        <v>1</v>
      </c>
      <c r="K16" s="68"/>
      <c r="L16" s="7">
        <f t="shared" ref="L16:L65" si="0">$C$6*G16*K16</f>
        <v>0</v>
      </c>
      <c r="M16" s="7">
        <f t="shared" ref="M16:M47" si="1">$H$6*$J16*K16</f>
        <v>0</v>
      </c>
      <c r="N16" s="68"/>
      <c r="O16" s="7">
        <f t="shared" ref="O16:O44" si="2">$C$7*G16*N16</f>
        <v>0</v>
      </c>
      <c r="P16" s="7">
        <f t="shared" ref="P16:P47" si="3">$H$6*$J16*N16</f>
        <v>0</v>
      </c>
      <c r="Q16" s="68"/>
      <c r="R16" s="7">
        <f t="shared" ref="R16:R44" si="4">$C$8*G16*Q16</f>
        <v>0</v>
      </c>
      <c r="S16" s="7">
        <f t="shared" ref="S16:S47" si="5">$H$6*$J16*Q16</f>
        <v>0</v>
      </c>
      <c r="T16" s="68"/>
      <c r="U16" s="7">
        <f t="shared" ref="U16:U44" si="6">$C$9*G16*T16</f>
        <v>0</v>
      </c>
      <c r="V16" s="7">
        <f t="shared" ref="V16:V47" si="7">$H$6*$J16*T16</f>
        <v>0</v>
      </c>
      <c r="W16" s="68"/>
      <c r="X16" s="7">
        <f t="shared" ref="X16:X44" si="8">$C$10*G16*W16</f>
        <v>0</v>
      </c>
      <c r="Y16" s="7">
        <f t="shared" ref="Y16:Y47" si="9">$H$6*$J16*W16</f>
        <v>0</v>
      </c>
      <c r="Z16" s="68"/>
      <c r="AA16" s="7">
        <f t="shared" ref="AA16:AA47" si="10">$C$11*$G16*Z16</f>
        <v>0</v>
      </c>
      <c r="AB16" s="7">
        <f t="shared" ref="AB16:AB47" si="11">$H$6*$J16*Z16</f>
        <v>0</v>
      </c>
      <c r="AC16" s="80"/>
      <c r="AD16" s="7">
        <f>$C$12*$G16*AC16</f>
        <v>0</v>
      </c>
      <c r="AE16" s="7">
        <f t="shared" ref="AE16:AE47" si="12">$H$6*$J16*AC16</f>
        <v>0</v>
      </c>
      <c r="AF16" s="7">
        <f>L16+M16+O16+P16+R16+S16+U16+V16+X16+Y16+AA16+AB16+AD16+AE16</f>
        <v>0</v>
      </c>
      <c r="AG16" s="42">
        <f>(I16*$L$6*K16)+(I16*$L$7*N16)+(I16*$L$8*Q16)+(I16*$L$9*T16)+(I16*$L$10*W16)+(I16*$L$11*Z16)+(I16*$L$12*AC16)</f>
        <v>0</v>
      </c>
      <c r="AH16" s="7">
        <f t="shared" ref="AH16:AH65" si="13">AF16+AG16</f>
        <v>0</v>
      </c>
      <c r="AI16" s="38">
        <f t="shared" ref="AI16:AI47" si="14">IFERROR(VLOOKUP(D16,$N$6:$O$11,2,FALSE),VLOOKUP(D16,$Q$6:$R$11,2,FALSE))</f>
        <v>0</v>
      </c>
      <c r="AJ16" s="8">
        <f t="shared" ref="AJ16:AJ65" si="15">AH16*(100%-AI16)</f>
        <v>0</v>
      </c>
      <c r="AK16" s="7">
        <f t="shared" ref="AK16:AK65" si="16">BF16</f>
        <v>0</v>
      </c>
      <c r="AL16" s="7">
        <f t="shared" ref="AL16:AL65" si="17">MAX(AJ16:AK16)</f>
        <v>0</v>
      </c>
      <c r="AN16" s="9">
        <f t="shared" ref="AN16:AN44" si="18">K16*20</f>
        <v>0</v>
      </c>
      <c r="AO16" s="9">
        <f t="shared" ref="AO16:AO65" si="19">N16*50</f>
        <v>0</v>
      </c>
      <c r="AP16" s="9">
        <f t="shared" ref="AP16:AP65" si="20">Q16*60</f>
        <v>0</v>
      </c>
      <c r="AQ16" s="9">
        <f t="shared" ref="AQ16:AQ65" si="21">T16*70</f>
        <v>0</v>
      </c>
      <c r="AR16" s="9">
        <f t="shared" ref="AR16:AR65" si="22">W16*92</f>
        <v>0</v>
      </c>
      <c r="AS16" s="9">
        <f>Z16*$B$11</f>
        <v>0</v>
      </c>
      <c r="AT16" s="9">
        <f>AC16*$B$12</f>
        <v>0</v>
      </c>
      <c r="AU16" s="10">
        <f>SUM(AN16:AT16)</f>
        <v>0</v>
      </c>
      <c r="AV16" s="9">
        <f t="shared" ref="AV16:AV44" si="23">C16</f>
        <v>80</v>
      </c>
      <c r="AW16" s="9">
        <f t="shared" ref="AW16:AW65" si="24">AU16-AV16</f>
        <v>-80</v>
      </c>
      <c r="AY16" s="11">
        <f t="shared" ref="AY16:AY47" si="25">K16*$E$6</f>
        <v>0</v>
      </c>
      <c r="AZ16" s="11">
        <f t="shared" ref="AZ16:AZ47" si="26">N16*$E$7</f>
        <v>0</v>
      </c>
      <c r="BA16" s="11">
        <f t="shared" ref="BA16:BA47" si="27">Q16*$E$8</f>
        <v>0</v>
      </c>
      <c r="BB16" s="11">
        <f t="shared" ref="BB16:BB47" si="28">T16*$E$9</f>
        <v>0</v>
      </c>
      <c r="BC16" s="11">
        <f t="shared" ref="BC16:BC47" si="29">W16*$E$10</f>
        <v>0</v>
      </c>
      <c r="BD16" s="11">
        <f t="shared" ref="BD16:BD47" si="30">Z16*$E$11</f>
        <v>0</v>
      </c>
      <c r="BE16" s="11">
        <f t="shared" ref="BE16:BE47" si="31">AC16*$E$12</f>
        <v>0</v>
      </c>
      <c r="BF16" s="12">
        <f>SUM(AY16:BE16)</f>
        <v>0</v>
      </c>
    </row>
    <row r="17" spans="1:58" x14ac:dyDescent="0.25">
      <c r="A17" s="2" t="s">
        <v>88</v>
      </c>
      <c r="B17" s="2" t="s">
        <v>92</v>
      </c>
      <c r="C17" s="3">
        <v>29</v>
      </c>
      <c r="D17" s="4" t="s">
        <v>117</v>
      </c>
      <c r="E17" s="5">
        <v>0.375</v>
      </c>
      <c r="F17" s="5">
        <v>0.77083333333333337</v>
      </c>
      <c r="G17" s="6">
        <f>83*2</f>
        <v>166</v>
      </c>
      <c r="H17" s="6">
        <v>0</v>
      </c>
      <c r="I17" s="6">
        <v>7</v>
      </c>
      <c r="J17" s="35">
        <v>2.5</v>
      </c>
      <c r="K17" s="68"/>
      <c r="L17" s="7">
        <f t="shared" si="0"/>
        <v>0</v>
      </c>
      <c r="M17" s="7">
        <f t="shared" si="1"/>
        <v>0</v>
      </c>
      <c r="N17" s="68"/>
      <c r="O17" s="7">
        <f t="shared" si="2"/>
        <v>0</v>
      </c>
      <c r="P17" s="7">
        <f t="shared" si="3"/>
        <v>0</v>
      </c>
      <c r="Q17" s="68"/>
      <c r="R17" s="7">
        <f t="shared" si="4"/>
        <v>0</v>
      </c>
      <c r="S17" s="7">
        <f t="shared" si="5"/>
        <v>0</v>
      </c>
      <c r="T17" s="68"/>
      <c r="U17" s="7">
        <f t="shared" si="6"/>
        <v>0</v>
      </c>
      <c r="V17" s="7">
        <f t="shared" si="7"/>
        <v>0</v>
      </c>
      <c r="W17" s="68"/>
      <c r="X17" s="7">
        <f t="shared" si="8"/>
        <v>0</v>
      </c>
      <c r="Y17" s="7">
        <f t="shared" si="9"/>
        <v>0</v>
      </c>
      <c r="Z17" s="68"/>
      <c r="AA17" s="7">
        <f t="shared" si="10"/>
        <v>0</v>
      </c>
      <c r="AB17" s="7">
        <f t="shared" si="11"/>
        <v>0</v>
      </c>
      <c r="AC17" s="80"/>
      <c r="AD17" s="7">
        <f>$C$12*$G17*AC17</f>
        <v>0</v>
      </c>
      <c r="AE17" s="7">
        <f t="shared" si="12"/>
        <v>0</v>
      </c>
      <c r="AF17" s="7">
        <f t="shared" ref="AF17:AF65" si="32">L17+M17+O17+P17+R17+S17+U17+V17+X17+Y17+AA17+AB17+AD17+AE17</f>
        <v>0</v>
      </c>
      <c r="AG17" s="42">
        <f t="shared" ref="AG17:AG65" si="33">(I17*$L$6*K17)+(I17*$L$7*N17)+(I17*$L$8*Q17)+(I17*$L$9*T17)+(I17*$L$10*W17)+(I17*$L$11*Z17)+(I17*$L$12*AC17)</f>
        <v>0</v>
      </c>
      <c r="AH17" s="7">
        <f t="shared" si="13"/>
        <v>0</v>
      </c>
      <c r="AI17" s="38">
        <f t="shared" si="14"/>
        <v>0</v>
      </c>
      <c r="AJ17" s="8">
        <f t="shared" si="15"/>
        <v>0</v>
      </c>
      <c r="AK17" s="7">
        <f t="shared" si="16"/>
        <v>0</v>
      </c>
      <c r="AL17" s="7">
        <f t="shared" si="17"/>
        <v>0</v>
      </c>
      <c r="AN17" s="9">
        <f t="shared" si="18"/>
        <v>0</v>
      </c>
      <c r="AO17" s="9">
        <f t="shared" si="19"/>
        <v>0</v>
      </c>
      <c r="AP17" s="9">
        <f t="shared" si="20"/>
        <v>0</v>
      </c>
      <c r="AQ17" s="9">
        <f t="shared" si="21"/>
        <v>0</v>
      </c>
      <c r="AR17" s="9">
        <f t="shared" si="22"/>
        <v>0</v>
      </c>
      <c r="AS17" s="9">
        <f t="shared" ref="AS17:AS65" si="34">Z17*$B$11</f>
        <v>0</v>
      </c>
      <c r="AT17" s="9">
        <f t="shared" ref="AT17:AT65" si="35">AC17*$B$12</f>
        <v>0</v>
      </c>
      <c r="AU17" s="10">
        <f t="shared" ref="AU17:AU65" si="36">SUM(AN17:AT17)</f>
        <v>0</v>
      </c>
      <c r="AV17" s="9">
        <f t="shared" si="23"/>
        <v>29</v>
      </c>
      <c r="AW17" s="9">
        <f t="shared" si="24"/>
        <v>-29</v>
      </c>
      <c r="AY17" s="11">
        <f t="shared" si="25"/>
        <v>0</v>
      </c>
      <c r="AZ17" s="11">
        <f t="shared" si="26"/>
        <v>0</v>
      </c>
      <c r="BA17" s="11">
        <f t="shared" si="27"/>
        <v>0</v>
      </c>
      <c r="BB17" s="11">
        <f t="shared" si="28"/>
        <v>0</v>
      </c>
      <c r="BC17" s="11">
        <f t="shared" si="29"/>
        <v>0</v>
      </c>
      <c r="BD17" s="11">
        <f t="shared" si="30"/>
        <v>0</v>
      </c>
      <c r="BE17" s="11">
        <f t="shared" si="31"/>
        <v>0</v>
      </c>
      <c r="BF17" s="12">
        <f t="shared" ref="BF17:BF65" si="37">SUM(AY17:BE17)</f>
        <v>0</v>
      </c>
    </row>
    <row r="18" spans="1:58" x14ac:dyDescent="0.25">
      <c r="A18" s="2" t="s">
        <v>88</v>
      </c>
      <c r="B18" s="2" t="s">
        <v>92</v>
      </c>
      <c r="C18" s="3">
        <v>112</v>
      </c>
      <c r="D18" s="4" t="s">
        <v>118</v>
      </c>
      <c r="E18" s="5">
        <v>0.34375</v>
      </c>
      <c r="F18" s="5">
        <v>0.71875</v>
      </c>
      <c r="G18" s="6">
        <f t="shared" ref="G18:G21" si="38">83*2</f>
        <v>166</v>
      </c>
      <c r="H18" s="6">
        <v>0</v>
      </c>
      <c r="I18" s="6">
        <v>6.5</v>
      </c>
      <c r="J18" s="35">
        <v>2.5</v>
      </c>
      <c r="K18" s="68"/>
      <c r="L18" s="7">
        <f t="shared" si="0"/>
        <v>0</v>
      </c>
      <c r="M18" s="7">
        <f t="shared" si="1"/>
        <v>0</v>
      </c>
      <c r="N18" s="68"/>
      <c r="O18" s="7">
        <f t="shared" si="2"/>
        <v>0</v>
      </c>
      <c r="P18" s="7">
        <f t="shared" si="3"/>
        <v>0</v>
      </c>
      <c r="Q18" s="68"/>
      <c r="R18" s="7">
        <f t="shared" si="4"/>
        <v>0</v>
      </c>
      <c r="S18" s="7">
        <f t="shared" si="5"/>
        <v>0</v>
      </c>
      <c r="T18" s="68"/>
      <c r="U18" s="7">
        <f t="shared" si="6"/>
        <v>0</v>
      </c>
      <c r="V18" s="7">
        <f t="shared" si="7"/>
        <v>0</v>
      </c>
      <c r="W18" s="68"/>
      <c r="X18" s="7">
        <f t="shared" si="8"/>
        <v>0</v>
      </c>
      <c r="Y18" s="7">
        <f t="shared" si="9"/>
        <v>0</v>
      </c>
      <c r="Z18" s="68"/>
      <c r="AA18" s="7">
        <f t="shared" si="10"/>
        <v>0</v>
      </c>
      <c r="AB18" s="7">
        <f t="shared" si="11"/>
        <v>0</v>
      </c>
      <c r="AC18" s="80"/>
      <c r="AD18" s="7">
        <f t="shared" ref="AD18:AD65" si="39">$C$12*$G18*AC18</f>
        <v>0</v>
      </c>
      <c r="AE18" s="7">
        <f t="shared" si="12"/>
        <v>0</v>
      </c>
      <c r="AF18" s="7">
        <f t="shared" si="32"/>
        <v>0</v>
      </c>
      <c r="AG18" s="42">
        <f t="shared" si="33"/>
        <v>0</v>
      </c>
      <c r="AH18" s="7">
        <f t="shared" si="13"/>
        <v>0</v>
      </c>
      <c r="AI18" s="38">
        <f t="shared" si="14"/>
        <v>0</v>
      </c>
      <c r="AJ18" s="8">
        <f t="shared" si="15"/>
        <v>0</v>
      </c>
      <c r="AK18" s="7">
        <f t="shared" si="16"/>
        <v>0</v>
      </c>
      <c r="AL18" s="7">
        <f t="shared" si="17"/>
        <v>0</v>
      </c>
      <c r="AN18" s="9">
        <f t="shared" si="18"/>
        <v>0</v>
      </c>
      <c r="AO18" s="9">
        <f t="shared" si="19"/>
        <v>0</v>
      </c>
      <c r="AP18" s="9">
        <f t="shared" si="20"/>
        <v>0</v>
      </c>
      <c r="AQ18" s="9">
        <f t="shared" si="21"/>
        <v>0</v>
      </c>
      <c r="AR18" s="9">
        <f t="shared" si="22"/>
        <v>0</v>
      </c>
      <c r="AS18" s="9">
        <f t="shared" si="34"/>
        <v>0</v>
      </c>
      <c r="AT18" s="9">
        <f t="shared" si="35"/>
        <v>0</v>
      </c>
      <c r="AU18" s="10">
        <f t="shared" si="36"/>
        <v>0</v>
      </c>
      <c r="AV18" s="9">
        <f t="shared" si="23"/>
        <v>112</v>
      </c>
      <c r="AW18" s="9">
        <f t="shared" si="24"/>
        <v>-112</v>
      </c>
      <c r="AY18" s="11">
        <f t="shared" si="25"/>
        <v>0</v>
      </c>
      <c r="AZ18" s="11">
        <f t="shared" si="26"/>
        <v>0</v>
      </c>
      <c r="BA18" s="11">
        <f t="shared" si="27"/>
        <v>0</v>
      </c>
      <c r="BB18" s="11">
        <f t="shared" si="28"/>
        <v>0</v>
      </c>
      <c r="BC18" s="11">
        <f t="shared" si="29"/>
        <v>0</v>
      </c>
      <c r="BD18" s="11">
        <f t="shared" si="30"/>
        <v>0</v>
      </c>
      <c r="BE18" s="11">
        <f t="shared" si="31"/>
        <v>0</v>
      </c>
      <c r="BF18" s="12">
        <f t="shared" si="37"/>
        <v>0</v>
      </c>
    </row>
    <row r="19" spans="1:58" x14ac:dyDescent="0.25">
      <c r="A19" s="2" t="s">
        <v>88</v>
      </c>
      <c r="B19" s="2" t="s">
        <v>92</v>
      </c>
      <c r="C19" s="3">
        <v>146</v>
      </c>
      <c r="D19" s="4" t="s">
        <v>118</v>
      </c>
      <c r="E19" s="5">
        <v>0.34375</v>
      </c>
      <c r="F19" s="5">
        <v>0.72916666666666663</v>
      </c>
      <c r="G19" s="6">
        <f t="shared" si="38"/>
        <v>166</v>
      </c>
      <c r="H19" s="6">
        <v>0</v>
      </c>
      <c r="I19" s="6">
        <v>6.75</v>
      </c>
      <c r="J19" s="35">
        <v>2.5</v>
      </c>
      <c r="K19" s="68"/>
      <c r="L19" s="7">
        <f t="shared" si="0"/>
        <v>0</v>
      </c>
      <c r="M19" s="7">
        <f t="shared" si="1"/>
        <v>0</v>
      </c>
      <c r="N19" s="68"/>
      <c r="O19" s="7">
        <f t="shared" si="2"/>
        <v>0</v>
      </c>
      <c r="P19" s="7">
        <f t="shared" si="3"/>
        <v>0</v>
      </c>
      <c r="Q19" s="68"/>
      <c r="R19" s="7">
        <f t="shared" si="4"/>
        <v>0</v>
      </c>
      <c r="S19" s="7">
        <f t="shared" si="5"/>
        <v>0</v>
      </c>
      <c r="T19" s="68"/>
      <c r="U19" s="7">
        <f t="shared" si="6"/>
        <v>0</v>
      </c>
      <c r="V19" s="7">
        <f t="shared" si="7"/>
        <v>0</v>
      </c>
      <c r="W19" s="68"/>
      <c r="X19" s="7">
        <f t="shared" si="8"/>
        <v>0</v>
      </c>
      <c r="Y19" s="7">
        <f t="shared" si="9"/>
        <v>0</v>
      </c>
      <c r="Z19" s="68"/>
      <c r="AA19" s="7">
        <f t="shared" si="10"/>
        <v>0</v>
      </c>
      <c r="AB19" s="7">
        <f t="shared" si="11"/>
        <v>0</v>
      </c>
      <c r="AC19" s="80"/>
      <c r="AD19" s="7">
        <f t="shared" si="39"/>
        <v>0</v>
      </c>
      <c r="AE19" s="7">
        <f t="shared" si="12"/>
        <v>0</v>
      </c>
      <c r="AF19" s="7">
        <f t="shared" si="32"/>
        <v>0</v>
      </c>
      <c r="AG19" s="42">
        <f t="shared" si="33"/>
        <v>0</v>
      </c>
      <c r="AH19" s="7">
        <f t="shared" si="13"/>
        <v>0</v>
      </c>
      <c r="AI19" s="38">
        <f t="shared" si="14"/>
        <v>0</v>
      </c>
      <c r="AJ19" s="8">
        <f t="shared" si="15"/>
        <v>0</v>
      </c>
      <c r="AK19" s="7">
        <f t="shared" si="16"/>
        <v>0</v>
      </c>
      <c r="AL19" s="7">
        <f t="shared" si="17"/>
        <v>0</v>
      </c>
      <c r="AN19" s="9">
        <f t="shared" si="18"/>
        <v>0</v>
      </c>
      <c r="AO19" s="9">
        <f t="shared" si="19"/>
        <v>0</v>
      </c>
      <c r="AP19" s="9">
        <f t="shared" si="20"/>
        <v>0</v>
      </c>
      <c r="AQ19" s="9">
        <f t="shared" si="21"/>
        <v>0</v>
      </c>
      <c r="AR19" s="9">
        <f t="shared" si="22"/>
        <v>0</v>
      </c>
      <c r="AS19" s="9">
        <f t="shared" si="34"/>
        <v>0</v>
      </c>
      <c r="AT19" s="9">
        <f t="shared" si="35"/>
        <v>0</v>
      </c>
      <c r="AU19" s="10">
        <f t="shared" si="36"/>
        <v>0</v>
      </c>
      <c r="AV19" s="9">
        <f t="shared" si="23"/>
        <v>146</v>
      </c>
      <c r="AW19" s="9">
        <f t="shared" si="24"/>
        <v>-146</v>
      </c>
      <c r="AY19" s="11">
        <f t="shared" si="25"/>
        <v>0</v>
      </c>
      <c r="AZ19" s="11">
        <f t="shared" si="26"/>
        <v>0</v>
      </c>
      <c r="BA19" s="11">
        <f t="shared" si="27"/>
        <v>0</v>
      </c>
      <c r="BB19" s="11">
        <f t="shared" si="28"/>
        <v>0</v>
      </c>
      <c r="BC19" s="11">
        <f t="shared" si="29"/>
        <v>0</v>
      </c>
      <c r="BD19" s="11">
        <f t="shared" si="30"/>
        <v>0</v>
      </c>
      <c r="BE19" s="11">
        <f t="shared" si="31"/>
        <v>0</v>
      </c>
      <c r="BF19" s="12">
        <f t="shared" si="37"/>
        <v>0</v>
      </c>
    </row>
    <row r="20" spans="1:58" x14ac:dyDescent="0.25">
      <c r="A20" s="2" t="s">
        <v>88</v>
      </c>
      <c r="B20" s="2" t="s">
        <v>92</v>
      </c>
      <c r="C20" s="3">
        <v>112</v>
      </c>
      <c r="D20" s="4" t="s">
        <v>118</v>
      </c>
      <c r="E20" s="5">
        <v>0.34375</v>
      </c>
      <c r="F20" s="5">
        <v>0.72916666666666663</v>
      </c>
      <c r="G20" s="6">
        <f t="shared" si="38"/>
        <v>166</v>
      </c>
      <c r="H20" s="6">
        <v>0</v>
      </c>
      <c r="I20" s="6">
        <v>6.75</v>
      </c>
      <c r="J20" s="35">
        <v>2.5</v>
      </c>
      <c r="K20" s="68"/>
      <c r="L20" s="7">
        <f t="shared" si="0"/>
        <v>0</v>
      </c>
      <c r="M20" s="7">
        <f t="shared" si="1"/>
        <v>0</v>
      </c>
      <c r="N20" s="68"/>
      <c r="O20" s="7">
        <f t="shared" si="2"/>
        <v>0</v>
      </c>
      <c r="P20" s="7">
        <f t="shared" si="3"/>
        <v>0</v>
      </c>
      <c r="Q20" s="68"/>
      <c r="R20" s="7">
        <f t="shared" si="4"/>
        <v>0</v>
      </c>
      <c r="S20" s="7">
        <f t="shared" si="5"/>
        <v>0</v>
      </c>
      <c r="T20" s="68"/>
      <c r="U20" s="7">
        <f t="shared" si="6"/>
        <v>0</v>
      </c>
      <c r="V20" s="7">
        <f t="shared" si="7"/>
        <v>0</v>
      </c>
      <c r="W20" s="68"/>
      <c r="X20" s="7">
        <f t="shared" si="8"/>
        <v>0</v>
      </c>
      <c r="Y20" s="7">
        <f t="shared" si="9"/>
        <v>0</v>
      </c>
      <c r="Z20" s="68"/>
      <c r="AA20" s="7">
        <f t="shared" si="10"/>
        <v>0</v>
      </c>
      <c r="AB20" s="7">
        <f t="shared" si="11"/>
        <v>0</v>
      </c>
      <c r="AC20" s="80"/>
      <c r="AD20" s="7">
        <f t="shared" si="39"/>
        <v>0</v>
      </c>
      <c r="AE20" s="7">
        <f t="shared" si="12"/>
        <v>0</v>
      </c>
      <c r="AF20" s="7">
        <f t="shared" si="32"/>
        <v>0</v>
      </c>
      <c r="AG20" s="42">
        <f t="shared" si="33"/>
        <v>0</v>
      </c>
      <c r="AH20" s="7">
        <f t="shared" si="13"/>
        <v>0</v>
      </c>
      <c r="AI20" s="38">
        <f t="shared" si="14"/>
        <v>0</v>
      </c>
      <c r="AJ20" s="8">
        <f t="shared" si="15"/>
        <v>0</v>
      </c>
      <c r="AK20" s="7">
        <f t="shared" si="16"/>
        <v>0</v>
      </c>
      <c r="AL20" s="7">
        <f t="shared" si="17"/>
        <v>0</v>
      </c>
      <c r="AN20" s="9">
        <f t="shared" si="18"/>
        <v>0</v>
      </c>
      <c r="AO20" s="9">
        <f t="shared" si="19"/>
        <v>0</v>
      </c>
      <c r="AP20" s="9">
        <f t="shared" si="20"/>
        <v>0</v>
      </c>
      <c r="AQ20" s="9">
        <f t="shared" si="21"/>
        <v>0</v>
      </c>
      <c r="AR20" s="9">
        <f t="shared" si="22"/>
        <v>0</v>
      </c>
      <c r="AS20" s="9">
        <f t="shared" si="34"/>
        <v>0</v>
      </c>
      <c r="AT20" s="9">
        <f t="shared" si="35"/>
        <v>0</v>
      </c>
      <c r="AU20" s="10">
        <f t="shared" si="36"/>
        <v>0</v>
      </c>
      <c r="AV20" s="9">
        <f t="shared" si="23"/>
        <v>112</v>
      </c>
      <c r="AW20" s="9">
        <f t="shared" si="24"/>
        <v>-112</v>
      </c>
      <c r="AY20" s="11">
        <f t="shared" si="25"/>
        <v>0</v>
      </c>
      <c r="AZ20" s="11">
        <f t="shared" si="26"/>
        <v>0</v>
      </c>
      <c r="BA20" s="11">
        <f t="shared" si="27"/>
        <v>0</v>
      </c>
      <c r="BB20" s="11">
        <f t="shared" si="28"/>
        <v>0</v>
      </c>
      <c r="BC20" s="11">
        <f t="shared" si="29"/>
        <v>0</v>
      </c>
      <c r="BD20" s="11">
        <f t="shared" si="30"/>
        <v>0</v>
      </c>
      <c r="BE20" s="11">
        <f t="shared" si="31"/>
        <v>0</v>
      </c>
      <c r="BF20" s="12">
        <f t="shared" si="37"/>
        <v>0</v>
      </c>
    </row>
    <row r="21" spans="1:58" x14ac:dyDescent="0.25">
      <c r="A21" s="2" t="s">
        <v>88</v>
      </c>
      <c r="B21" s="2" t="s">
        <v>92</v>
      </c>
      <c r="C21" s="3">
        <v>45</v>
      </c>
      <c r="D21" s="4" t="s">
        <v>117</v>
      </c>
      <c r="E21" s="5">
        <v>0.17708333333333334</v>
      </c>
      <c r="F21" s="5">
        <v>0.21875</v>
      </c>
      <c r="G21" s="6">
        <f t="shared" si="38"/>
        <v>166</v>
      </c>
      <c r="H21" s="6">
        <v>0</v>
      </c>
      <c r="I21" s="6">
        <v>0</v>
      </c>
      <c r="J21" s="35">
        <v>2.5</v>
      </c>
      <c r="K21" s="68"/>
      <c r="L21" s="7">
        <f t="shared" si="0"/>
        <v>0</v>
      </c>
      <c r="M21" s="7">
        <f t="shared" si="1"/>
        <v>0</v>
      </c>
      <c r="N21" s="68"/>
      <c r="O21" s="7">
        <f t="shared" si="2"/>
        <v>0</v>
      </c>
      <c r="P21" s="7">
        <f t="shared" si="3"/>
        <v>0</v>
      </c>
      <c r="Q21" s="68"/>
      <c r="R21" s="7">
        <f t="shared" si="4"/>
        <v>0</v>
      </c>
      <c r="S21" s="7">
        <f t="shared" si="5"/>
        <v>0</v>
      </c>
      <c r="T21" s="68"/>
      <c r="U21" s="7">
        <f t="shared" si="6"/>
        <v>0</v>
      </c>
      <c r="V21" s="7">
        <f t="shared" si="7"/>
        <v>0</v>
      </c>
      <c r="W21" s="68"/>
      <c r="X21" s="7">
        <f t="shared" si="8"/>
        <v>0</v>
      </c>
      <c r="Y21" s="7">
        <f t="shared" si="9"/>
        <v>0</v>
      </c>
      <c r="Z21" s="68"/>
      <c r="AA21" s="7">
        <f t="shared" si="10"/>
        <v>0</v>
      </c>
      <c r="AB21" s="7">
        <f t="shared" si="11"/>
        <v>0</v>
      </c>
      <c r="AC21" s="80"/>
      <c r="AD21" s="7">
        <f t="shared" si="39"/>
        <v>0</v>
      </c>
      <c r="AE21" s="7">
        <f t="shared" si="12"/>
        <v>0</v>
      </c>
      <c r="AF21" s="7">
        <f t="shared" si="32"/>
        <v>0</v>
      </c>
      <c r="AG21" s="42">
        <f t="shared" si="33"/>
        <v>0</v>
      </c>
      <c r="AH21" s="7">
        <f t="shared" si="13"/>
        <v>0</v>
      </c>
      <c r="AI21" s="38">
        <f t="shared" si="14"/>
        <v>0</v>
      </c>
      <c r="AJ21" s="8">
        <f t="shared" si="15"/>
        <v>0</v>
      </c>
      <c r="AK21" s="7">
        <f t="shared" si="16"/>
        <v>0</v>
      </c>
      <c r="AL21" s="7">
        <f t="shared" si="17"/>
        <v>0</v>
      </c>
      <c r="AN21" s="9">
        <f t="shared" si="18"/>
        <v>0</v>
      </c>
      <c r="AO21" s="9">
        <f t="shared" si="19"/>
        <v>0</v>
      </c>
      <c r="AP21" s="9">
        <f t="shared" si="20"/>
        <v>0</v>
      </c>
      <c r="AQ21" s="9">
        <f t="shared" si="21"/>
        <v>0</v>
      </c>
      <c r="AR21" s="9">
        <f t="shared" si="22"/>
        <v>0</v>
      </c>
      <c r="AS21" s="9">
        <f t="shared" si="34"/>
        <v>0</v>
      </c>
      <c r="AT21" s="9">
        <f t="shared" si="35"/>
        <v>0</v>
      </c>
      <c r="AU21" s="10">
        <f t="shared" si="36"/>
        <v>0</v>
      </c>
      <c r="AV21" s="9">
        <f t="shared" si="23"/>
        <v>45</v>
      </c>
      <c r="AW21" s="9">
        <f t="shared" si="24"/>
        <v>-45</v>
      </c>
      <c r="AY21" s="11">
        <f t="shared" si="25"/>
        <v>0</v>
      </c>
      <c r="AZ21" s="11">
        <f t="shared" si="26"/>
        <v>0</v>
      </c>
      <c r="BA21" s="11">
        <f t="shared" si="27"/>
        <v>0</v>
      </c>
      <c r="BB21" s="11">
        <f t="shared" si="28"/>
        <v>0</v>
      </c>
      <c r="BC21" s="11">
        <f t="shared" si="29"/>
        <v>0</v>
      </c>
      <c r="BD21" s="11">
        <f t="shared" si="30"/>
        <v>0</v>
      </c>
      <c r="BE21" s="11">
        <f t="shared" si="31"/>
        <v>0</v>
      </c>
      <c r="BF21" s="12">
        <f t="shared" si="37"/>
        <v>0</v>
      </c>
    </row>
    <row r="22" spans="1:58" x14ac:dyDescent="0.25">
      <c r="A22" s="2" t="s">
        <v>89</v>
      </c>
      <c r="B22" s="2" t="s">
        <v>92</v>
      </c>
      <c r="C22" s="3">
        <v>45</v>
      </c>
      <c r="D22" s="4" t="s">
        <v>117</v>
      </c>
      <c r="E22" s="5">
        <v>0.94097222222222221</v>
      </c>
      <c r="F22" s="5">
        <v>3.472222222222222E-3</v>
      </c>
      <c r="G22" s="6">
        <f>89*2</f>
        <v>178</v>
      </c>
      <c r="H22" s="6">
        <v>0</v>
      </c>
      <c r="I22" s="6">
        <v>0</v>
      </c>
      <c r="J22" s="35">
        <v>3</v>
      </c>
      <c r="K22" s="68"/>
      <c r="L22" s="7">
        <f t="shared" si="0"/>
        <v>0</v>
      </c>
      <c r="M22" s="7">
        <f t="shared" si="1"/>
        <v>0</v>
      </c>
      <c r="N22" s="68"/>
      <c r="O22" s="7">
        <f t="shared" si="2"/>
        <v>0</v>
      </c>
      <c r="P22" s="7">
        <f t="shared" si="3"/>
        <v>0</v>
      </c>
      <c r="Q22" s="68"/>
      <c r="R22" s="7">
        <f t="shared" si="4"/>
        <v>0</v>
      </c>
      <c r="S22" s="7">
        <f t="shared" si="5"/>
        <v>0</v>
      </c>
      <c r="T22" s="68"/>
      <c r="U22" s="7">
        <f t="shared" si="6"/>
        <v>0</v>
      </c>
      <c r="V22" s="7">
        <f t="shared" si="7"/>
        <v>0</v>
      </c>
      <c r="W22" s="68"/>
      <c r="X22" s="7">
        <f t="shared" si="8"/>
        <v>0</v>
      </c>
      <c r="Y22" s="7">
        <f t="shared" si="9"/>
        <v>0</v>
      </c>
      <c r="Z22" s="68"/>
      <c r="AA22" s="7">
        <f t="shared" si="10"/>
        <v>0</v>
      </c>
      <c r="AB22" s="7">
        <f t="shared" si="11"/>
        <v>0</v>
      </c>
      <c r="AC22" s="80"/>
      <c r="AD22" s="7">
        <f t="shared" si="39"/>
        <v>0</v>
      </c>
      <c r="AE22" s="7">
        <f t="shared" si="12"/>
        <v>0</v>
      </c>
      <c r="AF22" s="7">
        <f t="shared" si="32"/>
        <v>0</v>
      </c>
      <c r="AG22" s="42">
        <f t="shared" si="33"/>
        <v>0</v>
      </c>
      <c r="AH22" s="7">
        <f t="shared" si="13"/>
        <v>0</v>
      </c>
      <c r="AI22" s="38">
        <f t="shared" si="14"/>
        <v>0</v>
      </c>
      <c r="AJ22" s="8">
        <f t="shared" si="15"/>
        <v>0</v>
      </c>
      <c r="AK22" s="7">
        <f t="shared" si="16"/>
        <v>0</v>
      </c>
      <c r="AL22" s="7">
        <f t="shared" si="17"/>
        <v>0</v>
      </c>
      <c r="AN22" s="9">
        <f t="shared" si="18"/>
        <v>0</v>
      </c>
      <c r="AO22" s="9">
        <f t="shared" si="19"/>
        <v>0</v>
      </c>
      <c r="AP22" s="9">
        <f t="shared" si="20"/>
        <v>0</v>
      </c>
      <c r="AQ22" s="9">
        <f t="shared" si="21"/>
        <v>0</v>
      </c>
      <c r="AR22" s="9">
        <f t="shared" si="22"/>
        <v>0</v>
      </c>
      <c r="AS22" s="9">
        <f t="shared" si="34"/>
        <v>0</v>
      </c>
      <c r="AT22" s="9">
        <f t="shared" si="35"/>
        <v>0</v>
      </c>
      <c r="AU22" s="10">
        <f t="shared" si="36"/>
        <v>0</v>
      </c>
      <c r="AV22" s="9">
        <f t="shared" si="23"/>
        <v>45</v>
      </c>
      <c r="AW22" s="9">
        <f t="shared" si="24"/>
        <v>-45</v>
      </c>
      <c r="AY22" s="11">
        <f t="shared" si="25"/>
        <v>0</v>
      </c>
      <c r="AZ22" s="11">
        <f t="shared" si="26"/>
        <v>0</v>
      </c>
      <c r="BA22" s="11">
        <f t="shared" si="27"/>
        <v>0</v>
      </c>
      <c r="BB22" s="11">
        <f t="shared" si="28"/>
        <v>0</v>
      </c>
      <c r="BC22" s="11">
        <f t="shared" si="29"/>
        <v>0</v>
      </c>
      <c r="BD22" s="11">
        <f t="shared" si="30"/>
        <v>0</v>
      </c>
      <c r="BE22" s="11">
        <f t="shared" si="31"/>
        <v>0</v>
      </c>
      <c r="BF22" s="12">
        <f t="shared" si="37"/>
        <v>0</v>
      </c>
    </row>
    <row r="23" spans="1:58" x14ac:dyDescent="0.25">
      <c r="A23" s="2" t="s">
        <v>90</v>
      </c>
      <c r="B23" s="2" t="s">
        <v>92</v>
      </c>
      <c r="C23" s="3">
        <v>41</v>
      </c>
      <c r="D23" s="4" t="s">
        <v>7</v>
      </c>
      <c r="E23" s="5">
        <v>0.375</v>
      </c>
      <c r="F23" s="5">
        <v>0.70833333333333337</v>
      </c>
      <c r="G23" s="6">
        <f>31*2</f>
        <v>62</v>
      </c>
      <c r="H23" s="6">
        <v>0</v>
      </c>
      <c r="I23" s="6">
        <v>6.5</v>
      </c>
      <c r="J23" s="35">
        <v>1.5</v>
      </c>
      <c r="K23" s="68"/>
      <c r="L23" s="7">
        <f t="shared" si="0"/>
        <v>0</v>
      </c>
      <c r="M23" s="7">
        <f t="shared" si="1"/>
        <v>0</v>
      </c>
      <c r="N23" s="68"/>
      <c r="O23" s="7">
        <f t="shared" si="2"/>
        <v>0</v>
      </c>
      <c r="P23" s="7">
        <f t="shared" si="3"/>
        <v>0</v>
      </c>
      <c r="Q23" s="68"/>
      <c r="R23" s="7">
        <f t="shared" si="4"/>
        <v>0</v>
      </c>
      <c r="S23" s="7">
        <f t="shared" si="5"/>
        <v>0</v>
      </c>
      <c r="T23" s="68"/>
      <c r="U23" s="7">
        <f t="shared" si="6"/>
        <v>0</v>
      </c>
      <c r="V23" s="7">
        <f t="shared" si="7"/>
        <v>0</v>
      </c>
      <c r="W23" s="68"/>
      <c r="X23" s="7">
        <f t="shared" si="8"/>
        <v>0</v>
      </c>
      <c r="Y23" s="7">
        <f t="shared" si="9"/>
        <v>0</v>
      </c>
      <c r="Z23" s="68"/>
      <c r="AA23" s="7">
        <f t="shared" si="10"/>
        <v>0</v>
      </c>
      <c r="AB23" s="7">
        <f t="shared" si="11"/>
        <v>0</v>
      </c>
      <c r="AC23" s="80"/>
      <c r="AD23" s="7">
        <f t="shared" si="39"/>
        <v>0</v>
      </c>
      <c r="AE23" s="7">
        <f t="shared" si="12"/>
        <v>0</v>
      </c>
      <c r="AF23" s="7">
        <f t="shared" si="32"/>
        <v>0</v>
      </c>
      <c r="AG23" s="42">
        <f t="shared" si="33"/>
        <v>0</v>
      </c>
      <c r="AH23" s="7">
        <f t="shared" si="13"/>
        <v>0</v>
      </c>
      <c r="AI23" s="38">
        <f t="shared" si="14"/>
        <v>0</v>
      </c>
      <c r="AJ23" s="8">
        <f t="shared" si="15"/>
        <v>0</v>
      </c>
      <c r="AK23" s="7">
        <f t="shared" si="16"/>
        <v>0</v>
      </c>
      <c r="AL23" s="7">
        <f t="shared" si="17"/>
        <v>0</v>
      </c>
      <c r="AN23" s="9">
        <f t="shared" si="18"/>
        <v>0</v>
      </c>
      <c r="AO23" s="9">
        <f t="shared" si="19"/>
        <v>0</v>
      </c>
      <c r="AP23" s="9">
        <f t="shared" si="20"/>
        <v>0</v>
      </c>
      <c r="AQ23" s="9">
        <f t="shared" si="21"/>
        <v>0</v>
      </c>
      <c r="AR23" s="9">
        <f t="shared" si="22"/>
        <v>0</v>
      </c>
      <c r="AS23" s="9">
        <f t="shared" si="34"/>
        <v>0</v>
      </c>
      <c r="AT23" s="9">
        <f t="shared" si="35"/>
        <v>0</v>
      </c>
      <c r="AU23" s="10">
        <f t="shared" si="36"/>
        <v>0</v>
      </c>
      <c r="AV23" s="9">
        <f t="shared" si="23"/>
        <v>41</v>
      </c>
      <c r="AW23" s="9">
        <f t="shared" si="24"/>
        <v>-41</v>
      </c>
      <c r="AY23" s="11">
        <f t="shared" si="25"/>
        <v>0</v>
      </c>
      <c r="AZ23" s="11">
        <f t="shared" si="26"/>
        <v>0</v>
      </c>
      <c r="BA23" s="11">
        <f t="shared" si="27"/>
        <v>0</v>
      </c>
      <c r="BB23" s="11">
        <f t="shared" si="28"/>
        <v>0</v>
      </c>
      <c r="BC23" s="11">
        <f t="shared" si="29"/>
        <v>0</v>
      </c>
      <c r="BD23" s="11">
        <f t="shared" si="30"/>
        <v>0</v>
      </c>
      <c r="BE23" s="11">
        <f t="shared" si="31"/>
        <v>0</v>
      </c>
      <c r="BF23" s="12">
        <f t="shared" si="37"/>
        <v>0</v>
      </c>
    </row>
    <row r="24" spans="1:58" x14ac:dyDescent="0.25">
      <c r="A24" s="2" t="s">
        <v>91</v>
      </c>
      <c r="B24" s="2" t="s">
        <v>92</v>
      </c>
      <c r="C24" s="3">
        <v>35</v>
      </c>
      <c r="D24" s="4" t="s">
        <v>118</v>
      </c>
      <c r="E24" s="5">
        <v>0.5625</v>
      </c>
      <c r="F24" s="5">
        <v>0.67708333333333337</v>
      </c>
      <c r="G24" s="6">
        <f>23*2</f>
        <v>46</v>
      </c>
      <c r="H24" s="6">
        <v>0</v>
      </c>
      <c r="I24" s="6">
        <v>1.75</v>
      </c>
      <c r="J24" s="35">
        <v>1</v>
      </c>
      <c r="K24" s="68"/>
      <c r="L24" s="7">
        <f t="shared" si="0"/>
        <v>0</v>
      </c>
      <c r="M24" s="7">
        <f t="shared" si="1"/>
        <v>0</v>
      </c>
      <c r="N24" s="68"/>
      <c r="O24" s="7">
        <f t="shared" si="2"/>
        <v>0</v>
      </c>
      <c r="P24" s="7">
        <f t="shared" si="3"/>
        <v>0</v>
      </c>
      <c r="Q24" s="68"/>
      <c r="R24" s="7">
        <f t="shared" si="4"/>
        <v>0</v>
      </c>
      <c r="S24" s="7">
        <f t="shared" si="5"/>
        <v>0</v>
      </c>
      <c r="T24" s="68"/>
      <c r="U24" s="7">
        <f t="shared" si="6"/>
        <v>0</v>
      </c>
      <c r="V24" s="7">
        <f t="shared" si="7"/>
        <v>0</v>
      </c>
      <c r="W24" s="68"/>
      <c r="X24" s="7">
        <f t="shared" si="8"/>
        <v>0</v>
      </c>
      <c r="Y24" s="7">
        <f t="shared" si="9"/>
        <v>0</v>
      </c>
      <c r="Z24" s="68"/>
      <c r="AA24" s="7">
        <f t="shared" si="10"/>
        <v>0</v>
      </c>
      <c r="AB24" s="7">
        <f t="shared" si="11"/>
        <v>0</v>
      </c>
      <c r="AC24" s="80"/>
      <c r="AD24" s="7">
        <f t="shared" si="39"/>
        <v>0</v>
      </c>
      <c r="AE24" s="7">
        <f t="shared" si="12"/>
        <v>0</v>
      </c>
      <c r="AF24" s="7">
        <f t="shared" si="32"/>
        <v>0</v>
      </c>
      <c r="AG24" s="42">
        <f t="shared" si="33"/>
        <v>0</v>
      </c>
      <c r="AH24" s="7">
        <f t="shared" si="13"/>
        <v>0</v>
      </c>
      <c r="AI24" s="38">
        <f t="shared" si="14"/>
        <v>0</v>
      </c>
      <c r="AJ24" s="8">
        <f t="shared" si="15"/>
        <v>0</v>
      </c>
      <c r="AK24" s="7">
        <f t="shared" si="16"/>
        <v>0</v>
      </c>
      <c r="AL24" s="7">
        <f t="shared" si="17"/>
        <v>0</v>
      </c>
      <c r="AN24" s="9">
        <f t="shared" si="18"/>
        <v>0</v>
      </c>
      <c r="AO24" s="9">
        <f t="shared" si="19"/>
        <v>0</v>
      </c>
      <c r="AP24" s="9">
        <f t="shared" si="20"/>
        <v>0</v>
      </c>
      <c r="AQ24" s="9">
        <f t="shared" si="21"/>
        <v>0</v>
      </c>
      <c r="AR24" s="9">
        <f t="shared" si="22"/>
        <v>0</v>
      </c>
      <c r="AS24" s="9">
        <f t="shared" si="34"/>
        <v>0</v>
      </c>
      <c r="AT24" s="9">
        <f t="shared" si="35"/>
        <v>0</v>
      </c>
      <c r="AU24" s="10">
        <f t="shared" si="36"/>
        <v>0</v>
      </c>
      <c r="AV24" s="9">
        <f t="shared" si="23"/>
        <v>35</v>
      </c>
      <c r="AW24" s="9">
        <f t="shared" si="24"/>
        <v>-35</v>
      </c>
      <c r="AY24" s="11">
        <f t="shared" si="25"/>
        <v>0</v>
      </c>
      <c r="AZ24" s="11">
        <f t="shared" si="26"/>
        <v>0</v>
      </c>
      <c r="BA24" s="11">
        <f t="shared" si="27"/>
        <v>0</v>
      </c>
      <c r="BB24" s="11">
        <f t="shared" si="28"/>
        <v>0</v>
      </c>
      <c r="BC24" s="11">
        <f t="shared" si="29"/>
        <v>0</v>
      </c>
      <c r="BD24" s="11">
        <f t="shared" si="30"/>
        <v>0</v>
      </c>
      <c r="BE24" s="11">
        <f t="shared" si="31"/>
        <v>0</v>
      </c>
      <c r="BF24" s="12">
        <f t="shared" si="37"/>
        <v>0</v>
      </c>
    </row>
    <row r="25" spans="1:58" x14ac:dyDescent="0.25">
      <c r="A25" s="2" t="s">
        <v>93</v>
      </c>
      <c r="B25" s="2" t="s">
        <v>92</v>
      </c>
      <c r="C25" s="3">
        <v>90</v>
      </c>
      <c r="D25" s="4" t="s">
        <v>118</v>
      </c>
      <c r="E25" s="5">
        <v>0.33333333333333331</v>
      </c>
      <c r="F25" s="5">
        <v>0.70833333333333337</v>
      </c>
      <c r="G25" s="6">
        <f>93*2</f>
        <v>186</v>
      </c>
      <c r="H25" s="6">
        <v>0</v>
      </c>
      <c r="I25" s="6">
        <v>6</v>
      </c>
      <c r="J25" s="35">
        <v>3</v>
      </c>
      <c r="K25" s="68"/>
      <c r="L25" s="7">
        <f t="shared" si="0"/>
        <v>0</v>
      </c>
      <c r="M25" s="7">
        <f t="shared" si="1"/>
        <v>0</v>
      </c>
      <c r="N25" s="68"/>
      <c r="O25" s="7">
        <f t="shared" si="2"/>
        <v>0</v>
      </c>
      <c r="P25" s="7">
        <f t="shared" si="3"/>
        <v>0</v>
      </c>
      <c r="Q25" s="68"/>
      <c r="R25" s="7">
        <f t="shared" si="4"/>
        <v>0</v>
      </c>
      <c r="S25" s="7">
        <f t="shared" si="5"/>
        <v>0</v>
      </c>
      <c r="T25" s="68"/>
      <c r="U25" s="7">
        <f t="shared" si="6"/>
        <v>0</v>
      </c>
      <c r="V25" s="7">
        <f t="shared" si="7"/>
        <v>0</v>
      </c>
      <c r="W25" s="68"/>
      <c r="X25" s="7">
        <f t="shared" si="8"/>
        <v>0</v>
      </c>
      <c r="Y25" s="7">
        <f t="shared" si="9"/>
        <v>0</v>
      </c>
      <c r="Z25" s="68"/>
      <c r="AA25" s="7">
        <f t="shared" si="10"/>
        <v>0</v>
      </c>
      <c r="AB25" s="7">
        <f t="shared" si="11"/>
        <v>0</v>
      </c>
      <c r="AC25" s="80"/>
      <c r="AD25" s="7">
        <f t="shared" si="39"/>
        <v>0</v>
      </c>
      <c r="AE25" s="7">
        <f t="shared" si="12"/>
        <v>0</v>
      </c>
      <c r="AF25" s="7">
        <f t="shared" si="32"/>
        <v>0</v>
      </c>
      <c r="AG25" s="42">
        <f t="shared" si="33"/>
        <v>0</v>
      </c>
      <c r="AH25" s="7">
        <f t="shared" si="13"/>
        <v>0</v>
      </c>
      <c r="AI25" s="38">
        <f t="shared" si="14"/>
        <v>0</v>
      </c>
      <c r="AJ25" s="8">
        <f t="shared" si="15"/>
        <v>0</v>
      </c>
      <c r="AK25" s="7">
        <f t="shared" si="16"/>
        <v>0</v>
      </c>
      <c r="AL25" s="7">
        <f t="shared" si="17"/>
        <v>0</v>
      </c>
      <c r="AN25" s="9">
        <f t="shared" si="18"/>
        <v>0</v>
      </c>
      <c r="AO25" s="9">
        <f t="shared" si="19"/>
        <v>0</v>
      </c>
      <c r="AP25" s="9">
        <f t="shared" si="20"/>
        <v>0</v>
      </c>
      <c r="AQ25" s="9">
        <f t="shared" si="21"/>
        <v>0</v>
      </c>
      <c r="AR25" s="9">
        <f t="shared" si="22"/>
        <v>0</v>
      </c>
      <c r="AS25" s="9">
        <f t="shared" si="34"/>
        <v>0</v>
      </c>
      <c r="AT25" s="9">
        <f t="shared" si="35"/>
        <v>0</v>
      </c>
      <c r="AU25" s="10">
        <f t="shared" si="36"/>
        <v>0</v>
      </c>
      <c r="AV25" s="9">
        <f t="shared" si="23"/>
        <v>90</v>
      </c>
      <c r="AW25" s="9">
        <f t="shared" si="24"/>
        <v>-90</v>
      </c>
      <c r="AY25" s="11">
        <f t="shared" si="25"/>
        <v>0</v>
      </c>
      <c r="AZ25" s="11">
        <f t="shared" si="26"/>
        <v>0</v>
      </c>
      <c r="BA25" s="11">
        <f t="shared" si="27"/>
        <v>0</v>
      </c>
      <c r="BB25" s="11">
        <f t="shared" si="28"/>
        <v>0</v>
      </c>
      <c r="BC25" s="11">
        <f t="shared" si="29"/>
        <v>0</v>
      </c>
      <c r="BD25" s="11">
        <f t="shared" si="30"/>
        <v>0</v>
      </c>
      <c r="BE25" s="11">
        <f t="shared" si="31"/>
        <v>0</v>
      </c>
      <c r="BF25" s="12">
        <f t="shared" si="37"/>
        <v>0</v>
      </c>
    </row>
    <row r="26" spans="1:58" x14ac:dyDescent="0.25">
      <c r="A26" s="2" t="s">
        <v>93</v>
      </c>
      <c r="B26" s="2" t="s">
        <v>92</v>
      </c>
      <c r="C26" s="3">
        <v>83</v>
      </c>
      <c r="D26" s="4" t="s">
        <v>118</v>
      </c>
      <c r="E26" s="5">
        <v>0.40625</v>
      </c>
      <c r="F26" s="5">
        <v>0.79166666666666663</v>
      </c>
      <c r="G26" s="6">
        <f t="shared" ref="G26:G29" si="40">93*2</f>
        <v>186</v>
      </c>
      <c r="H26" s="6">
        <v>0</v>
      </c>
      <c r="I26" s="6">
        <v>6.25</v>
      </c>
      <c r="J26" s="35">
        <v>3</v>
      </c>
      <c r="K26" s="68"/>
      <c r="L26" s="7">
        <f t="shared" si="0"/>
        <v>0</v>
      </c>
      <c r="M26" s="7">
        <f t="shared" si="1"/>
        <v>0</v>
      </c>
      <c r="N26" s="68"/>
      <c r="O26" s="7">
        <f t="shared" si="2"/>
        <v>0</v>
      </c>
      <c r="P26" s="7">
        <f t="shared" si="3"/>
        <v>0</v>
      </c>
      <c r="Q26" s="68"/>
      <c r="R26" s="7">
        <f t="shared" si="4"/>
        <v>0</v>
      </c>
      <c r="S26" s="7">
        <f t="shared" si="5"/>
        <v>0</v>
      </c>
      <c r="T26" s="68"/>
      <c r="U26" s="7">
        <f t="shared" si="6"/>
        <v>0</v>
      </c>
      <c r="V26" s="7">
        <f t="shared" si="7"/>
        <v>0</v>
      </c>
      <c r="W26" s="68"/>
      <c r="X26" s="7">
        <f t="shared" si="8"/>
        <v>0</v>
      </c>
      <c r="Y26" s="7">
        <f t="shared" si="9"/>
        <v>0</v>
      </c>
      <c r="Z26" s="68"/>
      <c r="AA26" s="7">
        <f t="shared" si="10"/>
        <v>0</v>
      </c>
      <c r="AB26" s="7">
        <f t="shared" si="11"/>
        <v>0</v>
      </c>
      <c r="AC26" s="80"/>
      <c r="AD26" s="7">
        <f t="shared" si="39"/>
        <v>0</v>
      </c>
      <c r="AE26" s="7">
        <f t="shared" si="12"/>
        <v>0</v>
      </c>
      <c r="AF26" s="7">
        <f t="shared" si="32"/>
        <v>0</v>
      </c>
      <c r="AG26" s="42">
        <f t="shared" si="33"/>
        <v>0</v>
      </c>
      <c r="AH26" s="7">
        <f t="shared" si="13"/>
        <v>0</v>
      </c>
      <c r="AI26" s="38">
        <f t="shared" si="14"/>
        <v>0</v>
      </c>
      <c r="AJ26" s="8">
        <f t="shared" si="15"/>
        <v>0</v>
      </c>
      <c r="AK26" s="7">
        <f t="shared" si="16"/>
        <v>0</v>
      </c>
      <c r="AL26" s="7">
        <f t="shared" si="17"/>
        <v>0</v>
      </c>
      <c r="AN26" s="9">
        <f t="shared" si="18"/>
        <v>0</v>
      </c>
      <c r="AO26" s="9">
        <f t="shared" si="19"/>
        <v>0</v>
      </c>
      <c r="AP26" s="9">
        <f t="shared" si="20"/>
        <v>0</v>
      </c>
      <c r="AQ26" s="9">
        <f t="shared" si="21"/>
        <v>0</v>
      </c>
      <c r="AR26" s="9">
        <f t="shared" si="22"/>
        <v>0</v>
      </c>
      <c r="AS26" s="9">
        <f t="shared" si="34"/>
        <v>0</v>
      </c>
      <c r="AT26" s="9">
        <f t="shared" si="35"/>
        <v>0</v>
      </c>
      <c r="AU26" s="10">
        <f t="shared" si="36"/>
        <v>0</v>
      </c>
      <c r="AV26" s="9">
        <f t="shared" si="23"/>
        <v>83</v>
      </c>
      <c r="AW26" s="9">
        <f t="shared" si="24"/>
        <v>-83</v>
      </c>
      <c r="AY26" s="11">
        <f t="shared" si="25"/>
        <v>0</v>
      </c>
      <c r="AZ26" s="11">
        <f t="shared" si="26"/>
        <v>0</v>
      </c>
      <c r="BA26" s="11">
        <f t="shared" si="27"/>
        <v>0</v>
      </c>
      <c r="BB26" s="11">
        <f t="shared" si="28"/>
        <v>0</v>
      </c>
      <c r="BC26" s="11">
        <f t="shared" si="29"/>
        <v>0</v>
      </c>
      <c r="BD26" s="11">
        <f t="shared" si="30"/>
        <v>0</v>
      </c>
      <c r="BE26" s="11">
        <f t="shared" si="31"/>
        <v>0</v>
      </c>
      <c r="BF26" s="12">
        <f t="shared" si="37"/>
        <v>0</v>
      </c>
    </row>
    <row r="27" spans="1:58" x14ac:dyDescent="0.25">
      <c r="A27" s="2" t="s">
        <v>93</v>
      </c>
      <c r="B27" s="2" t="s">
        <v>92</v>
      </c>
      <c r="C27" s="3">
        <v>52</v>
      </c>
      <c r="D27" s="4" t="s">
        <v>118</v>
      </c>
      <c r="E27" s="5">
        <v>0.375</v>
      </c>
      <c r="F27" s="5">
        <v>0.71875</v>
      </c>
      <c r="G27" s="6">
        <f t="shared" si="40"/>
        <v>186</v>
      </c>
      <c r="H27" s="6">
        <v>0</v>
      </c>
      <c r="I27" s="6">
        <v>5.25</v>
      </c>
      <c r="J27" s="35">
        <v>3</v>
      </c>
      <c r="K27" s="68"/>
      <c r="L27" s="7">
        <f t="shared" si="0"/>
        <v>0</v>
      </c>
      <c r="M27" s="7">
        <f t="shared" si="1"/>
        <v>0</v>
      </c>
      <c r="N27" s="68"/>
      <c r="O27" s="7">
        <f t="shared" si="2"/>
        <v>0</v>
      </c>
      <c r="P27" s="7">
        <f t="shared" si="3"/>
        <v>0</v>
      </c>
      <c r="Q27" s="68"/>
      <c r="R27" s="7">
        <f t="shared" si="4"/>
        <v>0</v>
      </c>
      <c r="S27" s="7">
        <f t="shared" si="5"/>
        <v>0</v>
      </c>
      <c r="T27" s="68"/>
      <c r="U27" s="7">
        <f t="shared" si="6"/>
        <v>0</v>
      </c>
      <c r="V27" s="7">
        <f t="shared" si="7"/>
        <v>0</v>
      </c>
      <c r="W27" s="68"/>
      <c r="X27" s="7">
        <f t="shared" si="8"/>
        <v>0</v>
      </c>
      <c r="Y27" s="7">
        <f t="shared" si="9"/>
        <v>0</v>
      </c>
      <c r="Z27" s="68"/>
      <c r="AA27" s="7">
        <f t="shared" si="10"/>
        <v>0</v>
      </c>
      <c r="AB27" s="7">
        <f t="shared" si="11"/>
        <v>0</v>
      </c>
      <c r="AC27" s="80"/>
      <c r="AD27" s="7">
        <f t="shared" si="39"/>
        <v>0</v>
      </c>
      <c r="AE27" s="7">
        <f t="shared" si="12"/>
        <v>0</v>
      </c>
      <c r="AF27" s="7">
        <f t="shared" si="32"/>
        <v>0</v>
      </c>
      <c r="AG27" s="42">
        <f t="shared" si="33"/>
        <v>0</v>
      </c>
      <c r="AH27" s="7">
        <f t="shared" si="13"/>
        <v>0</v>
      </c>
      <c r="AI27" s="38">
        <f t="shared" si="14"/>
        <v>0</v>
      </c>
      <c r="AJ27" s="8">
        <f t="shared" si="15"/>
        <v>0</v>
      </c>
      <c r="AK27" s="7">
        <f t="shared" si="16"/>
        <v>0</v>
      </c>
      <c r="AL27" s="7">
        <f t="shared" si="17"/>
        <v>0</v>
      </c>
      <c r="AN27" s="9">
        <f t="shared" si="18"/>
        <v>0</v>
      </c>
      <c r="AO27" s="9">
        <f t="shared" si="19"/>
        <v>0</v>
      </c>
      <c r="AP27" s="9">
        <f t="shared" si="20"/>
        <v>0</v>
      </c>
      <c r="AQ27" s="9">
        <f t="shared" si="21"/>
        <v>0</v>
      </c>
      <c r="AR27" s="9">
        <f t="shared" si="22"/>
        <v>0</v>
      </c>
      <c r="AS27" s="9">
        <f t="shared" si="34"/>
        <v>0</v>
      </c>
      <c r="AT27" s="9">
        <f t="shared" si="35"/>
        <v>0</v>
      </c>
      <c r="AU27" s="10">
        <f t="shared" si="36"/>
        <v>0</v>
      </c>
      <c r="AV27" s="9">
        <f t="shared" si="23"/>
        <v>52</v>
      </c>
      <c r="AW27" s="9">
        <f t="shared" si="24"/>
        <v>-52</v>
      </c>
      <c r="AY27" s="11">
        <f t="shared" si="25"/>
        <v>0</v>
      </c>
      <c r="AZ27" s="11">
        <f t="shared" si="26"/>
        <v>0</v>
      </c>
      <c r="BA27" s="11">
        <f t="shared" si="27"/>
        <v>0</v>
      </c>
      <c r="BB27" s="11">
        <f t="shared" si="28"/>
        <v>0</v>
      </c>
      <c r="BC27" s="11">
        <f t="shared" si="29"/>
        <v>0</v>
      </c>
      <c r="BD27" s="11">
        <f t="shared" si="30"/>
        <v>0</v>
      </c>
      <c r="BE27" s="11">
        <f t="shared" si="31"/>
        <v>0</v>
      </c>
      <c r="BF27" s="12">
        <f t="shared" si="37"/>
        <v>0</v>
      </c>
    </row>
    <row r="28" spans="1:58" x14ac:dyDescent="0.25">
      <c r="A28" s="2" t="s">
        <v>93</v>
      </c>
      <c r="B28" s="2" t="s">
        <v>92</v>
      </c>
      <c r="C28" s="3">
        <v>56</v>
      </c>
      <c r="D28" s="4" t="s">
        <v>118</v>
      </c>
      <c r="E28" s="5">
        <v>0.34375</v>
      </c>
      <c r="F28" s="5">
        <v>0.625</v>
      </c>
      <c r="G28" s="6">
        <f t="shared" si="40"/>
        <v>186</v>
      </c>
      <c r="H28" s="6">
        <v>0</v>
      </c>
      <c r="I28" s="6">
        <v>3.75</v>
      </c>
      <c r="J28" s="35">
        <v>3</v>
      </c>
      <c r="K28" s="68"/>
      <c r="L28" s="7">
        <f t="shared" si="0"/>
        <v>0</v>
      </c>
      <c r="M28" s="7">
        <f t="shared" si="1"/>
        <v>0</v>
      </c>
      <c r="N28" s="68"/>
      <c r="O28" s="7">
        <f t="shared" si="2"/>
        <v>0</v>
      </c>
      <c r="P28" s="7">
        <f t="shared" si="3"/>
        <v>0</v>
      </c>
      <c r="Q28" s="68"/>
      <c r="R28" s="7">
        <f t="shared" si="4"/>
        <v>0</v>
      </c>
      <c r="S28" s="7">
        <f t="shared" si="5"/>
        <v>0</v>
      </c>
      <c r="T28" s="68"/>
      <c r="U28" s="7">
        <f t="shared" si="6"/>
        <v>0</v>
      </c>
      <c r="V28" s="7">
        <f t="shared" si="7"/>
        <v>0</v>
      </c>
      <c r="W28" s="68"/>
      <c r="X28" s="7">
        <f t="shared" si="8"/>
        <v>0</v>
      </c>
      <c r="Y28" s="7">
        <f t="shared" si="9"/>
        <v>0</v>
      </c>
      <c r="Z28" s="68"/>
      <c r="AA28" s="7">
        <f t="shared" si="10"/>
        <v>0</v>
      </c>
      <c r="AB28" s="7">
        <f t="shared" si="11"/>
        <v>0</v>
      </c>
      <c r="AC28" s="80"/>
      <c r="AD28" s="7">
        <f t="shared" si="39"/>
        <v>0</v>
      </c>
      <c r="AE28" s="7">
        <f t="shared" si="12"/>
        <v>0</v>
      </c>
      <c r="AF28" s="7">
        <f t="shared" si="32"/>
        <v>0</v>
      </c>
      <c r="AG28" s="42">
        <f t="shared" si="33"/>
        <v>0</v>
      </c>
      <c r="AH28" s="7">
        <f t="shared" si="13"/>
        <v>0</v>
      </c>
      <c r="AI28" s="38">
        <f t="shared" si="14"/>
        <v>0</v>
      </c>
      <c r="AJ28" s="8">
        <f t="shared" si="15"/>
        <v>0</v>
      </c>
      <c r="AK28" s="7">
        <f t="shared" si="16"/>
        <v>0</v>
      </c>
      <c r="AL28" s="7">
        <f t="shared" si="17"/>
        <v>0</v>
      </c>
      <c r="AN28" s="9">
        <f t="shared" si="18"/>
        <v>0</v>
      </c>
      <c r="AO28" s="9">
        <f t="shared" si="19"/>
        <v>0</v>
      </c>
      <c r="AP28" s="9">
        <f t="shared" si="20"/>
        <v>0</v>
      </c>
      <c r="AQ28" s="9">
        <f t="shared" si="21"/>
        <v>0</v>
      </c>
      <c r="AR28" s="9">
        <f t="shared" si="22"/>
        <v>0</v>
      </c>
      <c r="AS28" s="9">
        <f t="shared" si="34"/>
        <v>0</v>
      </c>
      <c r="AT28" s="9">
        <f t="shared" si="35"/>
        <v>0</v>
      </c>
      <c r="AU28" s="10">
        <f t="shared" si="36"/>
        <v>0</v>
      </c>
      <c r="AV28" s="9">
        <f t="shared" si="23"/>
        <v>56</v>
      </c>
      <c r="AW28" s="9">
        <f t="shared" si="24"/>
        <v>-56</v>
      </c>
      <c r="AY28" s="11">
        <f t="shared" si="25"/>
        <v>0</v>
      </c>
      <c r="AZ28" s="11">
        <f t="shared" si="26"/>
        <v>0</v>
      </c>
      <c r="BA28" s="11">
        <f t="shared" si="27"/>
        <v>0</v>
      </c>
      <c r="BB28" s="11">
        <f t="shared" si="28"/>
        <v>0</v>
      </c>
      <c r="BC28" s="11">
        <f t="shared" si="29"/>
        <v>0</v>
      </c>
      <c r="BD28" s="11">
        <f t="shared" si="30"/>
        <v>0</v>
      </c>
      <c r="BE28" s="11">
        <f t="shared" si="31"/>
        <v>0</v>
      </c>
      <c r="BF28" s="12">
        <f t="shared" si="37"/>
        <v>0</v>
      </c>
    </row>
    <row r="29" spans="1:58" x14ac:dyDescent="0.25">
      <c r="A29" s="2" t="s">
        <v>93</v>
      </c>
      <c r="B29" s="2" t="s">
        <v>92</v>
      </c>
      <c r="C29" s="3">
        <v>85</v>
      </c>
      <c r="D29" s="4" t="s">
        <v>118</v>
      </c>
      <c r="E29" s="5">
        <v>0.45833333333333331</v>
      </c>
      <c r="F29" s="5">
        <v>0.77083333333333337</v>
      </c>
      <c r="G29" s="6">
        <f t="shared" si="40"/>
        <v>186</v>
      </c>
      <c r="H29" s="6">
        <v>0</v>
      </c>
      <c r="I29" s="6">
        <v>4.5</v>
      </c>
      <c r="J29" s="35">
        <v>3</v>
      </c>
      <c r="K29" s="68"/>
      <c r="L29" s="7">
        <f t="shared" si="0"/>
        <v>0</v>
      </c>
      <c r="M29" s="7">
        <f t="shared" si="1"/>
        <v>0</v>
      </c>
      <c r="N29" s="68"/>
      <c r="O29" s="7">
        <f t="shared" si="2"/>
        <v>0</v>
      </c>
      <c r="P29" s="7">
        <f t="shared" si="3"/>
        <v>0</v>
      </c>
      <c r="Q29" s="68"/>
      <c r="R29" s="7">
        <f t="shared" si="4"/>
        <v>0</v>
      </c>
      <c r="S29" s="7">
        <f t="shared" si="5"/>
        <v>0</v>
      </c>
      <c r="T29" s="68"/>
      <c r="U29" s="7">
        <f t="shared" si="6"/>
        <v>0</v>
      </c>
      <c r="V29" s="7">
        <f t="shared" si="7"/>
        <v>0</v>
      </c>
      <c r="W29" s="68"/>
      <c r="X29" s="7">
        <f t="shared" si="8"/>
        <v>0</v>
      </c>
      <c r="Y29" s="7">
        <f t="shared" si="9"/>
        <v>0</v>
      </c>
      <c r="Z29" s="68"/>
      <c r="AA29" s="7">
        <f t="shared" si="10"/>
        <v>0</v>
      </c>
      <c r="AB29" s="7">
        <f t="shared" si="11"/>
        <v>0</v>
      </c>
      <c r="AC29" s="80"/>
      <c r="AD29" s="7">
        <f t="shared" si="39"/>
        <v>0</v>
      </c>
      <c r="AE29" s="7">
        <f t="shared" si="12"/>
        <v>0</v>
      </c>
      <c r="AF29" s="7">
        <f t="shared" si="32"/>
        <v>0</v>
      </c>
      <c r="AG29" s="42">
        <f t="shared" si="33"/>
        <v>0</v>
      </c>
      <c r="AH29" s="7">
        <f t="shared" si="13"/>
        <v>0</v>
      </c>
      <c r="AI29" s="38">
        <f t="shared" si="14"/>
        <v>0</v>
      </c>
      <c r="AJ29" s="8">
        <f t="shared" si="15"/>
        <v>0</v>
      </c>
      <c r="AK29" s="7">
        <f t="shared" si="16"/>
        <v>0</v>
      </c>
      <c r="AL29" s="7">
        <f t="shared" si="17"/>
        <v>0</v>
      </c>
      <c r="AN29" s="9">
        <f t="shared" si="18"/>
        <v>0</v>
      </c>
      <c r="AO29" s="9">
        <f t="shared" si="19"/>
        <v>0</v>
      </c>
      <c r="AP29" s="9">
        <f t="shared" si="20"/>
        <v>0</v>
      </c>
      <c r="AQ29" s="9">
        <f t="shared" si="21"/>
        <v>0</v>
      </c>
      <c r="AR29" s="9">
        <f t="shared" si="22"/>
        <v>0</v>
      </c>
      <c r="AS29" s="9">
        <f t="shared" si="34"/>
        <v>0</v>
      </c>
      <c r="AT29" s="9">
        <f t="shared" si="35"/>
        <v>0</v>
      </c>
      <c r="AU29" s="10">
        <f t="shared" si="36"/>
        <v>0</v>
      </c>
      <c r="AV29" s="9">
        <f t="shared" si="23"/>
        <v>85</v>
      </c>
      <c r="AW29" s="9">
        <f t="shared" si="24"/>
        <v>-85</v>
      </c>
      <c r="AY29" s="11">
        <f t="shared" si="25"/>
        <v>0</v>
      </c>
      <c r="AZ29" s="11">
        <f t="shared" si="26"/>
        <v>0</v>
      </c>
      <c r="BA29" s="11">
        <f t="shared" si="27"/>
        <v>0</v>
      </c>
      <c r="BB29" s="11">
        <f t="shared" si="28"/>
        <v>0</v>
      </c>
      <c r="BC29" s="11">
        <f t="shared" si="29"/>
        <v>0</v>
      </c>
      <c r="BD29" s="11">
        <f t="shared" si="30"/>
        <v>0</v>
      </c>
      <c r="BE29" s="11">
        <f t="shared" si="31"/>
        <v>0</v>
      </c>
      <c r="BF29" s="12">
        <f t="shared" si="37"/>
        <v>0</v>
      </c>
    </row>
    <row r="30" spans="1:58" x14ac:dyDescent="0.25">
      <c r="A30" s="2" t="s">
        <v>94</v>
      </c>
      <c r="B30" s="2" t="s">
        <v>92</v>
      </c>
      <c r="C30" s="3">
        <v>101</v>
      </c>
      <c r="D30" s="4" t="s">
        <v>117</v>
      </c>
      <c r="E30" s="5">
        <v>0.37152777777777779</v>
      </c>
      <c r="F30" s="5">
        <v>0.89583333333333337</v>
      </c>
      <c r="G30" s="6">
        <f>97.5*2</f>
        <v>195</v>
      </c>
      <c r="H30" s="6">
        <v>0</v>
      </c>
      <c r="I30" s="6">
        <v>9</v>
      </c>
      <c r="J30" s="35">
        <v>3.5</v>
      </c>
      <c r="K30" s="68"/>
      <c r="L30" s="7">
        <f t="shared" si="0"/>
        <v>0</v>
      </c>
      <c r="M30" s="7">
        <f t="shared" si="1"/>
        <v>0</v>
      </c>
      <c r="N30" s="68"/>
      <c r="O30" s="7">
        <f t="shared" si="2"/>
        <v>0</v>
      </c>
      <c r="P30" s="7">
        <f t="shared" si="3"/>
        <v>0</v>
      </c>
      <c r="Q30" s="68"/>
      <c r="R30" s="7">
        <f t="shared" si="4"/>
        <v>0</v>
      </c>
      <c r="S30" s="7">
        <f t="shared" si="5"/>
        <v>0</v>
      </c>
      <c r="T30" s="68"/>
      <c r="U30" s="7">
        <f t="shared" si="6"/>
        <v>0</v>
      </c>
      <c r="V30" s="7">
        <f t="shared" si="7"/>
        <v>0</v>
      </c>
      <c r="W30" s="68"/>
      <c r="X30" s="7">
        <f t="shared" si="8"/>
        <v>0</v>
      </c>
      <c r="Y30" s="7">
        <f t="shared" si="9"/>
        <v>0</v>
      </c>
      <c r="Z30" s="68"/>
      <c r="AA30" s="7">
        <f t="shared" si="10"/>
        <v>0</v>
      </c>
      <c r="AB30" s="7">
        <f t="shared" si="11"/>
        <v>0</v>
      </c>
      <c r="AC30" s="80"/>
      <c r="AD30" s="7">
        <f t="shared" si="39"/>
        <v>0</v>
      </c>
      <c r="AE30" s="7">
        <f t="shared" si="12"/>
        <v>0</v>
      </c>
      <c r="AF30" s="7">
        <f t="shared" si="32"/>
        <v>0</v>
      </c>
      <c r="AG30" s="42">
        <f t="shared" si="33"/>
        <v>0</v>
      </c>
      <c r="AH30" s="7">
        <f t="shared" si="13"/>
        <v>0</v>
      </c>
      <c r="AI30" s="38">
        <f t="shared" si="14"/>
        <v>0</v>
      </c>
      <c r="AJ30" s="8">
        <f t="shared" si="15"/>
        <v>0</v>
      </c>
      <c r="AK30" s="7">
        <f t="shared" si="16"/>
        <v>0</v>
      </c>
      <c r="AL30" s="7">
        <f t="shared" si="17"/>
        <v>0</v>
      </c>
      <c r="AN30" s="9">
        <f t="shared" si="18"/>
        <v>0</v>
      </c>
      <c r="AO30" s="9">
        <f t="shared" si="19"/>
        <v>0</v>
      </c>
      <c r="AP30" s="9">
        <f t="shared" si="20"/>
        <v>0</v>
      </c>
      <c r="AQ30" s="9">
        <f t="shared" si="21"/>
        <v>0</v>
      </c>
      <c r="AR30" s="9">
        <f t="shared" si="22"/>
        <v>0</v>
      </c>
      <c r="AS30" s="9">
        <f t="shared" si="34"/>
        <v>0</v>
      </c>
      <c r="AT30" s="9">
        <f t="shared" si="35"/>
        <v>0</v>
      </c>
      <c r="AU30" s="10">
        <f t="shared" si="36"/>
        <v>0</v>
      </c>
      <c r="AV30" s="9">
        <f t="shared" si="23"/>
        <v>101</v>
      </c>
      <c r="AW30" s="9">
        <f t="shared" si="24"/>
        <v>-101</v>
      </c>
      <c r="AY30" s="11">
        <f t="shared" si="25"/>
        <v>0</v>
      </c>
      <c r="AZ30" s="11">
        <f t="shared" si="26"/>
        <v>0</v>
      </c>
      <c r="BA30" s="11">
        <f t="shared" si="27"/>
        <v>0</v>
      </c>
      <c r="BB30" s="11">
        <f t="shared" si="28"/>
        <v>0</v>
      </c>
      <c r="BC30" s="11">
        <f t="shared" si="29"/>
        <v>0</v>
      </c>
      <c r="BD30" s="11">
        <f t="shared" si="30"/>
        <v>0</v>
      </c>
      <c r="BE30" s="11">
        <f t="shared" si="31"/>
        <v>0</v>
      </c>
      <c r="BF30" s="12">
        <f t="shared" si="37"/>
        <v>0</v>
      </c>
    </row>
    <row r="31" spans="1:58" x14ac:dyDescent="0.25">
      <c r="A31" s="2" t="s">
        <v>95</v>
      </c>
      <c r="B31" s="2" t="s">
        <v>92</v>
      </c>
      <c r="C31" s="3">
        <v>57</v>
      </c>
      <c r="D31" s="4" t="s">
        <v>117</v>
      </c>
      <c r="E31" s="5">
        <v>0.51388888888888884</v>
      </c>
      <c r="F31" s="5">
        <v>0.70833333333333337</v>
      </c>
      <c r="G31" s="6">
        <f>15*2</f>
        <v>30</v>
      </c>
      <c r="H31" s="6">
        <v>0</v>
      </c>
      <c r="I31" s="6">
        <v>3.5</v>
      </c>
      <c r="J31" s="35">
        <v>1</v>
      </c>
      <c r="K31" s="68"/>
      <c r="L31" s="7">
        <f t="shared" si="0"/>
        <v>0</v>
      </c>
      <c r="M31" s="7">
        <f t="shared" si="1"/>
        <v>0</v>
      </c>
      <c r="N31" s="68"/>
      <c r="O31" s="7">
        <f t="shared" si="2"/>
        <v>0</v>
      </c>
      <c r="P31" s="7">
        <f t="shared" si="3"/>
        <v>0</v>
      </c>
      <c r="Q31" s="68"/>
      <c r="R31" s="7">
        <f t="shared" si="4"/>
        <v>0</v>
      </c>
      <c r="S31" s="7">
        <f t="shared" si="5"/>
        <v>0</v>
      </c>
      <c r="T31" s="68"/>
      <c r="U31" s="7">
        <f t="shared" si="6"/>
        <v>0</v>
      </c>
      <c r="V31" s="7">
        <f t="shared" si="7"/>
        <v>0</v>
      </c>
      <c r="W31" s="68"/>
      <c r="X31" s="7">
        <f t="shared" si="8"/>
        <v>0</v>
      </c>
      <c r="Y31" s="7">
        <f t="shared" si="9"/>
        <v>0</v>
      </c>
      <c r="Z31" s="68"/>
      <c r="AA31" s="7">
        <f t="shared" si="10"/>
        <v>0</v>
      </c>
      <c r="AB31" s="7">
        <f t="shared" si="11"/>
        <v>0</v>
      </c>
      <c r="AC31" s="80"/>
      <c r="AD31" s="7">
        <f t="shared" si="39"/>
        <v>0</v>
      </c>
      <c r="AE31" s="7">
        <f t="shared" si="12"/>
        <v>0</v>
      </c>
      <c r="AF31" s="7">
        <f t="shared" si="32"/>
        <v>0</v>
      </c>
      <c r="AG31" s="42">
        <f t="shared" si="33"/>
        <v>0</v>
      </c>
      <c r="AH31" s="7">
        <f t="shared" si="13"/>
        <v>0</v>
      </c>
      <c r="AI31" s="38">
        <f t="shared" si="14"/>
        <v>0</v>
      </c>
      <c r="AJ31" s="8">
        <f t="shared" si="15"/>
        <v>0</v>
      </c>
      <c r="AK31" s="7">
        <f t="shared" si="16"/>
        <v>0</v>
      </c>
      <c r="AL31" s="7">
        <f t="shared" si="17"/>
        <v>0</v>
      </c>
      <c r="AN31" s="9">
        <f t="shared" si="18"/>
        <v>0</v>
      </c>
      <c r="AO31" s="9">
        <f t="shared" si="19"/>
        <v>0</v>
      </c>
      <c r="AP31" s="9">
        <f t="shared" si="20"/>
        <v>0</v>
      </c>
      <c r="AQ31" s="9">
        <f t="shared" si="21"/>
        <v>0</v>
      </c>
      <c r="AR31" s="9">
        <f t="shared" si="22"/>
        <v>0</v>
      </c>
      <c r="AS31" s="9">
        <f t="shared" si="34"/>
        <v>0</v>
      </c>
      <c r="AT31" s="9">
        <f t="shared" si="35"/>
        <v>0</v>
      </c>
      <c r="AU31" s="10">
        <f t="shared" si="36"/>
        <v>0</v>
      </c>
      <c r="AV31" s="9">
        <f t="shared" si="23"/>
        <v>57</v>
      </c>
      <c r="AW31" s="9">
        <f t="shared" si="24"/>
        <v>-57</v>
      </c>
      <c r="AY31" s="11">
        <f t="shared" si="25"/>
        <v>0</v>
      </c>
      <c r="AZ31" s="11">
        <f t="shared" si="26"/>
        <v>0</v>
      </c>
      <c r="BA31" s="11">
        <f t="shared" si="27"/>
        <v>0</v>
      </c>
      <c r="BB31" s="11">
        <f t="shared" si="28"/>
        <v>0</v>
      </c>
      <c r="BC31" s="11">
        <f t="shared" si="29"/>
        <v>0</v>
      </c>
      <c r="BD31" s="11">
        <f t="shared" si="30"/>
        <v>0</v>
      </c>
      <c r="BE31" s="11">
        <f t="shared" si="31"/>
        <v>0</v>
      </c>
      <c r="BF31" s="12">
        <f t="shared" si="37"/>
        <v>0</v>
      </c>
    </row>
    <row r="32" spans="1:58" x14ac:dyDescent="0.25">
      <c r="A32" s="36" t="s">
        <v>129</v>
      </c>
      <c r="B32" s="36" t="s">
        <v>92</v>
      </c>
      <c r="C32" s="72">
        <v>27</v>
      </c>
      <c r="D32" s="4" t="s">
        <v>117</v>
      </c>
      <c r="E32" s="73">
        <v>0.375</v>
      </c>
      <c r="F32" s="73">
        <v>0.27083333333333331</v>
      </c>
      <c r="G32" s="6">
        <v>1670</v>
      </c>
      <c r="H32" s="6">
        <v>0</v>
      </c>
      <c r="I32" s="6">
        <v>0</v>
      </c>
      <c r="J32" s="35">
        <v>22</v>
      </c>
      <c r="K32" s="68"/>
      <c r="L32" s="7">
        <f t="shared" si="0"/>
        <v>0</v>
      </c>
      <c r="M32" s="7">
        <f t="shared" si="1"/>
        <v>0</v>
      </c>
      <c r="N32" s="68"/>
      <c r="O32" s="7">
        <f t="shared" si="2"/>
        <v>0</v>
      </c>
      <c r="P32" s="7">
        <f t="shared" si="3"/>
        <v>0</v>
      </c>
      <c r="Q32" s="68"/>
      <c r="R32" s="7">
        <f t="shared" si="4"/>
        <v>0</v>
      </c>
      <c r="S32" s="7">
        <f t="shared" si="5"/>
        <v>0</v>
      </c>
      <c r="T32" s="68"/>
      <c r="U32" s="7">
        <f t="shared" si="6"/>
        <v>0</v>
      </c>
      <c r="V32" s="7">
        <f t="shared" si="7"/>
        <v>0</v>
      </c>
      <c r="W32" s="68"/>
      <c r="X32" s="7">
        <f t="shared" si="8"/>
        <v>0</v>
      </c>
      <c r="Y32" s="7">
        <f t="shared" si="9"/>
        <v>0</v>
      </c>
      <c r="Z32" s="68"/>
      <c r="AA32" s="7">
        <f t="shared" si="10"/>
        <v>0</v>
      </c>
      <c r="AB32" s="7">
        <f t="shared" si="11"/>
        <v>0</v>
      </c>
      <c r="AC32" s="80"/>
      <c r="AD32" s="7">
        <f t="shared" si="39"/>
        <v>0</v>
      </c>
      <c r="AE32" s="7">
        <f t="shared" si="12"/>
        <v>0</v>
      </c>
      <c r="AF32" s="7">
        <f t="shared" si="32"/>
        <v>0</v>
      </c>
      <c r="AG32" s="42">
        <f t="shared" si="33"/>
        <v>0</v>
      </c>
      <c r="AH32" s="7">
        <f t="shared" si="13"/>
        <v>0</v>
      </c>
      <c r="AI32" s="38">
        <f t="shared" si="14"/>
        <v>0</v>
      </c>
      <c r="AJ32" s="8">
        <f t="shared" si="15"/>
        <v>0</v>
      </c>
      <c r="AK32" s="7">
        <f t="shared" si="16"/>
        <v>0</v>
      </c>
      <c r="AL32" s="7">
        <f t="shared" si="17"/>
        <v>0</v>
      </c>
      <c r="AN32" s="9">
        <f t="shared" si="18"/>
        <v>0</v>
      </c>
      <c r="AO32" s="9">
        <f t="shared" si="19"/>
        <v>0</v>
      </c>
      <c r="AP32" s="9">
        <f t="shared" si="20"/>
        <v>0</v>
      </c>
      <c r="AQ32" s="9">
        <f t="shared" si="21"/>
        <v>0</v>
      </c>
      <c r="AR32" s="9">
        <f t="shared" si="22"/>
        <v>0</v>
      </c>
      <c r="AS32" s="9">
        <f t="shared" si="34"/>
        <v>0</v>
      </c>
      <c r="AT32" s="9">
        <f t="shared" si="35"/>
        <v>0</v>
      </c>
      <c r="AU32" s="10">
        <f t="shared" si="36"/>
        <v>0</v>
      </c>
      <c r="AV32" s="9">
        <f t="shared" si="23"/>
        <v>27</v>
      </c>
      <c r="AW32" s="9">
        <f t="shared" si="24"/>
        <v>-27</v>
      </c>
      <c r="AY32" s="11">
        <f t="shared" si="25"/>
        <v>0</v>
      </c>
      <c r="AZ32" s="11">
        <f t="shared" si="26"/>
        <v>0</v>
      </c>
      <c r="BA32" s="11">
        <f t="shared" si="27"/>
        <v>0</v>
      </c>
      <c r="BB32" s="11">
        <f t="shared" si="28"/>
        <v>0</v>
      </c>
      <c r="BC32" s="11">
        <f t="shared" si="29"/>
        <v>0</v>
      </c>
      <c r="BD32" s="11">
        <f t="shared" si="30"/>
        <v>0</v>
      </c>
      <c r="BE32" s="11">
        <f t="shared" si="31"/>
        <v>0</v>
      </c>
      <c r="BF32" s="12">
        <f t="shared" si="37"/>
        <v>0</v>
      </c>
    </row>
    <row r="33" spans="1:58" x14ac:dyDescent="0.25">
      <c r="A33" s="2" t="s">
        <v>96</v>
      </c>
      <c r="B33" s="2" t="s">
        <v>92</v>
      </c>
      <c r="C33" s="3">
        <v>92</v>
      </c>
      <c r="D33" s="4" t="s">
        <v>118</v>
      </c>
      <c r="E33" s="5">
        <v>0.3125</v>
      </c>
      <c r="F33" s="5">
        <v>0.77083333333333337</v>
      </c>
      <c r="G33" s="6">
        <f>192*2</f>
        <v>384</v>
      </c>
      <c r="H33" s="6">
        <v>0</v>
      </c>
      <c r="I33" s="6">
        <v>6</v>
      </c>
      <c r="J33" s="35">
        <v>5</v>
      </c>
      <c r="K33" s="68"/>
      <c r="L33" s="7">
        <f t="shared" si="0"/>
        <v>0</v>
      </c>
      <c r="M33" s="7">
        <f t="shared" si="1"/>
        <v>0</v>
      </c>
      <c r="N33" s="68"/>
      <c r="O33" s="7">
        <f t="shared" si="2"/>
        <v>0</v>
      </c>
      <c r="P33" s="7">
        <f t="shared" si="3"/>
        <v>0</v>
      </c>
      <c r="Q33" s="68"/>
      <c r="R33" s="7">
        <f t="shared" si="4"/>
        <v>0</v>
      </c>
      <c r="S33" s="7">
        <f t="shared" si="5"/>
        <v>0</v>
      </c>
      <c r="T33" s="68"/>
      <c r="U33" s="7">
        <f t="shared" si="6"/>
        <v>0</v>
      </c>
      <c r="V33" s="7">
        <f t="shared" si="7"/>
        <v>0</v>
      </c>
      <c r="W33" s="68"/>
      <c r="X33" s="7">
        <f t="shared" si="8"/>
        <v>0</v>
      </c>
      <c r="Y33" s="7">
        <f t="shared" si="9"/>
        <v>0</v>
      </c>
      <c r="Z33" s="68"/>
      <c r="AA33" s="7">
        <f t="shared" si="10"/>
        <v>0</v>
      </c>
      <c r="AB33" s="7">
        <f t="shared" si="11"/>
        <v>0</v>
      </c>
      <c r="AC33" s="80"/>
      <c r="AD33" s="7">
        <f t="shared" si="39"/>
        <v>0</v>
      </c>
      <c r="AE33" s="7">
        <f t="shared" si="12"/>
        <v>0</v>
      </c>
      <c r="AF33" s="7">
        <f t="shared" si="32"/>
        <v>0</v>
      </c>
      <c r="AG33" s="42">
        <f t="shared" si="33"/>
        <v>0</v>
      </c>
      <c r="AH33" s="7">
        <f t="shared" si="13"/>
        <v>0</v>
      </c>
      <c r="AI33" s="38">
        <f t="shared" si="14"/>
        <v>0</v>
      </c>
      <c r="AJ33" s="8">
        <f t="shared" si="15"/>
        <v>0</v>
      </c>
      <c r="AK33" s="7">
        <f t="shared" si="16"/>
        <v>0</v>
      </c>
      <c r="AL33" s="7">
        <f t="shared" si="17"/>
        <v>0</v>
      </c>
      <c r="AN33" s="9">
        <f t="shared" si="18"/>
        <v>0</v>
      </c>
      <c r="AO33" s="9">
        <f t="shared" si="19"/>
        <v>0</v>
      </c>
      <c r="AP33" s="9">
        <f t="shared" si="20"/>
        <v>0</v>
      </c>
      <c r="AQ33" s="9">
        <f t="shared" si="21"/>
        <v>0</v>
      </c>
      <c r="AR33" s="9">
        <f t="shared" si="22"/>
        <v>0</v>
      </c>
      <c r="AS33" s="9">
        <f t="shared" si="34"/>
        <v>0</v>
      </c>
      <c r="AT33" s="9">
        <f t="shared" si="35"/>
        <v>0</v>
      </c>
      <c r="AU33" s="10">
        <f t="shared" si="36"/>
        <v>0</v>
      </c>
      <c r="AV33" s="9">
        <f t="shared" si="23"/>
        <v>92</v>
      </c>
      <c r="AW33" s="9">
        <f t="shared" si="24"/>
        <v>-92</v>
      </c>
      <c r="AY33" s="11">
        <f t="shared" si="25"/>
        <v>0</v>
      </c>
      <c r="AZ33" s="11">
        <f t="shared" si="26"/>
        <v>0</v>
      </c>
      <c r="BA33" s="11">
        <f t="shared" si="27"/>
        <v>0</v>
      </c>
      <c r="BB33" s="11">
        <f t="shared" si="28"/>
        <v>0</v>
      </c>
      <c r="BC33" s="11">
        <f t="shared" si="29"/>
        <v>0</v>
      </c>
      <c r="BD33" s="11">
        <f t="shared" si="30"/>
        <v>0</v>
      </c>
      <c r="BE33" s="11">
        <f t="shared" si="31"/>
        <v>0</v>
      </c>
      <c r="BF33" s="12">
        <f t="shared" si="37"/>
        <v>0</v>
      </c>
    </row>
    <row r="34" spans="1:58" x14ac:dyDescent="0.25">
      <c r="A34" s="2" t="s">
        <v>97</v>
      </c>
      <c r="B34" s="2" t="s">
        <v>92</v>
      </c>
      <c r="C34" s="3">
        <v>44</v>
      </c>
      <c r="D34" s="4" t="s">
        <v>117</v>
      </c>
      <c r="E34" s="5">
        <v>0.29166666666666669</v>
      </c>
      <c r="F34" s="5">
        <v>0.375</v>
      </c>
      <c r="G34" s="6">
        <f>150*2</f>
        <v>300</v>
      </c>
      <c r="H34" s="6">
        <v>0</v>
      </c>
      <c r="I34" s="6">
        <v>0.25</v>
      </c>
      <c r="J34" s="35">
        <v>3.5</v>
      </c>
      <c r="K34" s="68"/>
      <c r="L34" s="7">
        <f t="shared" si="0"/>
        <v>0</v>
      </c>
      <c r="M34" s="7">
        <f t="shared" si="1"/>
        <v>0</v>
      </c>
      <c r="N34" s="68"/>
      <c r="O34" s="7">
        <f t="shared" si="2"/>
        <v>0</v>
      </c>
      <c r="P34" s="7">
        <f t="shared" si="3"/>
        <v>0</v>
      </c>
      <c r="Q34" s="68"/>
      <c r="R34" s="7">
        <f t="shared" si="4"/>
        <v>0</v>
      </c>
      <c r="S34" s="7">
        <f t="shared" si="5"/>
        <v>0</v>
      </c>
      <c r="T34" s="68"/>
      <c r="U34" s="7">
        <f t="shared" si="6"/>
        <v>0</v>
      </c>
      <c r="V34" s="7">
        <f t="shared" si="7"/>
        <v>0</v>
      </c>
      <c r="W34" s="68"/>
      <c r="X34" s="7">
        <f t="shared" si="8"/>
        <v>0</v>
      </c>
      <c r="Y34" s="7">
        <f t="shared" si="9"/>
        <v>0</v>
      </c>
      <c r="Z34" s="68"/>
      <c r="AA34" s="7">
        <f t="shared" si="10"/>
        <v>0</v>
      </c>
      <c r="AB34" s="7">
        <f t="shared" si="11"/>
        <v>0</v>
      </c>
      <c r="AC34" s="80"/>
      <c r="AD34" s="7">
        <f t="shared" si="39"/>
        <v>0</v>
      </c>
      <c r="AE34" s="7">
        <f t="shared" si="12"/>
        <v>0</v>
      </c>
      <c r="AF34" s="7">
        <f t="shared" si="32"/>
        <v>0</v>
      </c>
      <c r="AG34" s="42">
        <f t="shared" si="33"/>
        <v>0</v>
      </c>
      <c r="AH34" s="7">
        <f t="shared" si="13"/>
        <v>0</v>
      </c>
      <c r="AI34" s="38">
        <f t="shared" si="14"/>
        <v>0</v>
      </c>
      <c r="AJ34" s="8">
        <f t="shared" si="15"/>
        <v>0</v>
      </c>
      <c r="AK34" s="7">
        <f t="shared" si="16"/>
        <v>0</v>
      </c>
      <c r="AL34" s="7">
        <f t="shared" si="17"/>
        <v>0</v>
      </c>
      <c r="AN34" s="9">
        <f t="shared" si="18"/>
        <v>0</v>
      </c>
      <c r="AO34" s="9">
        <f t="shared" si="19"/>
        <v>0</v>
      </c>
      <c r="AP34" s="9">
        <f t="shared" si="20"/>
        <v>0</v>
      </c>
      <c r="AQ34" s="9">
        <f t="shared" si="21"/>
        <v>0</v>
      </c>
      <c r="AR34" s="9">
        <f t="shared" si="22"/>
        <v>0</v>
      </c>
      <c r="AS34" s="9">
        <f t="shared" si="34"/>
        <v>0</v>
      </c>
      <c r="AT34" s="9">
        <f t="shared" si="35"/>
        <v>0</v>
      </c>
      <c r="AU34" s="10">
        <f t="shared" si="36"/>
        <v>0</v>
      </c>
      <c r="AV34" s="9">
        <f t="shared" si="23"/>
        <v>44</v>
      </c>
      <c r="AW34" s="9">
        <f t="shared" si="24"/>
        <v>-44</v>
      </c>
      <c r="AY34" s="11">
        <f t="shared" si="25"/>
        <v>0</v>
      </c>
      <c r="AZ34" s="11">
        <f t="shared" si="26"/>
        <v>0</v>
      </c>
      <c r="BA34" s="11">
        <f t="shared" si="27"/>
        <v>0</v>
      </c>
      <c r="BB34" s="11">
        <f t="shared" si="28"/>
        <v>0</v>
      </c>
      <c r="BC34" s="11">
        <f t="shared" si="29"/>
        <v>0</v>
      </c>
      <c r="BD34" s="11">
        <f t="shared" si="30"/>
        <v>0</v>
      </c>
      <c r="BE34" s="11">
        <f t="shared" si="31"/>
        <v>0</v>
      </c>
      <c r="BF34" s="12">
        <f t="shared" si="37"/>
        <v>0</v>
      </c>
    </row>
    <row r="35" spans="1:58" x14ac:dyDescent="0.25">
      <c r="A35" s="2" t="s">
        <v>97</v>
      </c>
      <c r="B35" s="2" t="s">
        <v>92</v>
      </c>
      <c r="C35" s="3">
        <v>44</v>
      </c>
      <c r="D35" s="4" t="s">
        <v>117</v>
      </c>
      <c r="E35" s="5">
        <v>0.45833333333333331</v>
      </c>
      <c r="F35" s="5">
        <v>0.54166666666666663</v>
      </c>
      <c r="G35" s="6">
        <f>150*2</f>
        <v>300</v>
      </c>
      <c r="H35" s="6">
        <v>0</v>
      </c>
      <c r="I35" s="6">
        <v>0.25</v>
      </c>
      <c r="J35" s="35">
        <v>3.5</v>
      </c>
      <c r="K35" s="68"/>
      <c r="L35" s="7">
        <f t="shared" si="0"/>
        <v>0</v>
      </c>
      <c r="M35" s="7">
        <f t="shared" si="1"/>
        <v>0</v>
      </c>
      <c r="N35" s="68"/>
      <c r="O35" s="7">
        <f t="shared" si="2"/>
        <v>0</v>
      </c>
      <c r="P35" s="7">
        <f t="shared" si="3"/>
        <v>0</v>
      </c>
      <c r="Q35" s="68"/>
      <c r="R35" s="7">
        <f t="shared" si="4"/>
        <v>0</v>
      </c>
      <c r="S35" s="7">
        <f t="shared" si="5"/>
        <v>0</v>
      </c>
      <c r="T35" s="68"/>
      <c r="U35" s="7">
        <f t="shared" si="6"/>
        <v>0</v>
      </c>
      <c r="V35" s="7">
        <f t="shared" si="7"/>
        <v>0</v>
      </c>
      <c r="W35" s="68"/>
      <c r="X35" s="7">
        <f t="shared" si="8"/>
        <v>0</v>
      </c>
      <c r="Y35" s="7">
        <f t="shared" si="9"/>
        <v>0</v>
      </c>
      <c r="Z35" s="68"/>
      <c r="AA35" s="7">
        <f t="shared" si="10"/>
        <v>0</v>
      </c>
      <c r="AB35" s="7">
        <f t="shared" si="11"/>
        <v>0</v>
      </c>
      <c r="AC35" s="68"/>
      <c r="AD35" s="7">
        <f t="shared" si="39"/>
        <v>0</v>
      </c>
      <c r="AE35" s="7">
        <f t="shared" si="12"/>
        <v>0</v>
      </c>
      <c r="AF35" s="7">
        <f t="shared" si="32"/>
        <v>0</v>
      </c>
      <c r="AG35" s="42">
        <f t="shared" si="33"/>
        <v>0</v>
      </c>
      <c r="AH35" s="7">
        <f t="shared" si="13"/>
        <v>0</v>
      </c>
      <c r="AI35" s="38">
        <f t="shared" si="14"/>
        <v>0</v>
      </c>
      <c r="AJ35" s="8">
        <f t="shared" si="15"/>
        <v>0</v>
      </c>
      <c r="AK35" s="7">
        <f t="shared" si="16"/>
        <v>0</v>
      </c>
      <c r="AL35" s="7">
        <f t="shared" si="17"/>
        <v>0</v>
      </c>
      <c r="AN35" s="9">
        <f t="shared" si="18"/>
        <v>0</v>
      </c>
      <c r="AO35" s="9">
        <f t="shared" si="19"/>
        <v>0</v>
      </c>
      <c r="AP35" s="9">
        <f t="shared" si="20"/>
        <v>0</v>
      </c>
      <c r="AQ35" s="9">
        <f t="shared" si="21"/>
        <v>0</v>
      </c>
      <c r="AR35" s="9">
        <f t="shared" si="22"/>
        <v>0</v>
      </c>
      <c r="AS35" s="9">
        <f t="shared" si="34"/>
        <v>0</v>
      </c>
      <c r="AT35" s="9">
        <f t="shared" si="35"/>
        <v>0</v>
      </c>
      <c r="AU35" s="10">
        <f t="shared" si="36"/>
        <v>0</v>
      </c>
      <c r="AV35" s="9">
        <f t="shared" si="23"/>
        <v>44</v>
      </c>
      <c r="AW35" s="9">
        <f t="shared" si="24"/>
        <v>-44</v>
      </c>
      <c r="AY35" s="11">
        <f t="shared" si="25"/>
        <v>0</v>
      </c>
      <c r="AZ35" s="11">
        <f t="shared" si="26"/>
        <v>0</v>
      </c>
      <c r="BA35" s="11">
        <f t="shared" si="27"/>
        <v>0</v>
      </c>
      <c r="BB35" s="11">
        <f t="shared" si="28"/>
        <v>0</v>
      </c>
      <c r="BC35" s="11">
        <f t="shared" si="29"/>
        <v>0</v>
      </c>
      <c r="BD35" s="11">
        <f t="shared" si="30"/>
        <v>0</v>
      </c>
      <c r="BE35" s="11">
        <f t="shared" si="31"/>
        <v>0</v>
      </c>
      <c r="BF35" s="12">
        <f t="shared" si="37"/>
        <v>0</v>
      </c>
    </row>
    <row r="36" spans="1:58" x14ac:dyDescent="0.25">
      <c r="A36" s="2" t="s">
        <v>98</v>
      </c>
      <c r="B36" s="2" t="s">
        <v>92</v>
      </c>
      <c r="C36" s="3">
        <v>39</v>
      </c>
      <c r="D36" s="4" t="s">
        <v>7</v>
      </c>
      <c r="E36" s="5">
        <v>0.36458333333333331</v>
      </c>
      <c r="F36" s="5">
        <v>0.60416666666666663</v>
      </c>
      <c r="G36" s="6">
        <f>93*2</f>
        <v>186</v>
      </c>
      <c r="H36" s="6">
        <v>0</v>
      </c>
      <c r="I36" s="6">
        <v>3.25</v>
      </c>
      <c r="J36" s="35">
        <v>2.5</v>
      </c>
      <c r="K36" s="68"/>
      <c r="L36" s="7">
        <f t="shared" si="0"/>
        <v>0</v>
      </c>
      <c r="M36" s="7">
        <f t="shared" si="1"/>
        <v>0</v>
      </c>
      <c r="N36" s="68"/>
      <c r="O36" s="7">
        <f t="shared" si="2"/>
        <v>0</v>
      </c>
      <c r="P36" s="7">
        <f t="shared" si="3"/>
        <v>0</v>
      </c>
      <c r="Q36" s="68"/>
      <c r="R36" s="7">
        <f t="shared" si="4"/>
        <v>0</v>
      </c>
      <c r="S36" s="7">
        <f t="shared" si="5"/>
        <v>0</v>
      </c>
      <c r="T36" s="68"/>
      <c r="U36" s="7">
        <f t="shared" si="6"/>
        <v>0</v>
      </c>
      <c r="V36" s="7">
        <f t="shared" si="7"/>
        <v>0</v>
      </c>
      <c r="W36" s="68"/>
      <c r="X36" s="7">
        <f t="shared" si="8"/>
        <v>0</v>
      </c>
      <c r="Y36" s="7">
        <f t="shared" si="9"/>
        <v>0</v>
      </c>
      <c r="Z36" s="68"/>
      <c r="AA36" s="7">
        <f t="shared" si="10"/>
        <v>0</v>
      </c>
      <c r="AB36" s="7">
        <f t="shared" si="11"/>
        <v>0</v>
      </c>
      <c r="AC36" s="68"/>
      <c r="AD36" s="7">
        <f t="shared" si="39"/>
        <v>0</v>
      </c>
      <c r="AE36" s="7">
        <f t="shared" si="12"/>
        <v>0</v>
      </c>
      <c r="AF36" s="7">
        <f t="shared" si="32"/>
        <v>0</v>
      </c>
      <c r="AG36" s="42">
        <f t="shared" si="33"/>
        <v>0</v>
      </c>
      <c r="AH36" s="7">
        <f t="shared" si="13"/>
        <v>0</v>
      </c>
      <c r="AI36" s="38">
        <f t="shared" si="14"/>
        <v>0</v>
      </c>
      <c r="AJ36" s="8">
        <f t="shared" si="15"/>
        <v>0</v>
      </c>
      <c r="AK36" s="7">
        <f t="shared" si="16"/>
        <v>0</v>
      </c>
      <c r="AL36" s="7">
        <f t="shared" si="17"/>
        <v>0</v>
      </c>
      <c r="AN36" s="9">
        <f t="shared" si="18"/>
        <v>0</v>
      </c>
      <c r="AO36" s="9">
        <f t="shared" si="19"/>
        <v>0</v>
      </c>
      <c r="AP36" s="9">
        <f t="shared" si="20"/>
        <v>0</v>
      </c>
      <c r="AQ36" s="9">
        <f t="shared" si="21"/>
        <v>0</v>
      </c>
      <c r="AR36" s="9">
        <f t="shared" si="22"/>
        <v>0</v>
      </c>
      <c r="AS36" s="9">
        <f t="shared" si="34"/>
        <v>0</v>
      </c>
      <c r="AT36" s="9">
        <f t="shared" si="35"/>
        <v>0</v>
      </c>
      <c r="AU36" s="10">
        <f t="shared" si="36"/>
        <v>0</v>
      </c>
      <c r="AV36" s="9">
        <f t="shared" si="23"/>
        <v>39</v>
      </c>
      <c r="AW36" s="9">
        <f t="shared" si="24"/>
        <v>-39</v>
      </c>
      <c r="AY36" s="11">
        <f t="shared" si="25"/>
        <v>0</v>
      </c>
      <c r="AZ36" s="11">
        <f t="shared" si="26"/>
        <v>0</v>
      </c>
      <c r="BA36" s="11">
        <f t="shared" si="27"/>
        <v>0</v>
      </c>
      <c r="BB36" s="11">
        <f t="shared" si="28"/>
        <v>0</v>
      </c>
      <c r="BC36" s="11">
        <f t="shared" si="29"/>
        <v>0</v>
      </c>
      <c r="BD36" s="11">
        <f t="shared" si="30"/>
        <v>0</v>
      </c>
      <c r="BE36" s="11">
        <f t="shared" si="31"/>
        <v>0</v>
      </c>
      <c r="BF36" s="12">
        <f t="shared" si="37"/>
        <v>0</v>
      </c>
    </row>
    <row r="37" spans="1:58" x14ac:dyDescent="0.25">
      <c r="A37" s="2" t="s">
        <v>99</v>
      </c>
      <c r="B37" s="2" t="s">
        <v>92</v>
      </c>
      <c r="C37" s="3">
        <v>56</v>
      </c>
      <c r="D37" s="4" t="s">
        <v>7</v>
      </c>
      <c r="E37" s="5">
        <v>0.36458333333333331</v>
      </c>
      <c r="F37" s="5">
        <v>0.48958333333333331</v>
      </c>
      <c r="G37" s="6">
        <f>22*2</f>
        <v>44</v>
      </c>
      <c r="H37" s="6">
        <v>0</v>
      </c>
      <c r="I37" s="6">
        <v>1.5</v>
      </c>
      <c r="J37" s="35">
        <v>1.5</v>
      </c>
      <c r="K37" s="68"/>
      <c r="L37" s="7">
        <f t="shared" si="0"/>
        <v>0</v>
      </c>
      <c r="M37" s="7">
        <f t="shared" si="1"/>
        <v>0</v>
      </c>
      <c r="N37" s="68"/>
      <c r="O37" s="7">
        <f t="shared" si="2"/>
        <v>0</v>
      </c>
      <c r="P37" s="7">
        <f t="shared" si="3"/>
        <v>0</v>
      </c>
      <c r="Q37" s="68"/>
      <c r="R37" s="7">
        <f t="shared" si="4"/>
        <v>0</v>
      </c>
      <c r="S37" s="7">
        <f t="shared" si="5"/>
        <v>0</v>
      </c>
      <c r="T37" s="68"/>
      <c r="U37" s="7">
        <f t="shared" si="6"/>
        <v>0</v>
      </c>
      <c r="V37" s="7">
        <f t="shared" si="7"/>
        <v>0</v>
      </c>
      <c r="W37" s="68"/>
      <c r="X37" s="7">
        <f t="shared" si="8"/>
        <v>0</v>
      </c>
      <c r="Y37" s="7">
        <f t="shared" si="9"/>
        <v>0</v>
      </c>
      <c r="Z37" s="68"/>
      <c r="AA37" s="7">
        <f t="shared" si="10"/>
        <v>0</v>
      </c>
      <c r="AB37" s="7">
        <f t="shared" si="11"/>
        <v>0</v>
      </c>
      <c r="AC37" s="68"/>
      <c r="AD37" s="7">
        <f t="shared" si="39"/>
        <v>0</v>
      </c>
      <c r="AE37" s="7">
        <f t="shared" si="12"/>
        <v>0</v>
      </c>
      <c r="AF37" s="7">
        <f t="shared" si="32"/>
        <v>0</v>
      </c>
      <c r="AG37" s="42">
        <f t="shared" si="33"/>
        <v>0</v>
      </c>
      <c r="AH37" s="7">
        <f t="shared" si="13"/>
        <v>0</v>
      </c>
      <c r="AI37" s="38">
        <f t="shared" si="14"/>
        <v>0</v>
      </c>
      <c r="AJ37" s="8">
        <f t="shared" si="15"/>
        <v>0</v>
      </c>
      <c r="AK37" s="7">
        <f t="shared" si="16"/>
        <v>0</v>
      </c>
      <c r="AL37" s="7">
        <f t="shared" si="17"/>
        <v>0</v>
      </c>
      <c r="AN37" s="9">
        <f t="shared" si="18"/>
        <v>0</v>
      </c>
      <c r="AO37" s="9">
        <f t="shared" si="19"/>
        <v>0</v>
      </c>
      <c r="AP37" s="9">
        <f t="shared" si="20"/>
        <v>0</v>
      </c>
      <c r="AQ37" s="9">
        <f t="shared" si="21"/>
        <v>0</v>
      </c>
      <c r="AR37" s="9">
        <f t="shared" si="22"/>
        <v>0</v>
      </c>
      <c r="AS37" s="9">
        <f t="shared" si="34"/>
        <v>0</v>
      </c>
      <c r="AT37" s="9">
        <f t="shared" si="35"/>
        <v>0</v>
      </c>
      <c r="AU37" s="10">
        <f t="shared" si="36"/>
        <v>0</v>
      </c>
      <c r="AV37" s="9">
        <f t="shared" si="23"/>
        <v>56</v>
      </c>
      <c r="AW37" s="9">
        <f t="shared" si="24"/>
        <v>-56</v>
      </c>
      <c r="AY37" s="11">
        <f t="shared" si="25"/>
        <v>0</v>
      </c>
      <c r="AZ37" s="11">
        <f t="shared" si="26"/>
        <v>0</v>
      </c>
      <c r="BA37" s="11">
        <f t="shared" si="27"/>
        <v>0</v>
      </c>
      <c r="BB37" s="11">
        <f t="shared" si="28"/>
        <v>0</v>
      </c>
      <c r="BC37" s="11">
        <f t="shared" si="29"/>
        <v>0</v>
      </c>
      <c r="BD37" s="11">
        <f t="shared" si="30"/>
        <v>0</v>
      </c>
      <c r="BE37" s="11">
        <f t="shared" si="31"/>
        <v>0</v>
      </c>
      <c r="BF37" s="12">
        <f t="shared" si="37"/>
        <v>0</v>
      </c>
    </row>
    <row r="38" spans="1:58" x14ac:dyDescent="0.25">
      <c r="A38" s="2" t="s">
        <v>99</v>
      </c>
      <c r="B38" s="2" t="s">
        <v>92</v>
      </c>
      <c r="C38" s="3">
        <v>64</v>
      </c>
      <c r="D38" s="4" t="s">
        <v>7</v>
      </c>
      <c r="E38" s="5">
        <v>0.44791666666666669</v>
      </c>
      <c r="F38" s="5">
        <v>0.57291666666666663</v>
      </c>
      <c r="G38" s="6">
        <f t="shared" ref="G38:G39" si="41">22*2</f>
        <v>44</v>
      </c>
      <c r="H38" s="6">
        <v>0</v>
      </c>
      <c r="I38" s="6">
        <v>1.5</v>
      </c>
      <c r="J38" s="35">
        <v>1.5</v>
      </c>
      <c r="K38" s="68"/>
      <c r="L38" s="7">
        <f t="shared" si="0"/>
        <v>0</v>
      </c>
      <c r="M38" s="7">
        <f t="shared" si="1"/>
        <v>0</v>
      </c>
      <c r="N38" s="68"/>
      <c r="O38" s="7">
        <f t="shared" si="2"/>
        <v>0</v>
      </c>
      <c r="P38" s="7">
        <f t="shared" si="3"/>
        <v>0</v>
      </c>
      <c r="Q38" s="68"/>
      <c r="R38" s="7">
        <f t="shared" si="4"/>
        <v>0</v>
      </c>
      <c r="S38" s="7">
        <f t="shared" si="5"/>
        <v>0</v>
      </c>
      <c r="T38" s="68"/>
      <c r="U38" s="7">
        <f t="shared" si="6"/>
        <v>0</v>
      </c>
      <c r="V38" s="7">
        <f t="shared" si="7"/>
        <v>0</v>
      </c>
      <c r="W38" s="68"/>
      <c r="X38" s="7">
        <f t="shared" si="8"/>
        <v>0</v>
      </c>
      <c r="Y38" s="7">
        <f t="shared" si="9"/>
        <v>0</v>
      </c>
      <c r="Z38" s="68"/>
      <c r="AA38" s="7">
        <f t="shared" si="10"/>
        <v>0</v>
      </c>
      <c r="AB38" s="7">
        <f t="shared" si="11"/>
        <v>0</v>
      </c>
      <c r="AC38" s="68"/>
      <c r="AD38" s="7">
        <f t="shared" si="39"/>
        <v>0</v>
      </c>
      <c r="AE38" s="7">
        <f t="shared" si="12"/>
        <v>0</v>
      </c>
      <c r="AF38" s="7">
        <f t="shared" si="32"/>
        <v>0</v>
      </c>
      <c r="AG38" s="42">
        <f t="shared" si="33"/>
        <v>0</v>
      </c>
      <c r="AH38" s="7">
        <f t="shared" si="13"/>
        <v>0</v>
      </c>
      <c r="AI38" s="38">
        <f t="shared" si="14"/>
        <v>0</v>
      </c>
      <c r="AJ38" s="8">
        <f t="shared" si="15"/>
        <v>0</v>
      </c>
      <c r="AK38" s="7">
        <f t="shared" si="16"/>
        <v>0</v>
      </c>
      <c r="AL38" s="7">
        <f t="shared" si="17"/>
        <v>0</v>
      </c>
      <c r="AN38" s="9">
        <f t="shared" si="18"/>
        <v>0</v>
      </c>
      <c r="AO38" s="9">
        <f t="shared" si="19"/>
        <v>0</v>
      </c>
      <c r="AP38" s="9">
        <f t="shared" si="20"/>
        <v>0</v>
      </c>
      <c r="AQ38" s="9">
        <f t="shared" si="21"/>
        <v>0</v>
      </c>
      <c r="AR38" s="9">
        <f t="shared" si="22"/>
        <v>0</v>
      </c>
      <c r="AS38" s="9">
        <f t="shared" si="34"/>
        <v>0</v>
      </c>
      <c r="AT38" s="9">
        <f t="shared" si="35"/>
        <v>0</v>
      </c>
      <c r="AU38" s="10">
        <f t="shared" si="36"/>
        <v>0</v>
      </c>
      <c r="AV38" s="9">
        <f t="shared" si="23"/>
        <v>64</v>
      </c>
      <c r="AW38" s="9">
        <f t="shared" si="24"/>
        <v>-64</v>
      </c>
      <c r="AY38" s="11">
        <f t="shared" si="25"/>
        <v>0</v>
      </c>
      <c r="AZ38" s="11">
        <f t="shared" si="26"/>
        <v>0</v>
      </c>
      <c r="BA38" s="11">
        <f t="shared" si="27"/>
        <v>0</v>
      </c>
      <c r="BB38" s="11">
        <f t="shared" si="28"/>
        <v>0</v>
      </c>
      <c r="BC38" s="11">
        <f t="shared" si="29"/>
        <v>0</v>
      </c>
      <c r="BD38" s="11">
        <f t="shared" si="30"/>
        <v>0</v>
      </c>
      <c r="BE38" s="11">
        <f t="shared" si="31"/>
        <v>0</v>
      </c>
      <c r="BF38" s="12">
        <f t="shared" si="37"/>
        <v>0</v>
      </c>
    </row>
    <row r="39" spans="1:58" x14ac:dyDescent="0.25">
      <c r="A39" s="2" t="s">
        <v>99</v>
      </c>
      <c r="B39" s="2" t="s">
        <v>92</v>
      </c>
      <c r="C39" s="3">
        <v>61</v>
      </c>
      <c r="D39" s="4" t="s">
        <v>7</v>
      </c>
      <c r="E39" s="5">
        <v>0.53125</v>
      </c>
      <c r="F39" s="5">
        <v>0.65625</v>
      </c>
      <c r="G39" s="6">
        <f t="shared" si="41"/>
        <v>44</v>
      </c>
      <c r="H39" s="6">
        <v>0</v>
      </c>
      <c r="I39" s="6">
        <v>1.5</v>
      </c>
      <c r="J39" s="35">
        <v>1.5</v>
      </c>
      <c r="K39" s="68"/>
      <c r="L39" s="7">
        <f t="shared" si="0"/>
        <v>0</v>
      </c>
      <c r="M39" s="7">
        <f t="shared" si="1"/>
        <v>0</v>
      </c>
      <c r="N39" s="68"/>
      <c r="O39" s="7">
        <f t="shared" si="2"/>
        <v>0</v>
      </c>
      <c r="P39" s="7">
        <f t="shared" si="3"/>
        <v>0</v>
      </c>
      <c r="Q39" s="68"/>
      <c r="R39" s="7">
        <f t="shared" si="4"/>
        <v>0</v>
      </c>
      <c r="S39" s="7">
        <f t="shared" si="5"/>
        <v>0</v>
      </c>
      <c r="T39" s="68"/>
      <c r="U39" s="7">
        <f t="shared" si="6"/>
        <v>0</v>
      </c>
      <c r="V39" s="7">
        <f t="shared" si="7"/>
        <v>0</v>
      </c>
      <c r="W39" s="68"/>
      <c r="X39" s="7">
        <f t="shared" si="8"/>
        <v>0</v>
      </c>
      <c r="Y39" s="7">
        <f t="shared" si="9"/>
        <v>0</v>
      </c>
      <c r="Z39" s="68"/>
      <c r="AA39" s="7">
        <f t="shared" si="10"/>
        <v>0</v>
      </c>
      <c r="AB39" s="7">
        <f t="shared" si="11"/>
        <v>0</v>
      </c>
      <c r="AC39" s="68"/>
      <c r="AD39" s="7">
        <f t="shared" si="39"/>
        <v>0</v>
      </c>
      <c r="AE39" s="7">
        <f t="shared" si="12"/>
        <v>0</v>
      </c>
      <c r="AF39" s="7">
        <f t="shared" si="32"/>
        <v>0</v>
      </c>
      <c r="AG39" s="42">
        <f t="shared" si="33"/>
        <v>0</v>
      </c>
      <c r="AH39" s="7">
        <f t="shared" si="13"/>
        <v>0</v>
      </c>
      <c r="AI39" s="38">
        <f t="shared" si="14"/>
        <v>0</v>
      </c>
      <c r="AJ39" s="8">
        <f t="shared" si="15"/>
        <v>0</v>
      </c>
      <c r="AK39" s="7">
        <f t="shared" si="16"/>
        <v>0</v>
      </c>
      <c r="AL39" s="7">
        <f t="shared" si="17"/>
        <v>0</v>
      </c>
      <c r="AN39" s="9">
        <f t="shared" si="18"/>
        <v>0</v>
      </c>
      <c r="AO39" s="9">
        <f t="shared" si="19"/>
        <v>0</v>
      </c>
      <c r="AP39" s="9">
        <f t="shared" si="20"/>
        <v>0</v>
      </c>
      <c r="AQ39" s="9">
        <f t="shared" si="21"/>
        <v>0</v>
      </c>
      <c r="AR39" s="9">
        <f t="shared" si="22"/>
        <v>0</v>
      </c>
      <c r="AS39" s="9">
        <f t="shared" si="34"/>
        <v>0</v>
      </c>
      <c r="AT39" s="9">
        <f t="shared" si="35"/>
        <v>0</v>
      </c>
      <c r="AU39" s="10">
        <f t="shared" si="36"/>
        <v>0</v>
      </c>
      <c r="AV39" s="9">
        <f t="shared" si="23"/>
        <v>61</v>
      </c>
      <c r="AW39" s="9">
        <f t="shared" si="24"/>
        <v>-61</v>
      </c>
      <c r="AY39" s="11">
        <f t="shared" si="25"/>
        <v>0</v>
      </c>
      <c r="AZ39" s="11">
        <f t="shared" si="26"/>
        <v>0</v>
      </c>
      <c r="BA39" s="11">
        <f t="shared" si="27"/>
        <v>0</v>
      </c>
      <c r="BB39" s="11">
        <f t="shared" si="28"/>
        <v>0</v>
      </c>
      <c r="BC39" s="11">
        <f t="shared" si="29"/>
        <v>0</v>
      </c>
      <c r="BD39" s="11">
        <f t="shared" si="30"/>
        <v>0</v>
      </c>
      <c r="BE39" s="11">
        <f t="shared" si="31"/>
        <v>0</v>
      </c>
      <c r="BF39" s="12">
        <f t="shared" si="37"/>
        <v>0</v>
      </c>
    </row>
    <row r="40" spans="1:58" x14ac:dyDescent="0.25">
      <c r="A40" s="2" t="s">
        <v>100</v>
      </c>
      <c r="B40" s="2" t="s">
        <v>92</v>
      </c>
      <c r="C40" s="3">
        <v>26</v>
      </c>
      <c r="D40" s="4" t="s">
        <v>7</v>
      </c>
      <c r="E40" s="5">
        <v>0.29166666666666669</v>
      </c>
      <c r="F40" s="5">
        <v>0.85416666666666663</v>
      </c>
      <c r="G40" s="6">
        <f>276*2</f>
        <v>552</v>
      </c>
      <c r="H40" s="6">
        <v>0</v>
      </c>
      <c r="I40" s="6">
        <v>6</v>
      </c>
      <c r="J40" s="35">
        <v>7.5</v>
      </c>
      <c r="K40" s="68"/>
      <c r="L40" s="7">
        <f t="shared" si="0"/>
        <v>0</v>
      </c>
      <c r="M40" s="7">
        <f t="shared" si="1"/>
        <v>0</v>
      </c>
      <c r="N40" s="68"/>
      <c r="O40" s="7">
        <f t="shared" si="2"/>
        <v>0</v>
      </c>
      <c r="P40" s="7">
        <f t="shared" si="3"/>
        <v>0</v>
      </c>
      <c r="Q40" s="68"/>
      <c r="R40" s="7">
        <f t="shared" si="4"/>
        <v>0</v>
      </c>
      <c r="S40" s="7">
        <f t="shared" si="5"/>
        <v>0</v>
      </c>
      <c r="T40" s="68"/>
      <c r="U40" s="7">
        <f t="shared" si="6"/>
        <v>0</v>
      </c>
      <c r="V40" s="7">
        <f t="shared" si="7"/>
        <v>0</v>
      </c>
      <c r="W40" s="68"/>
      <c r="X40" s="7">
        <f t="shared" si="8"/>
        <v>0</v>
      </c>
      <c r="Y40" s="7">
        <f t="shared" si="9"/>
        <v>0</v>
      </c>
      <c r="Z40" s="68"/>
      <c r="AA40" s="7">
        <f t="shared" si="10"/>
        <v>0</v>
      </c>
      <c r="AB40" s="7">
        <f t="shared" si="11"/>
        <v>0</v>
      </c>
      <c r="AC40" s="68"/>
      <c r="AD40" s="7">
        <f t="shared" si="39"/>
        <v>0</v>
      </c>
      <c r="AE40" s="7">
        <f t="shared" si="12"/>
        <v>0</v>
      </c>
      <c r="AF40" s="7">
        <f t="shared" si="32"/>
        <v>0</v>
      </c>
      <c r="AG40" s="42">
        <f t="shared" si="33"/>
        <v>0</v>
      </c>
      <c r="AH40" s="7">
        <f t="shared" si="13"/>
        <v>0</v>
      </c>
      <c r="AI40" s="38">
        <f t="shared" si="14"/>
        <v>0</v>
      </c>
      <c r="AJ40" s="8">
        <f t="shared" si="15"/>
        <v>0</v>
      </c>
      <c r="AK40" s="7">
        <f t="shared" si="16"/>
        <v>0</v>
      </c>
      <c r="AL40" s="7">
        <f t="shared" si="17"/>
        <v>0</v>
      </c>
      <c r="AN40" s="9">
        <f t="shared" si="18"/>
        <v>0</v>
      </c>
      <c r="AO40" s="9">
        <f t="shared" si="19"/>
        <v>0</v>
      </c>
      <c r="AP40" s="9">
        <f t="shared" si="20"/>
        <v>0</v>
      </c>
      <c r="AQ40" s="9">
        <f t="shared" si="21"/>
        <v>0</v>
      </c>
      <c r="AR40" s="9">
        <f t="shared" si="22"/>
        <v>0</v>
      </c>
      <c r="AS40" s="9">
        <f t="shared" si="34"/>
        <v>0</v>
      </c>
      <c r="AT40" s="9">
        <f t="shared" si="35"/>
        <v>0</v>
      </c>
      <c r="AU40" s="10">
        <f t="shared" si="36"/>
        <v>0</v>
      </c>
      <c r="AV40" s="9">
        <f t="shared" si="23"/>
        <v>26</v>
      </c>
      <c r="AW40" s="9">
        <f t="shared" si="24"/>
        <v>-26</v>
      </c>
      <c r="AY40" s="11">
        <f t="shared" si="25"/>
        <v>0</v>
      </c>
      <c r="AZ40" s="11">
        <f t="shared" si="26"/>
        <v>0</v>
      </c>
      <c r="BA40" s="11">
        <f t="shared" si="27"/>
        <v>0</v>
      </c>
      <c r="BB40" s="11">
        <f t="shared" si="28"/>
        <v>0</v>
      </c>
      <c r="BC40" s="11">
        <f t="shared" si="29"/>
        <v>0</v>
      </c>
      <c r="BD40" s="11">
        <f t="shared" si="30"/>
        <v>0</v>
      </c>
      <c r="BE40" s="11">
        <f t="shared" si="31"/>
        <v>0</v>
      </c>
      <c r="BF40" s="12">
        <f t="shared" si="37"/>
        <v>0</v>
      </c>
    </row>
    <row r="41" spans="1:58" x14ac:dyDescent="0.25">
      <c r="A41" s="2" t="s">
        <v>101</v>
      </c>
      <c r="B41" s="2" t="s">
        <v>92</v>
      </c>
      <c r="C41" s="3">
        <v>50</v>
      </c>
      <c r="D41" s="4" t="s">
        <v>117</v>
      </c>
      <c r="E41" s="5">
        <v>0.28125</v>
      </c>
      <c r="F41" s="5">
        <v>0.8125</v>
      </c>
      <c r="G41" s="6">
        <f>205*2</f>
        <v>410</v>
      </c>
      <c r="H41" s="6">
        <v>0</v>
      </c>
      <c r="I41" s="6">
        <v>7.25</v>
      </c>
      <c r="J41" s="35">
        <v>5.5</v>
      </c>
      <c r="K41" s="68"/>
      <c r="L41" s="7">
        <f t="shared" si="0"/>
        <v>0</v>
      </c>
      <c r="M41" s="7">
        <f t="shared" si="1"/>
        <v>0</v>
      </c>
      <c r="N41" s="68"/>
      <c r="O41" s="7">
        <f t="shared" si="2"/>
        <v>0</v>
      </c>
      <c r="P41" s="7">
        <f t="shared" si="3"/>
        <v>0</v>
      </c>
      <c r="Q41" s="68"/>
      <c r="R41" s="7">
        <f t="shared" si="4"/>
        <v>0</v>
      </c>
      <c r="S41" s="7">
        <f t="shared" si="5"/>
        <v>0</v>
      </c>
      <c r="T41" s="68"/>
      <c r="U41" s="7">
        <f t="shared" si="6"/>
        <v>0</v>
      </c>
      <c r="V41" s="7">
        <f t="shared" si="7"/>
        <v>0</v>
      </c>
      <c r="W41" s="68"/>
      <c r="X41" s="7">
        <f t="shared" si="8"/>
        <v>0</v>
      </c>
      <c r="Y41" s="7">
        <f t="shared" si="9"/>
        <v>0</v>
      </c>
      <c r="Z41" s="68"/>
      <c r="AA41" s="7">
        <f t="shared" si="10"/>
        <v>0</v>
      </c>
      <c r="AB41" s="7">
        <f t="shared" si="11"/>
        <v>0</v>
      </c>
      <c r="AC41" s="68"/>
      <c r="AD41" s="7">
        <f t="shared" si="39"/>
        <v>0</v>
      </c>
      <c r="AE41" s="7">
        <f t="shared" si="12"/>
        <v>0</v>
      </c>
      <c r="AF41" s="7">
        <f t="shared" si="32"/>
        <v>0</v>
      </c>
      <c r="AG41" s="42">
        <f t="shared" si="33"/>
        <v>0</v>
      </c>
      <c r="AH41" s="7">
        <f t="shared" si="13"/>
        <v>0</v>
      </c>
      <c r="AI41" s="38">
        <f t="shared" si="14"/>
        <v>0</v>
      </c>
      <c r="AJ41" s="8">
        <f t="shared" si="15"/>
        <v>0</v>
      </c>
      <c r="AK41" s="7">
        <f t="shared" si="16"/>
        <v>0</v>
      </c>
      <c r="AL41" s="7">
        <f t="shared" si="17"/>
        <v>0</v>
      </c>
      <c r="AN41" s="9">
        <f t="shared" si="18"/>
        <v>0</v>
      </c>
      <c r="AO41" s="9">
        <f t="shared" si="19"/>
        <v>0</v>
      </c>
      <c r="AP41" s="9">
        <f t="shared" si="20"/>
        <v>0</v>
      </c>
      <c r="AQ41" s="9">
        <f t="shared" si="21"/>
        <v>0</v>
      </c>
      <c r="AR41" s="9">
        <f t="shared" si="22"/>
        <v>0</v>
      </c>
      <c r="AS41" s="9">
        <f t="shared" si="34"/>
        <v>0</v>
      </c>
      <c r="AT41" s="9">
        <f t="shared" si="35"/>
        <v>0</v>
      </c>
      <c r="AU41" s="10">
        <f t="shared" si="36"/>
        <v>0</v>
      </c>
      <c r="AV41" s="9">
        <f t="shared" si="23"/>
        <v>50</v>
      </c>
      <c r="AW41" s="9">
        <f t="shared" si="24"/>
        <v>-50</v>
      </c>
      <c r="AY41" s="11">
        <f t="shared" si="25"/>
        <v>0</v>
      </c>
      <c r="AZ41" s="11">
        <f t="shared" si="26"/>
        <v>0</v>
      </c>
      <c r="BA41" s="11">
        <f t="shared" si="27"/>
        <v>0</v>
      </c>
      <c r="BB41" s="11">
        <f t="shared" si="28"/>
        <v>0</v>
      </c>
      <c r="BC41" s="11">
        <f t="shared" si="29"/>
        <v>0</v>
      </c>
      <c r="BD41" s="11">
        <f t="shared" si="30"/>
        <v>0</v>
      </c>
      <c r="BE41" s="11">
        <f t="shared" si="31"/>
        <v>0</v>
      </c>
      <c r="BF41" s="12">
        <f t="shared" si="37"/>
        <v>0</v>
      </c>
    </row>
    <row r="42" spans="1:58" x14ac:dyDescent="0.25">
      <c r="A42" s="2" t="s">
        <v>102</v>
      </c>
      <c r="B42" s="2" t="s">
        <v>92</v>
      </c>
      <c r="C42" s="13">
        <v>45</v>
      </c>
      <c r="D42" s="4" t="s">
        <v>117</v>
      </c>
      <c r="E42" s="5">
        <v>0.34375</v>
      </c>
      <c r="F42" s="5">
        <v>0.70833333333333337</v>
      </c>
      <c r="G42" s="6">
        <f>123*2</f>
        <v>246</v>
      </c>
      <c r="H42" s="6">
        <v>0</v>
      </c>
      <c r="I42" s="6">
        <v>5.25</v>
      </c>
      <c r="J42" s="35">
        <v>3.5</v>
      </c>
      <c r="K42" s="68"/>
      <c r="L42" s="7">
        <f t="shared" si="0"/>
        <v>0</v>
      </c>
      <c r="M42" s="7">
        <f t="shared" si="1"/>
        <v>0</v>
      </c>
      <c r="N42" s="68"/>
      <c r="O42" s="7">
        <f t="shared" si="2"/>
        <v>0</v>
      </c>
      <c r="P42" s="7">
        <f t="shared" si="3"/>
        <v>0</v>
      </c>
      <c r="Q42" s="68"/>
      <c r="R42" s="7">
        <f t="shared" si="4"/>
        <v>0</v>
      </c>
      <c r="S42" s="7">
        <f t="shared" si="5"/>
        <v>0</v>
      </c>
      <c r="T42" s="68"/>
      <c r="U42" s="7">
        <f t="shared" si="6"/>
        <v>0</v>
      </c>
      <c r="V42" s="7">
        <f t="shared" si="7"/>
        <v>0</v>
      </c>
      <c r="W42" s="68"/>
      <c r="X42" s="7">
        <f t="shared" si="8"/>
        <v>0</v>
      </c>
      <c r="Y42" s="7">
        <f t="shared" si="9"/>
        <v>0</v>
      </c>
      <c r="Z42" s="68"/>
      <c r="AA42" s="7">
        <f t="shared" si="10"/>
        <v>0</v>
      </c>
      <c r="AB42" s="7">
        <f t="shared" si="11"/>
        <v>0</v>
      </c>
      <c r="AC42" s="68"/>
      <c r="AD42" s="7">
        <f t="shared" si="39"/>
        <v>0</v>
      </c>
      <c r="AE42" s="7">
        <f t="shared" si="12"/>
        <v>0</v>
      </c>
      <c r="AF42" s="7">
        <f t="shared" si="32"/>
        <v>0</v>
      </c>
      <c r="AG42" s="42">
        <f t="shared" si="33"/>
        <v>0</v>
      </c>
      <c r="AH42" s="7">
        <f t="shared" si="13"/>
        <v>0</v>
      </c>
      <c r="AI42" s="38">
        <f t="shared" si="14"/>
        <v>0</v>
      </c>
      <c r="AJ42" s="8">
        <f t="shared" si="15"/>
        <v>0</v>
      </c>
      <c r="AK42" s="7">
        <f t="shared" si="16"/>
        <v>0</v>
      </c>
      <c r="AL42" s="7">
        <f t="shared" si="17"/>
        <v>0</v>
      </c>
      <c r="AN42" s="9">
        <f t="shared" si="18"/>
        <v>0</v>
      </c>
      <c r="AO42" s="9">
        <f t="shared" si="19"/>
        <v>0</v>
      </c>
      <c r="AP42" s="9">
        <f t="shared" si="20"/>
        <v>0</v>
      </c>
      <c r="AQ42" s="9">
        <f t="shared" si="21"/>
        <v>0</v>
      </c>
      <c r="AR42" s="9">
        <f t="shared" si="22"/>
        <v>0</v>
      </c>
      <c r="AS42" s="9">
        <f t="shared" si="34"/>
        <v>0</v>
      </c>
      <c r="AT42" s="9">
        <f t="shared" si="35"/>
        <v>0</v>
      </c>
      <c r="AU42" s="10">
        <f t="shared" si="36"/>
        <v>0</v>
      </c>
      <c r="AV42" s="9">
        <f t="shared" si="23"/>
        <v>45</v>
      </c>
      <c r="AW42" s="9">
        <f t="shared" si="24"/>
        <v>-45</v>
      </c>
      <c r="AY42" s="11">
        <f t="shared" si="25"/>
        <v>0</v>
      </c>
      <c r="AZ42" s="11">
        <f t="shared" si="26"/>
        <v>0</v>
      </c>
      <c r="BA42" s="11">
        <f t="shared" si="27"/>
        <v>0</v>
      </c>
      <c r="BB42" s="11">
        <f t="shared" si="28"/>
        <v>0</v>
      </c>
      <c r="BC42" s="11">
        <f t="shared" si="29"/>
        <v>0</v>
      </c>
      <c r="BD42" s="11">
        <f t="shared" si="30"/>
        <v>0</v>
      </c>
      <c r="BE42" s="11">
        <f t="shared" si="31"/>
        <v>0</v>
      </c>
      <c r="BF42" s="12">
        <f t="shared" si="37"/>
        <v>0</v>
      </c>
    </row>
    <row r="43" spans="1:58" x14ac:dyDescent="0.25">
      <c r="A43" s="2" t="s">
        <v>102</v>
      </c>
      <c r="B43" s="2" t="s">
        <v>92</v>
      </c>
      <c r="C43" s="3">
        <v>40</v>
      </c>
      <c r="D43" s="4" t="s">
        <v>117</v>
      </c>
      <c r="E43" s="5">
        <v>0.34375</v>
      </c>
      <c r="F43" s="5">
        <v>0.70833333333333337</v>
      </c>
      <c r="G43" s="6">
        <f t="shared" ref="G43:G45" si="42">123*2</f>
        <v>246</v>
      </c>
      <c r="H43" s="6">
        <v>0</v>
      </c>
      <c r="I43" s="6">
        <v>5.25</v>
      </c>
      <c r="J43" s="35">
        <v>3.5</v>
      </c>
      <c r="K43" s="68"/>
      <c r="L43" s="7">
        <f t="shared" si="0"/>
        <v>0</v>
      </c>
      <c r="M43" s="7">
        <f t="shared" si="1"/>
        <v>0</v>
      </c>
      <c r="N43" s="68"/>
      <c r="O43" s="7">
        <f t="shared" si="2"/>
        <v>0</v>
      </c>
      <c r="P43" s="7">
        <f t="shared" si="3"/>
        <v>0</v>
      </c>
      <c r="Q43" s="68"/>
      <c r="R43" s="7">
        <f t="shared" si="4"/>
        <v>0</v>
      </c>
      <c r="S43" s="7">
        <f t="shared" si="5"/>
        <v>0</v>
      </c>
      <c r="T43" s="68"/>
      <c r="U43" s="7">
        <f t="shared" si="6"/>
        <v>0</v>
      </c>
      <c r="V43" s="7">
        <f t="shared" si="7"/>
        <v>0</v>
      </c>
      <c r="W43" s="68"/>
      <c r="X43" s="7">
        <f t="shared" si="8"/>
        <v>0</v>
      </c>
      <c r="Y43" s="7">
        <f t="shared" si="9"/>
        <v>0</v>
      </c>
      <c r="Z43" s="68"/>
      <c r="AA43" s="7">
        <f t="shared" si="10"/>
        <v>0</v>
      </c>
      <c r="AB43" s="7">
        <f t="shared" si="11"/>
        <v>0</v>
      </c>
      <c r="AC43" s="68"/>
      <c r="AD43" s="7">
        <f t="shared" si="39"/>
        <v>0</v>
      </c>
      <c r="AE43" s="7">
        <f t="shared" si="12"/>
        <v>0</v>
      </c>
      <c r="AF43" s="7">
        <f t="shared" si="32"/>
        <v>0</v>
      </c>
      <c r="AG43" s="42">
        <f t="shared" si="33"/>
        <v>0</v>
      </c>
      <c r="AH43" s="7">
        <f t="shared" si="13"/>
        <v>0</v>
      </c>
      <c r="AI43" s="38">
        <f t="shared" si="14"/>
        <v>0</v>
      </c>
      <c r="AJ43" s="8">
        <f t="shared" si="15"/>
        <v>0</v>
      </c>
      <c r="AK43" s="7">
        <f t="shared" si="16"/>
        <v>0</v>
      </c>
      <c r="AL43" s="7">
        <f t="shared" si="17"/>
        <v>0</v>
      </c>
      <c r="AN43" s="9">
        <f t="shared" si="18"/>
        <v>0</v>
      </c>
      <c r="AO43" s="9">
        <f t="shared" si="19"/>
        <v>0</v>
      </c>
      <c r="AP43" s="9">
        <f t="shared" si="20"/>
        <v>0</v>
      </c>
      <c r="AQ43" s="9">
        <f t="shared" si="21"/>
        <v>0</v>
      </c>
      <c r="AR43" s="9">
        <f t="shared" si="22"/>
        <v>0</v>
      </c>
      <c r="AS43" s="9">
        <f t="shared" si="34"/>
        <v>0</v>
      </c>
      <c r="AT43" s="9">
        <f t="shared" si="35"/>
        <v>0</v>
      </c>
      <c r="AU43" s="10">
        <f t="shared" si="36"/>
        <v>0</v>
      </c>
      <c r="AV43" s="9">
        <f t="shared" si="23"/>
        <v>40</v>
      </c>
      <c r="AW43" s="9">
        <f t="shared" si="24"/>
        <v>-40</v>
      </c>
      <c r="AY43" s="11">
        <f t="shared" si="25"/>
        <v>0</v>
      </c>
      <c r="AZ43" s="11">
        <f t="shared" si="26"/>
        <v>0</v>
      </c>
      <c r="BA43" s="11">
        <f t="shared" si="27"/>
        <v>0</v>
      </c>
      <c r="BB43" s="11">
        <f t="shared" si="28"/>
        <v>0</v>
      </c>
      <c r="BC43" s="11">
        <f t="shared" si="29"/>
        <v>0</v>
      </c>
      <c r="BD43" s="11">
        <f t="shared" si="30"/>
        <v>0</v>
      </c>
      <c r="BE43" s="11">
        <f t="shared" si="31"/>
        <v>0</v>
      </c>
      <c r="BF43" s="12">
        <f t="shared" si="37"/>
        <v>0</v>
      </c>
    </row>
    <row r="44" spans="1:58" x14ac:dyDescent="0.25">
      <c r="A44" s="2" t="s">
        <v>102</v>
      </c>
      <c r="B44" s="2" t="s">
        <v>92</v>
      </c>
      <c r="C44" s="3">
        <v>38</v>
      </c>
      <c r="D44" s="4" t="s">
        <v>117</v>
      </c>
      <c r="E44" s="5">
        <v>0.34375</v>
      </c>
      <c r="F44" s="5">
        <v>0.70833333333333304</v>
      </c>
      <c r="G44" s="6">
        <f t="shared" si="42"/>
        <v>246</v>
      </c>
      <c r="H44" s="6">
        <v>0</v>
      </c>
      <c r="I44" s="6">
        <v>5.25</v>
      </c>
      <c r="J44" s="35">
        <v>3.5</v>
      </c>
      <c r="K44" s="68"/>
      <c r="L44" s="7">
        <f t="shared" si="0"/>
        <v>0</v>
      </c>
      <c r="M44" s="7">
        <f t="shared" si="1"/>
        <v>0</v>
      </c>
      <c r="N44" s="68"/>
      <c r="O44" s="7">
        <f t="shared" si="2"/>
        <v>0</v>
      </c>
      <c r="P44" s="7">
        <f t="shared" si="3"/>
        <v>0</v>
      </c>
      <c r="Q44" s="68"/>
      <c r="R44" s="7">
        <f t="shared" si="4"/>
        <v>0</v>
      </c>
      <c r="S44" s="7">
        <f t="shared" si="5"/>
        <v>0</v>
      </c>
      <c r="T44" s="68"/>
      <c r="U44" s="7">
        <f t="shared" si="6"/>
        <v>0</v>
      </c>
      <c r="V44" s="7">
        <f t="shared" si="7"/>
        <v>0</v>
      </c>
      <c r="W44" s="68"/>
      <c r="X44" s="7">
        <f t="shared" si="8"/>
        <v>0</v>
      </c>
      <c r="Y44" s="7">
        <f t="shared" si="9"/>
        <v>0</v>
      </c>
      <c r="Z44" s="68"/>
      <c r="AA44" s="7">
        <f t="shared" si="10"/>
        <v>0</v>
      </c>
      <c r="AB44" s="7">
        <f t="shared" si="11"/>
        <v>0</v>
      </c>
      <c r="AC44" s="68"/>
      <c r="AD44" s="7">
        <f t="shared" si="39"/>
        <v>0</v>
      </c>
      <c r="AE44" s="7">
        <f t="shared" si="12"/>
        <v>0</v>
      </c>
      <c r="AF44" s="7">
        <f t="shared" si="32"/>
        <v>0</v>
      </c>
      <c r="AG44" s="42">
        <f t="shared" si="33"/>
        <v>0</v>
      </c>
      <c r="AH44" s="7">
        <f t="shared" si="13"/>
        <v>0</v>
      </c>
      <c r="AI44" s="38">
        <f t="shared" si="14"/>
        <v>0</v>
      </c>
      <c r="AJ44" s="8">
        <f t="shared" si="15"/>
        <v>0</v>
      </c>
      <c r="AK44" s="7">
        <f t="shared" si="16"/>
        <v>0</v>
      </c>
      <c r="AL44" s="7">
        <f t="shared" si="17"/>
        <v>0</v>
      </c>
      <c r="AN44" s="9">
        <f t="shared" si="18"/>
        <v>0</v>
      </c>
      <c r="AO44" s="9">
        <f t="shared" si="19"/>
        <v>0</v>
      </c>
      <c r="AP44" s="9">
        <f t="shared" si="20"/>
        <v>0</v>
      </c>
      <c r="AQ44" s="9">
        <f t="shared" si="21"/>
        <v>0</v>
      </c>
      <c r="AR44" s="9">
        <f t="shared" si="22"/>
        <v>0</v>
      </c>
      <c r="AS44" s="9">
        <f t="shared" si="34"/>
        <v>0</v>
      </c>
      <c r="AT44" s="9">
        <f t="shared" si="35"/>
        <v>0</v>
      </c>
      <c r="AU44" s="10">
        <f t="shared" si="36"/>
        <v>0</v>
      </c>
      <c r="AV44" s="9">
        <f t="shared" si="23"/>
        <v>38</v>
      </c>
      <c r="AW44" s="9">
        <f t="shared" si="24"/>
        <v>-38</v>
      </c>
      <c r="AY44" s="11">
        <f t="shared" si="25"/>
        <v>0</v>
      </c>
      <c r="AZ44" s="11">
        <f t="shared" si="26"/>
        <v>0</v>
      </c>
      <c r="BA44" s="11">
        <f t="shared" si="27"/>
        <v>0</v>
      </c>
      <c r="BB44" s="11">
        <f t="shared" si="28"/>
        <v>0</v>
      </c>
      <c r="BC44" s="11">
        <f t="shared" si="29"/>
        <v>0</v>
      </c>
      <c r="BD44" s="11">
        <f t="shared" si="30"/>
        <v>0</v>
      </c>
      <c r="BE44" s="11">
        <f t="shared" si="31"/>
        <v>0</v>
      </c>
      <c r="BF44" s="12">
        <f t="shared" si="37"/>
        <v>0</v>
      </c>
    </row>
    <row r="45" spans="1:58" ht="13.5" customHeight="1" x14ac:dyDescent="0.25">
      <c r="A45" s="2" t="s">
        <v>102</v>
      </c>
      <c r="B45" s="2" t="s">
        <v>92</v>
      </c>
      <c r="C45" s="14">
        <v>44</v>
      </c>
      <c r="D45" s="4" t="s">
        <v>117</v>
      </c>
      <c r="E45" s="5">
        <v>0.34375</v>
      </c>
      <c r="F45" s="5">
        <v>0.70833333333333304</v>
      </c>
      <c r="G45" s="6">
        <f t="shared" si="42"/>
        <v>246</v>
      </c>
      <c r="H45" s="6">
        <v>0</v>
      </c>
      <c r="I45" s="6">
        <v>5.25</v>
      </c>
      <c r="J45" s="35">
        <v>3.5</v>
      </c>
      <c r="K45" s="68"/>
      <c r="L45" s="7">
        <f t="shared" si="0"/>
        <v>0</v>
      </c>
      <c r="M45" s="7">
        <f t="shared" si="1"/>
        <v>0</v>
      </c>
      <c r="N45" s="68"/>
      <c r="O45" s="7">
        <f t="shared" ref="O45:O65" si="43">$C$7*G45*N45</f>
        <v>0</v>
      </c>
      <c r="P45" s="7">
        <f t="shared" si="3"/>
        <v>0</v>
      </c>
      <c r="Q45" s="68"/>
      <c r="R45" s="7">
        <f t="shared" ref="R45:R65" si="44">$C$8*G45*Q45</f>
        <v>0</v>
      </c>
      <c r="S45" s="7">
        <f t="shared" si="5"/>
        <v>0</v>
      </c>
      <c r="T45" s="68"/>
      <c r="U45" s="7">
        <f t="shared" ref="U45:U65" si="45">$C$9*G45*T45</f>
        <v>0</v>
      </c>
      <c r="V45" s="7">
        <f t="shared" si="7"/>
        <v>0</v>
      </c>
      <c r="W45" s="68"/>
      <c r="X45" s="7">
        <f t="shared" ref="X45:X65" si="46">$C$10*G45*W45</f>
        <v>0</v>
      </c>
      <c r="Y45" s="7">
        <f t="shared" si="9"/>
        <v>0</v>
      </c>
      <c r="Z45" s="68"/>
      <c r="AA45" s="7">
        <f t="shared" si="10"/>
        <v>0</v>
      </c>
      <c r="AB45" s="7">
        <f t="shared" si="11"/>
        <v>0</v>
      </c>
      <c r="AC45" s="68"/>
      <c r="AD45" s="7">
        <f t="shared" si="39"/>
        <v>0</v>
      </c>
      <c r="AE45" s="7">
        <f t="shared" si="12"/>
        <v>0</v>
      </c>
      <c r="AF45" s="7">
        <f t="shared" si="32"/>
        <v>0</v>
      </c>
      <c r="AG45" s="42">
        <f t="shared" si="33"/>
        <v>0</v>
      </c>
      <c r="AH45" s="7">
        <f t="shared" si="13"/>
        <v>0</v>
      </c>
      <c r="AI45" s="38">
        <f t="shared" si="14"/>
        <v>0</v>
      </c>
      <c r="AJ45" s="8">
        <f t="shared" si="15"/>
        <v>0</v>
      </c>
      <c r="AK45" s="7">
        <f t="shared" si="16"/>
        <v>0</v>
      </c>
      <c r="AL45" s="7">
        <f t="shared" si="17"/>
        <v>0</v>
      </c>
      <c r="AN45" s="9">
        <f t="shared" ref="AN45:AN65" si="47">K45*20</f>
        <v>0</v>
      </c>
      <c r="AO45" s="9">
        <f t="shared" si="19"/>
        <v>0</v>
      </c>
      <c r="AP45" s="9">
        <f t="shared" si="20"/>
        <v>0</v>
      </c>
      <c r="AQ45" s="9">
        <f t="shared" si="21"/>
        <v>0</v>
      </c>
      <c r="AR45" s="9">
        <f t="shared" si="22"/>
        <v>0</v>
      </c>
      <c r="AS45" s="9">
        <f t="shared" si="34"/>
        <v>0</v>
      </c>
      <c r="AT45" s="9">
        <f t="shared" si="35"/>
        <v>0</v>
      </c>
      <c r="AU45" s="10">
        <f t="shared" si="36"/>
        <v>0</v>
      </c>
      <c r="AV45" s="9">
        <f t="shared" ref="AV45:AV65" si="48">C45</f>
        <v>44</v>
      </c>
      <c r="AW45" s="9">
        <f t="shared" si="24"/>
        <v>-44</v>
      </c>
      <c r="AY45" s="11">
        <f t="shared" si="25"/>
        <v>0</v>
      </c>
      <c r="AZ45" s="11">
        <f t="shared" si="26"/>
        <v>0</v>
      </c>
      <c r="BA45" s="11">
        <f t="shared" si="27"/>
        <v>0</v>
      </c>
      <c r="BB45" s="11">
        <f t="shared" si="28"/>
        <v>0</v>
      </c>
      <c r="BC45" s="11">
        <f t="shared" si="29"/>
        <v>0</v>
      </c>
      <c r="BD45" s="11">
        <f t="shared" si="30"/>
        <v>0</v>
      </c>
      <c r="BE45" s="11">
        <f t="shared" si="31"/>
        <v>0</v>
      </c>
      <c r="BF45" s="12">
        <f t="shared" si="37"/>
        <v>0</v>
      </c>
    </row>
    <row r="46" spans="1:58" x14ac:dyDescent="0.25">
      <c r="A46" s="36" t="s">
        <v>103</v>
      </c>
      <c r="B46" s="2" t="s">
        <v>92</v>
      </c>
      <c r="C46" s="3">
        <v>74</v>
      </c>
      <c r="D46" s="4" t="s">
        <v>117</v>
      </c>
      <c r="E46" s="5">
        <v>0.3125</v>
      </c>
      <c r="F46" s="5">
        <v>0.77083333333333337</v>
      </c>
      <c r="G46" s="6">
        <f>186*2</f>
        <v>372</v>
      </c>
      <c r="H46" s="6">
        <v>0</v>
      </c>
      <c r="I46" s="6">
        <v>6</v>
      </c>
      <c r="J46" s="35">
        <v>5</v>
      </c>
      <c r="K46" s="68"/>
      <c r="L46" s="7">
        <f t="shared" si="0"/>
        <v>0</v>
      </c>
      <c r="M46" s="7">
        <f t="shared" si="1"/>
        <v>0</v>
      </c>
      <c r="N46" s="68"/>
      <c r="O46" s="7">
        <f t="shared" si="43"/>
        <v>0</v>
      </c>
      <c r="P46" s="7">
        <f t="shared" si="3"/>
        <v>0</v>
      </c>
      <c r="Q46" s="68"/>
      <c r="R46" s="7">
        <f t="shared" si="44"/>
        <v>0</v>
      </c>
      <c r="S46" s="7">
        <f t="shared" si="5"/>
        <v>0</v>
      </c>
      <c r="T46" s="68"/>
      <c r="U46" s="7">
        <f t="shared" si="45"/>
        <v>0</v>
      </c>
      <c r="V46" s="7">
        <f t="shared" si="7"/>
        <v>0</v>
      </c>
      <c r="W46" s="68"/>
      <c r="X46" s="7">
        <f t="shared" si="46"/>
        <v>0</v>
      </c>
      <c r="Y46" s="7">
        <f t="shared" si="9"/>
        <v>0</v>
      </c>
      <c r="Z46" s="68"/>
      <c r="AA46" s="7">
        <f t="shared" si="10"/>
        <v>0</v>
      </c>
      <c r="AB46" s="7">
        <f t="shared" si="11"/>
        <v>0</v>
      </c>
      <c r="AC46" s="68"/>
      <c r="AD46" s="7">
        <f t="shared" si="39"/>
        <v>0</v>
      </c>
      <c r="AE46" s="7">
        <f t="shared" si="12"/>
        <v>0</v>
      </c>
      <c r="AF46" s="7">
        <f t="shared" si="32"/>
        <v>0</v>
      </c>
      <c r="AG46" s="42">
        <f t="shared" si="33"/>
        <v>0</v>
      </c>
      <c r="AH46" s="7">
        <f t="shared" si="13"/>
        <v>0</v>
      </c>
      <c r="AI46" s="38">
        <f t="shared" si="14"/>
        <v>0</v>
      </c>
      <c r="AJ46" s="8">
        <f t="shared" si="15"/>
        <v>0</v>
      </c>
      <c r="AK46" s="7">
        <f t="shared" si="16"/>
        <v>0</v>
      </c>
      <c r="AL46" s="7">
        <f t="shared" si="17"/>
        <v>0</v>
      </c>
      <c r="AN46" s="9">
        <f t="shared" si="47"/>
        <v>0</v>
      </c>
      <c r="AO46" s="9">
        <f t="shared" si="19"/>
        <v>0</v>
      </c>
      <c r="AP46" s="9">
        <f t="shared" si="20"/>
        <v>0</v>
      </c>
      <c r="AQ46" s="9">
        <f t="shared" si="21"/>
        <v>0</v>
      </c>
      <c r="AR46" s="9">
        <f t="shared" si="22"/>
        <v>0</v>
      </c>
      <c r="AS46" s="9">
        <f t="shared" si="34"/>
        <v>0</v>
      </c>
      <c r="AT46" s="9">
        <f t="shared" si="35"/>
        <v>0</v>
      </c>
      <c r="AU46" s="10">
        <f t="shared" si="36"/>
        <v>0</v>
      </c>
      <c r="AV46" s="9">
        <f t="shared" si="48"/>
        <v>74</v>
      </c>
      <c r="AW46" s="9">
        <f t="shared" si="24"/>
        <v>-74</v>
      </c>
      <c r="AY46" s="11">
        <f t="shared" si="25"/>
        <v>0</v>
      </c>
      <c r="AZ46" s="11">
        <f t="shared" si="26"/>
        <v>0</v>
      </c>
      <c r="BA46" s="11">
        <f t="shared" si="27"/>
        <v>0</v>
      </c>
      <c r="BB46" s="11">
        <f t="shared" si="28"/>
        <v>0</v>
      </c>
      <c r="BC46" s="11">
        <f t="shared" si="29"/>
        <v>0</v>
      </c>
      <c r="BD46" s="11">
        <f t="shared" si="30"/>
        <v>0</v>
      </c>
      <c r="BE46" s="11">
        <f t="shared" si="31"/>
        <v>0</v>
      </c>
      <c r="BF46" s="12">
        <f t="shared" si="37"/>
        <v>0</v>
      </c>
    </row>
    <row r="47" spans="1:58" x14ac:dyDescent="0.25">
      <c r="A47" s="2" t="s">
        <v>104</v>
      </c>
      <c r="B47" s="2" t="s">
        <v>92</v>
      </c>
      <c r="C47" s="9">
        <v>66</v>
      </c>
      <c r="D47" s="4" t="s">
        <v>118</v>
      </c>
      <c r="E47" s="5">
        <v>0.38541666666666669</v>
      </c>
      <c r="F47" s="5">
        <v>0.64583333333333337</v>
      </c>
      <c r="G47" s="6">
        <f>87*2</f>
        <v>174</v>
      </c>
      <c r="H47" s="6">
        <v>0</v>
      </c>
      <c r="I47" s="6">
        <v>3.75</v>
      </c>
      <c r="J47" s="35">
        <v>2.5</v>
      </c>
      <c r="K47" s="68"/>
      <c r="L47" s="7">
        <f t="shared" si="0"/>
        <v>0</v>
      </c>
      <c r="M47" s="7">
        <f t="shared" si="1"/>
        <v>0</v>
      </c>
      <c r="N47" s="68"/>
      <c r="O47" s="7">
        <f t="shared" si="43"/>
        <v>0</v>
      </c>
      <c r="P47" s="7">
        <f t="shared" si="3"/>
        <v>0</v>
      </c>
      <c r="Q47" s="68"/>
      <c r="R47" s="7">
        <f t="shared" si="44"/>
        <v>0</v>
      </c>
      <c r="S47" s="7">
        <f t="shared" si="5"/>
        <v>0</v>
      </c>
      <c r="T47" s="68"/>
      <c r="U47" s="7">
        <f t="shared" si="45"/>
        <v>0</v>
      </c>
      <c r="V47" s="7">
        <f t="shared" si="7"/>
        <v>0</v>
      </c>
      <c r="W47" s="68"/>
      <c r="X47" s="7">
        <f t="shared" si="46"/>
        <v>0</v>
      </c>
      <c r="Y47" s="7">
        <f t="shared" si="9"/>
        <v>0</v>
      </c>
      <c r="Z47" s="68"/>
      <c r="AA47" s="7">
        <f t="shared" si="10"/>
        <v>0</v>
      </c>
      <c r="AB47" s="7">
        <f t="shared" si="11"/>
        <v>0</v>
      </c>
      <c r="AC47" s="68"/>
      <c r="AD47" s="7">
        <f t="shared" si="39"/>
        <v>0</v>
      </c>
      <c r="AE47" s="7">
        <f t="shared" si="12"/>
        <v>0</v>
      </c>
      <c r="AF47" s="7">
        <f t="shared" si="32"/>
        <v>0</v>
      </c>
      <c r="AG47" s="42">
        <f t="shared" si="33"/>
        <v>0</v>
      </c>
      <c r="AH47" s="7">
        <f t="shared" si="13"/>
        <v>0</v>
      </c>
      <c r="AI47" s="38">
        <f t="shared" si="14"/>
        <v>0</v>
      </c>
      <c r="AJ47" s="8">
        <f t="shared" si="15"/>
        <v>0</v>
      </c>
      <c r="AK47" s="7">
        <f t="shared" si="16"/>
        <v>0</v>
      </c>
      <c r="AL47" s="7">
        <f t="shared" si="17"/>
        <v>0</v>
      </c>
      <c r="AN47" s="9">
        <f t="shared" si="47"/>
        <v>0</v>
      </c>
      <c r="AO47" s="9">
        <f t="shared" si="19"/>
        <v>0</v>
      </c>
      <c r="AP47" s="9">
        <f t="shared" si="20"/>
        <v>0</v>
      </c>
      <c r="AQ47" s="9">
        <f t="shared" si="21"/>
        <v>0</v>
      </c>
      <c r="AR47" s="9">
        <f t="shared" si="22"/>
        <v>0</v>
      </c>
      <c r="AS47" s="9">
        <f t="shared" si="34"/>
        <v>0</v>
      </c>
      <c r="AT47" s="9">
        <f t="shared" si="35"/>
        <v>0</v>
      </c>
      <c r="AU47" s="10">
        <f t="shared" si="36"/>
        <v>0</v>
      </c>
      <c r="AV47" s="9">
        <f t="shared" si="48"/>
        <v>66</v>
      </c>
      <c r="AW47" s="9">
        <f t="shared" si="24"/>
        <v>-66</v>
      </c>
      <c r="AY47" s="11">
        <f t="shared" si="25"/>
        <v>0</v>
      </c>
      <c r="AZ47" s="11">
        <f t="shared" si="26"/>
        <v>0</v>
      </c>
      <c r="BA47" s="11">
        <f t="shared" si="27"/>
        <v>0</v>
      </c>
      <c r="BB47" s="11">
        <f t="shared" si="28"/>
        <v>0</v>
      </c>
      <c r="BC47" s="11">
        <f t="shared" si="29"/>
        <v>0</v>
      </c>
      <c r="BD47" s="11">
        <f t="shared" si="30"/>
        <v>0</v>
      </c>
      <c r="BE47" s="11">
        <f t="shared" si="31"/>
        <v>0</v>
      </c>
      <c r="BF47" s="12">
        <f t="shared" si="37"/>
        <v>0</v>
      </c>
    </row>
    <row r="48" spans="1:58" x14ac:dyDescent="0.25">
      <c r="A48" s="2" t="s">
        <v>105</v>
      </c>
      <c r="B48" s="2" t="s">
        <v>92</v>
      </c>
      <c r="C48" s="9">
        <v>58</v>
      </c>
      <c r="D48" s="4" t="s">
        <v>7</v>
      </c>
      <c r="E48" s="5">
        <v>0.33333333333333331</v>
      </c>
      <c r="F48" s="5">
        <v>0.75</v>
      </c>
      <c r="G48" s="6">
        <f>43*2</f>
        <v>86</v>
      </c>
      <c r="H48" s="6">
        <v>0</v>
      </c>
      <c r="I48" s="6">
        <v>8</v>
      </c>
      <c r="J48" s="35">
        <v>2</v>
      </c>
      <c r="K48" s="68"/>
      <c r="L48" s="7">
        <f t="shared" si="0"/>
        <v>0</v>
      </c>
      <c r="M48" s="7">
        <f t="shared" ref="M48:M65" si="49">$H$6*$J48*K48</f>
        <v>0</v>
      </c>
      <c r="N48" s="68"/>
      <c r="O48" s="7">
        <f t="shared" si="43"/>
        <v>0</v>
      </c>
      <c r="P48" s="7">
        <f t="shared" ref="P48:P65" si="50">$H$6*$J48*N48</f>
        <v>0</v>
      </c>
      <c r="Q48" s="68"/>
      <c r="R48" s="7">
        <f t="shared" si="44"/>
        <v>0</v>
      </c>
      <c r="S48" s="7">
        <f t="shared" ref="S48:S65" si="51">$H$6*$J48*Q48</f>
        <v>0</v>
      </c>
      <c r="T48" s="68"/>
      <c r="U48" s="7">
        <f t="shared" si="45"/>
        <v>0</v>
      </c>
      <c r="V48" s="7">
        <f t="shared" ref="V48:V65" si="52">$H$6*$J48*T48</f>
        <v>0</v>
      </c>
      <c r="W48" s="68"/>
      <c r="X48" s="7">
        <f t="shared" si="46"/>
        <v>0</v>
      </c>
      <c r="Y48" s="7">
        <f t="shared" ref="Y48:Y65" si="53">$H$6*$J48*W48</f>
        <v>0</v>
      </c>
      <c r="Z48" s="68"/>
      <c r="AA48" s="7">
        <f t="shared" ref="AA48:AA65" si="54">$C$11*$G48*Z48</f>
        <v>0</v>
      </c>
      <c r="AB48" s="7">
        <f t="shared" ref="AB48:AB65" si="55">$H$6*$J48*Z48</f>
        <v>0</v>
      </c>
      <c r="AC48" s="68"/>
      <c r="AD48" s="7">
        <f t="shared" si="39"/>
        <v>0</v>
      </c>
      <c r="AE48" s="7">
        <f t="shared" ref="AE48:AE65" si="56">$H$6*$J48*AC48</f>
        <v>0</v>
      </c>
      <c r="AF48" s="7">
        <f t="shared" si="32"/>
        <v>0</v>
      </c>
      <c r="AG48" s="42">
        <f t="shared" si="33"/>
        <v>0</v>
      </c>
      <c r="AH48" s="7">
        <f t="shared" si="13"/>
        <v>0</v>
      </c>
      <c r="AI48" s="38">
        <f t="shared" ref="AI48:AI65" si="57">IFERROR(VLOOKUP(D48,$N$6:$O$11,2,FALSE),VLOOKUP(D48,$Q$6:$R$11,2,FALSE))</f>
        <v>0</v>
      </c>
      <c r="AJ48" s="8">
        <f t="shared" si="15"/>
        <v>0</v>
      </c>
      <c r="AK48" s="7">
        <f t="shared" si="16"/>
        <v>0</v>
      </c>
      <c r="AL48" s="7">
        <f t="shared" si="17"/>
        <v>0</v>
      </c>
      <c r="AN48" s="9">
        <f t="shared" si="47"/>
        <v>0</v>
      </c>
      <c r="AO48" s="9">
        <f t="shared" si="19"/>
        <v>0</v>
      </c>
      <c r="AP48" s="9">
        <f t="shared" si="20"/>
        <v>0</v>
      </c>
      <c r="AQ48" s="9">
        <f t="shared" si="21"/>
        <v>0</v>
      </c>
      <c r="AR48" s="9">
        <f t="shared" si="22"/>
        <v>0</v>
      </c>
      <c r="AS48" s="9">
        <f t="shared" si="34"/>
        <v>0</v>
      </c>
      <c r="AT48" s="9">
        <f t="shared" si="35"/>
        <v>0</v>
      </c>
      <c r="AU48" s="10">
        <f t="shared" si="36"/>
        <v>0</v>
      </c>
      <c r="AV48" s="9">
        <f t="shared" si="48"/>
        <v>58</v>
      </c>
      <c r="AW48" s="9">
        <f t="shared" si="24"/>
        <v>-58</v>
      </c>
      <c r="AY48" s="11">
        <f t="shared" ref="AY48:AY65" si="58">K48*$E$6</f>
        <v>0</v>
      </c>
      <c r="AZ48" s="11">
        <f t="shared" ref="AZ48:AZ65" si="59">N48*$E$7</f>
        <v>0</v>
      </c>
      <c r="BA48" s="11">
        <f t="shared" ref="BA48:BA65" si="60">Q48*$E$8</f>
        <v>0</v>
      </c>
      <c r="BB48" s="11">
        <f t="shared" ref="BB48:BB65" si="61">T48*$E$9</f>
        <v>0</v>
      </c>
      <c r="BC48" s="11">
        <f t="shared" ref="BC48:BC65" si="62">W48*$E$10</f>
        <v>0</v>
      </c>
      <c r="BD48" s="11">
        <f t="shared" ref="BD48:BD65" si="63">Z48*$E$11</f>
        <v>0</v>
      </c>
      <c r="BE48" s="11">
        <f t="shared" ref="BE48:BE65" si="64">AC48*$E$12</f>
        <v>0</v>
      </c>
      <c r="BF48" s="12">
        <f t="shared" si="37"/>
        <v>0</v>
      </c>
    </row>
    <row r="49" spans="1:58" x14ac:dyDescent="0.25">
      <c r="A49" s="2" t="s">
        <v>105</v>
      </c>
      <c r="B49" s="2" t="s">
        <v>92</v>
      </c>
      <c r="C49" s="9">
        <v>35</v>
      </c>
      <c r="D49" s="4" t="s">
        <v>118</v>
      </c>
      <c r="E49" s="5">
        <v>0.3125</v>
      </c>
      <c r="F49" s="5">
        <v>0.625</v>
      </c>
      <c r="G49" s="6">
        <f t="shared" ref="G49:G51" si="65">43*2</f>
        <v>86</v>
      </c>
      <c r="H49" s="6">
        <v>0</v>
      </c>
      <c r="I49" s="6">
        <v>5.5</v>
      </c>
      <c r="J49" s="35">
        <v>2</v>
      </c>
      <c r="K49" s="68"/>
      <c r="L49" s="7">
        <f t="shared" si="0"/>
        <v>0</v>
      </c>
      <c r="M49" s="7">
        <f t="shared" si="49"/>
        <v>0</v>
      </c>
      <c r="N49" s="68"/>
      <c r="O49" s="7">
        <f t="shared" si="43"/>
        <v>0</v>
      </c>
      <c r="P49" s="7">
        <f t="shared" si="50"/>
        <v>0</v>
      </c>
      <c r="Q49" s="68"/>
      <c r="R49" s="7">
        <f t="shared" si="44"/>
        <v>0</v>
      </c>
      <c r="S49" s="7">
        <f t="shared" si="51"/>
        <v>0</v>
      </c>
      <c r="T49" s="68"/>
      <c r="U49" s="7">
        <f t="shared" si="45"/>
        <v>0</v>
      </c>
      <c r="V49" s="7">
        <f t="shared" si="52"/>
        <v>0</v>
      </c>
      <c r="W49" s="68"/>
      <c r="X49" s="7">
        <f t="shared" si="46"/>
        <v>0</v>
      </c>
      <c r="Y49" s="7">
        <f t="shared" si="53"/>
        <v>0</v>
      </c>
      <c r="Z49" s="68"/>
      <c r="AA49" s="7">
        <f t="shared" si="54"/>
        <v>0</v>
      </c>
      <c r="AB49" s="7">
        <f t="shared" si="55"/>
        <v>0</v>
      </c>
      <c r="AC49" s="68"/>
      <c r="AD49" s="7">
        <f t="shared" si="39"/>
        <v>0</v>
      </c>
      <c r="AE49" s="7">
        <f t="shared" si="56"/>
        <v>0</v>
      </c>
      <c r="AF49" s="7">
        <f t="shared" si="32"/>
        <v>0</v>
      </c>
      <c r="AG49" s="42">
        <f t="shared" si="33"/>
        <v>0</v>
      </c>
      <c r="AH49" s="7">
        <f t="shared" si="13"/>
        <v>0</v>
      </c>
      <c r="AI49" s="38">
        <f t="shared" si="57"/>
        <v>0</v>
      </c>
      <c r="AJ49" s="8">
        <f t="shared" si="15"/>
        <v>0</v>
      </c>
      <c r="AK49" s="7">
        <f t="shared" si="16"/>
        <v>0</v>
      </c>
      <c r="AL49" s="7">
        <f t="shared" si="17"/>
        <v>0</v>
      </c>
      <c r="AN49" s="9">
        <f t="shared" si="47"/>
        <v>0</v>
      </c>
      <c r="AO49" s="9">
        <f t="shared" si="19"/>
        <v>0</v>
      </c>
      <c r="AP49" s="9">
        <f t="shared" si="20"/>
        <v>0</v>
      </c>
      <c r="AQ49" s="9">
        <f t="shared" si="21"/>
        <v>0</v>
      </c>
      <c r="AR49" s="9">
        <f t="shared" si="22"/>
        <v>0</v>
      </c>
      <c r="AS49" s="9">
        <f t="shared" si="34"/>
        <v>0</v>
      </c>
      <c r="AT49" s="9">
        <f t="shared" si="35"/>
        <v>0</v>
      </c>
      <c r="AU49" s="10">
        <f t="shared" si="36"/>
        <v>0</v>
      </c>
      <c r="AV49" s="9">
        <f t="shared" si="48"/>
        <v>35</v>
      </c>
      <c r="AW49" s="9">
        <f t="shared" si="24"/>
        <v>-35</v>
      </c>
      <c r="AY49" s="11">
        <f t="shared" si="58"/>
        <v>0</v>
      </c>
      <c r="AZ49" s="11">
        <f t="shared" si="59"/>
        <v>0</v>
      </c>
      <c r="BA49" s="11">
        <f t="shared" si="60"/>
        <v>0</v>
      </c>
      <c r="BB49" s="11">
        <f t="shared" si="61"/>
        <v>0</v>
      </c>
      <c r="BC49" s="11">
        <f t="shared" si="62"/>
        <v>0</v>
      </c>
      <c r="BD49" s="11">
        <f t="shared" si="63"/>
        <v>0</v>
      </c>
      <c r="BE49" s="11">
        <f t="shared" si="64"/>
        <v>0</v>
      </c>
      <c r="BF49" s="12">
        <f t="shared" si="37"/>
        <v>0</v>
      </c>
    </row>
    <row r="50" spans="1:58" x14ac:dyDescent="0.25">
      <c r="A50" s="2" t="s">
        <v>105</v>
      </c>
      <c r="B50" s="2" t="s">
        <v>92</v>
      </c>
      <c r="C50" s="9">
        <v>57</v>
      </c>
      <c r="D50" s="4" t="s">
        <v>7</v>
      </c>
      <c r="E50" s="5">
        <v>0.33333333333333331</v>
      </c>
      <c r="F50" s="5">
        <v>0.75</v>
      </c>
      <c r="G50" s="6">
        <f t="shared" si="65"/>
        <v>86</v>
      </c>
      <c r="H50" s="6">
        <v>0</v>
      </c>
      <c r="I50" s="6">
        <v>8</v>
      </c>
      <c r="J50" s="35">
        <v>2</v>
      </c>
      <c r="K50" s="68"/>
      <c r="L50" s="7">
        <f t="shared" si="0"/>
        <v>0</v>
      </c>
      <c r="M50" s="7">
        <f t="shared" si="49"/>
        <v>0</v>
      </c>
      <c r="N50" s="68"/>
      <c r="O50" s="7">
        <f t="shared" si="43"/>
        <v>0</v>
      </c>
      <c r="P50" s="7">
        <f t="shared" si="50"/>
        <v>0</v>
      </c>
      <c r="Q50" s="68"/>
      <c r="R50" s="7">
        <f t="shared" si="44"/>
        <v>0</v>
      </c>
      <c r="S50" s="7">
        <f t="shared" si="51"/>
        <v>0</v>
      </c>
      <c r="T50" s="68"/>
      <c r="U50" s="7">
        <f t="shared" si="45"/>
        <v>0</v>
      </c>
      <c r="V50" s="7">
        <f t="shared" si="52"/>
        <v>0</v>
      </c>
      <c r="W50" s="68"/>
      <c r="X50" s="7">
        <f t="shared" si="46"/>
        <v>0</v>
      </c>
      <c r="Y50" s="7">
        <f t="shared" si="53"/>
        <v>0</v>
      </c>
      <c r="Z50" s="68"/>
      <c r="AA50" s="7">
        <f t="shared" si="54"/>
        <v>0</v>
      </c>
      <c r="AB50" s="7">
        <f t="shared" si="55"/>
        <v>0</v>
      </c>
      <c r="AC50" s="68"/>
      <c r="AD50" s="7">
        <f t="shared" si="39"/>
        <v>0</v>
      </c>
      <c r="AE50" s="7">
        <f t="shared" si="56"/>
        <v>0</v>
      </c>
      <c r="AF50" s="7">
        <f t="shared" si="32"/>
        <v>0</v>
      </c>
      <c r="AG50" s="42">
        <f t="shared" si="33"/>
        <v>0</v>
      </c>
      <c r="AH50" s="7">
        <f t="shared" si="13"/>
        <v>0</v>
      </c>
      <c r="AI50" s="38">
        <f t="shared" si="57"/>
        <v>0</v>
      </c>
      <c r="AJ50" s="8">
        <f t="shared" si="15"/>
        <v>0</v>
      </c>
      <c r="AK50" s="7">
        <f t="shared" si="16"/>
        <v>0</v>
      </c>
      <c r="AL50" s="7">
        <f t="shared" si="17"/>
        <v>0</v>
      </c>
      <c r="AN50" s="9">
        <f t="shared" si="47"/>
        <v>0</v>
      </c>
      <c r="AO50" s="9">
        <f t="shared" si="19"/>
        <v>0</v>
      </c>
      <c r="AP50" s="9">
        <f t="shared" si="20"/>
        <v>0</v>
      </c>
      <c r="AQ50" s="9">
        <f t="shared" si="21"/>
        <v>0</v>
      </c>
      <c r="AR50" s="9">
        <f t="shared" si="22"/>
        <v>0</v>
      </c>
      <c r="AS50" s="9">
        <f t="shared" si="34"/>
        <v>0</v>
      </c>
      <c r="AT50" s="9">
        <f t="shared" si="35"/>
        <v>0</v>
      </c>
      <c r="AU50" s="10">
        <f t="shared" si="36"/>
        <v>0</v>
      </c>
      <c r="AV50" s="9">
        <f t="shared" si="48"/>
        <v>57</v>
      </c>
      <c r="AW50" s="9">
        <f t="shared" si="24"/>
        <v>-57</v>
      </c>
      <c r="AY50" s="11">
        <f t="shared" si="58"/>
        <v>0</v>
      </c>
      <c r="AZ50" s="11">
        <f t="shared" si="59"/>
        <v>0</v>
      </c>
      <c r="BA50" s="11">
        <f t="shared" si="60"/>
        <v>0</v>
      </c>
      <c r="BB50" s="11">
        <f t="shared" si="61"/>
        <v>0</v>
      </c>
      <c r="BC50" s="11">
        <f t="shared" si="62"/>
        <v>0</v>
      </c>
      <c r="BD50" s="11">
        <f t="shared" si="63"/>
        <v>0</v>
      </c>
      <c r="BE50" s="11">
        <f t="shared" si="64"/>
        <v>0</v>
      </c>
      <c r="BF50" s="12">
        <f t="shared" si="37"/>
        <v>0</v>
      </c>
    </row>
    <row r="51" spans="1:58" x14ac:dyDescent="0.25">
      <c r="A51" s="2" t="s">
        <v>105</v>
      </c>
      <c r="B51" s="2" t="s">
        <v>92</v>
      </c>
      <c r="C51" s="9">
        <v>60</v>
      </c>
      <c r="D51" s="4" t="s">
        <v>7</v>
      </c>
      <c r="E51" s="5">
        <v>0.34375</v>
      </c>
      <c r="F51" s="5">
        <v>0.67708333333333337</v>
      </c>
      <c r="G51" s="6">
        <f t="shared" si="65"/>
        <v>86</v>
      </c>
      <c r="H51" s="6">
        <v>0</v>
      </c>
      <c r="I51" s="6">
        <v>6</v>
      </c>
      <c r="J51" s="35">
        <v>2</v>
      </c>
      <c r="K51" s="68"/>
      <c r="L51" s="7">
        <f t="shared" si="0"/>
        <v>0</v>
      </c>
      <c r="M51" s="7">
        <f t="shared" si="49"/>
        <v>0</v>
      </c>
      <c r="N51" s="68"/>
      <c r="O51" s="7">
        <f t="shared" si="43"/>
        <v>0</v>
      </c>
      <c r="P51" s="7">
        <f t="shared" si="50"/>
        <v>0</v>
      </c>
      <c r="Q51" s="68"/>
      <c r="R51" s="7">
        <f t="shared" si="44"/>
        <v>0</v>
      </c>
      <c r="S51" s="7">
        <f t="shared" si="51"/>
        <v>0</v>
      </c>
      <c r="T51" s="68"/>
      <c r="U51" s="7">
        <f t="shared" si="45"/>
        <v>0</v>
      </c>
      <c r="V51" s="7">
        <f t="shared" si="52"/>
        <v>0</v>
      </c>
      <c r="W51" s="68"/>
      <c r="X51" s="7">
        <f t="shared" si="46"/>
        <v>0</v>
      </c>
      <c r="Y51" s="7">
        <f t="shared" si="53"/>
        <v>0</v>
      </c>
      <c r="Z51" s="68"/>
      <c r="AA51" s="7">
        <f t="shared" si="54"/>
        <v>0</v>
      </c>
      <c r="AB51" s="7">
        <f t="shared" si="55"/>
        <v>0</v>
      </c>
      <c r="AC51" s="68"/>
      <c r="AD51" s="7">
        <f t="shared" si="39"/>
        <v>0</v>
      </c>
      <c r="AE51" s="7">
        <f t="shared" si="56"/>
        <v>0</v>
      </c>
      <c r="AF51" s="7">
        <f t="shared" si="32"/>
        <v>0</v>
      </c>
      <c r="AG51" s="42">
        <f t="shared" si="33"/>
        <v>0</v>
      </c>
      <c r="AH51" s="7">
        <f t="shared" si="13"/>
        <v>0</v>
      </c>
      <c r="AI51" s="38">
        <f t="shared" si="57"/>
        <v>0</v>
      </c>
      <c r="AJ51" s="8">
        <f t="shared" si="15"/>
        <v>0</v>
      </c>
      <c r="AK51" s="7">
        <f t="shared" si="16"/>
        <v>0</v>
      </c>
      <c r="AL51" s="7">
        <f t="shared" si="17"/>
        <v>0</v>
      </c>
      <c r="AN51" s="9">
        <f t="shared" si="47"/>
        <v>0</v>
      </c>
      <c r="AO51" s="9">
        <f t="shared" si="19"/>
        <v>0</v>
      </c>
      <c r="AP51" s="9">
        <f t="shared" si="20"/>
        <v>0</v>
      </c>
      <c r="AQ51" s="9">
        <f t="shared" si="21"/>
        <v>0</v>
      </c>
      <c r="AR51" s="9">
        <f t="shared" si="22"/>
        <v>0</v>
      </c>
      <c r="AS51" s="9">
        <f t="shared" si="34"/>
        <v>0</v>
      </c>
      <c r="AT51" s="9">
        <f t="shared" si="35"/>
        <v>0</v>
      </c>
      <c r="AU51" s="10">
        <f t="shared" si="36"/>
        <v>0</v>
      </c>
      <c r="AV51" s="9">
        <f t="shared" si="48"/>
        <v>60</v>
      </c>
      <c r="AW51" s="9">
        <f t="shared" si="24"/>
        <v>-60</v>
      </c>
      <c r="AY51" s="11">
        <f t="shared" si="58"/>
        <v>0</v>
      </c>
      <c r="AZ51" s="11">
        <f t="shared" si="59"/>
        <v>0</v>
      </c>
      <c r="BA51" s="11">
        <f t="shared" si="60"/>
        <v>0</v>
      </c>
      <c r="BB51" s="11">
        <f t="shared" si="61"/>
        <v>0</v>
      </c>
      <c r="BC51" s="11">
        <f t="shared" si="62"/>
        <v>0</v>
      </c>
      <c r="BD51" s="11">
        <f t="shared" si="63"/>
        <v>0</v>
      </c>
      <c r="BE51" s="11">
        <f t="shared" si="64"/>
        <v>0</v>
      </c>
      <c r="BF51" s="12">
        <f t="shared" si="37"/>
        <v>0</v>
      </c>
    </row>
    <row r="52" spans="1:58" x14ac:dyDescent="0.25">
      <c r="A52" s="2" t="s">
        <v>106</v>
      </c>
      <c r="B52" s="2" t="s">
        <v>92</v>
      </c>
      <c r="C52" s="3">
        <v>40</v>
      </c>
      <c r="D52" s="4" t="s">
        <v>7</v>
      </c>
      <c r="E52" s="5">
        <v>0.4375</v>
      </c>
      <c r="F52" s="5">
        <v>0.73958333333333337</v>
      </c>
      <c r="G52" s="6">
        <f>39*2</f>
        <v>78</v>
      </c>
      <c r="H52" s="6">
        <v>0</v>
      </c>
      <c r="I52" s="6">
        <v>5.75</v>
      </c>
      <c r="J52" s="35">
        <v>1.5</v>
      </c>
      <c r="K52" s="68"/>
      <c r="L52" s="7">
        <f t="shared" si="0"/>
        <v>0</v>
      </c>
      <c r="M52" s="7">
        <f t="shared" si="49"/>
        <v>0</v>
      </c>
      <c r="N52" s="68"/>
      <c r="O52" s="7">
        <f t="shared" si="43"/>
        <v>0</v>
      </c>
      <c r="P52" s="7">
        <f t="shared" si="50"/>
        <v>0</v>
      </c>
      <c r="Q52" s="68"/>
      <c r="R52" s="7">
        <f t="shared" si="44"/>
        <v>0</v>
      </c>
      <c r="S52" s="7">
        <f t="shared" si="51"/>
        <v>0</v>
      </c>
      <c r="T52" s="68"/>
      <c r="U52" s="7">
        <f t="shared" si="45"/>
        <v>0</v>
      </c>
      <c r="V52" s="7">
        <f t="shared" si="52"/>
        <v>0</v>
      </c>
      <c r="W52" s="68"/>
      <c r="X52" s="7">
        <f t="shared" si="46"/>
        <v>0</v>
      </c>
      <c r="Y52" s="7">
        <f t="shared" si="53"/>
        <v>0</v>
      </c>
      <c r="Z52" s="68"/>
      <c r="AA52" s="7">
        <f t="shared" si="54"/>
        <v>0</v>
      </c>
      <c r="AB52" s="7">
        <f t="shared" si="55"/>
        <v>0</v>
      </c>
      <c r="AC52" s="68"/>
      <c r="AD52" s="7">
        <f t="shared" si="39"/>
        <v>0</v>
      </c>
      <c r="AE52" s="7">
        <f t="shared" si="56"/>
        <v>0</v>
      </c>
      <c r="AF52" s="7">
        <f t="shared" si="32"/>
        <v>0</v>
      </c>
      <c r="AG52" s="42">
        <f t="shared" si="33"/>
        <v>0</v>
      </c>
      <c r="AH52" s="7">
        <f t="shared" si="13"/>
        <v>0</v>
      </c>
      <c r="AI52" s="38">
        <f t="shared" si="57"/>
        <v>0</v>
      </c>
      <c r="AJ52" s="8">
        <f t="shared" si="15"/>
        <v>0</v>
      </c>
      <c r="AK52" s="7">
        <f t="shared" si="16"/>
        <v>0</v>
      </c>
      <c r="AL52" s="7">
        <f t="shared" si="17"/>
        <v>0</v>
      </c>
      <c r="AN52" s="9">
        <f t="shared" si="47"/>
        <v>0</v>
      </c>
      <c r="AO52" s="9">
        <f t="shared" si="19"/>
        <v>0</v>
      </c>
      <c r="AP52" s="9">
        <f t="shared" si="20"/>
        <v>0</v>
      </c>
      <c r="AQ52" s="9">
        <f t="shared" si="21"/>
        <v>0</v>
      </c>
      <c r="AR52" s="9">
        <f t="shared" si="22"/>
        <v>0</v>
      </c>
      <c r="AS52" s="9">
        <f t="shared" si="34"/>
        <v>0</v>
      </c>
      <c r="AT52" s="9">
        <f t="shared" si="35"/>
        <v>0</v>
      </c>
      <c r="AU52" s="10">
        <f t="shared" si="36"/>
        <v>0</v>
      </c>
      <c r="AV52" s="9">
        <f t="shared" si="48"/>
        <v>40</v>
      </c>
      <c r="AW52" s="9">
        <f t="shared" si="24"/>
        <v>-40</v>
      </c>
      <c r="AY52" s="11">
        <f t="shared" si="58"/>
        <v>0</v>
      </c>
      <c r="AZ52" s="11">
        <f t="shared" si="59"/>
        <v>0</v>
      </c>
      <c r="BA52" s="11">
        <f t="shared" si="60"/>
        <v>0</v>
      </c>
      <c r="BB52" s="11">
        <f t="shared" si="61"/>
        <v>0</v>
      </c>
      <c r="BC52" s="11">
        <f t="shared" si="62"/>
        <v>0</v>
      </c>
      <c r="BD52" s="11">
        <f t="shared" si="63"/>
        <v>0</v>
      </c>
      <c r="BE52" s="11">
        <f t="shared" si="64"/>
        <v>0</v>
      </c>
      <c r="BF52" s="12">
        <f t="shared" si="37"/>
        <v>0</v>
      </c>
    </row>
    <row r="53" spans="1:58" x14ac:dyDescent="0.25">
      <c r="A53" s="2" t="s">
        <v>107</v>
      </c>
      <c r="B53" s="2" t="s">
        <v>92</v>
      </c>
      <c r="C53" s="3">
        <v>160</v>
      </c>
      <c r="D53" s="4" t="s">
        <v>14</v>
      </c>
      <c r="E53" s="5">
        <v>0.35416666666666669</v>
      </c>
      <c r="F53" s="5">
        <v>0.66666666666666663</v>
      </c>
      <c r="G53" s="6">
        <f>125*2</f>
        <v>250</v>
      </c>
      <c r="H53" s="6">
        <v>0</v>
      </c>
      <c r="I53" s="6">
        <v>3.5</v>
      </c>
      <c r="J53" s="35">
        <v>4</v>
      </c>
      <c r="K53" s="68"/>
      <c r="L53" s="7">
        <f t="shared" si="0"/>
        <v>0</v>
      </c>
      <c r="M53" s="7">
        <f t="shared" si="49"/>
        <v>0</v>
      </c>
      <c r="N53" s="68"/>
      <c r="O53" s="7">
        <f t="shared" si="43"/>
        <v>0</v>
      </c>
      <c r="P53" s="7">
        <f t="shared" si="50"/>
        <v>0</v>
      </c>
      <c r="Q53" s="68"/>
      <c r="R53" s="7">
        <f t="shared" si="44"/>
        <v>0</v>
      </c>
      <c r="S53" s="7">
        <f t="shared" si="51"/>
        <v>0</v>
      </c>
      <c r="T53" s="68"/>
      <c r="U53" s="7">
        <f t="shared" si="45"/>
        <v>0</v>
      </c>
      <c r="V53" s="7">
        <f t="shared" si="52"/>
        <v>0</v>
      </c>
      <c r="W53" s="68"/>
      <c r="X53" s="7">
        <f t="shared" si="46"/>
        <v>0</v>
      </c>
      <c r="Y53" s="7">
        <f t="shared" si="53"/>
        <v>0</v>
      </c>
      <c r="Z53" s="68"/>
      <c r="AA53" s="7">
        <f t="shared" si="54"/>
        <v>0</v>
      </c>
      <c r="AB53" s="7">
        <f t="shared" si="55"/>
        <v>0</v>
      </c>
      <c r="AC53" s="68"/>
      <c r="AD53" s="7">
        <f t="shared" si="39"/>
        <v>0</v>
      </c>
      <c r="AE53" s="7">
        <f t="shared" si="56"/>
        <v>0</v>
      </c>
      <c r="AF53" s="7">
        <f t="shared" si="32"/>
        <v>0</v>
      </c>
      <c r="AG53" s="42">
        <f t="shared" si="33"/>
        <v>0</v>
      </c>
      <c r="AH53" s="7">
        <f t="shared" si="13"/>
        <v>0</v>
      </c>
      <c r="AI53" s="38">
        <f t="shared" si="57"/>
        <v>0</v>
      </c>
      <c r="AJ53" s="8">
        <f t="shared" si="15"/>
        <v>0</v>
      </c>
      <c r="AK53" s="7">
        <f t="shared" si="16"/>
        <v>0</v>
      </c>
      <c r="AL53" s="7">
        <f t="shared" si="17"/>
        <v>0</v>
      </c>
      <c r="AN53" s="9">
        <f t="shared" si="47"/>
        <v>0</v>
      </c>
      <c r="AO53" s="9">
        <f t="shared" si="19"/>
        <v>0</v>
      </c>
      <c r="AP53" s="9">
        <f t="shared" si="20"/>
        <v>0</v>
      </c>
      <c r="AQ53" s="9">
        <f t="shared" si="21"/>
        <v>0</v>
      </c>
      <c r="AR53" s="9">
        <f t="shared" si="22"/>
        <v>0</v>
      </c>
      <c r="AS53" s="9">
        <f t="shared" si="34"/>
        <v>0</v>
      </c>
      <c r="AT53" s="9">
        <f t="shared" si="35"/>
        <v>0</v>
      </c>
      <c r="AU53" s="10">
        <f t="shared" si="36"/>
        <v>0</v>
      </c>
      <c r="AV53" s="9">
        <f t="shared" si="48"/>
        <v>160</v>
      </c>
      <c r="AW53" s="9">
        <f t="shared" si="24"/>
        <v>-160</v>
      </c>
      <c r="AY53" s="11">
        <f t="shared" si="58"/>
        <v>0</v>
      </c>
      <c r="AZ53" s="11">
        <f t="shared" si="59"/>
        <v>0</v>
      </c>
      <c r="BA53" s="11">
        <f t="shared" si="60"/>
        <v>0</v>
      </c>
      <c r="BB53" s="11">
        <f t="shared" si="61"/>
        <v>0</v>
      </c>
      <c r="BC53" s="11">
        <f t="shared" si="62"/>
        <v>0</v>
      </c>
      <c r="BD53" s="11">
        <f t="shared" si="63"/>
        <v>0</v>
      </c>
      <c r="BE53" s="11">
        <f t="shared" si="64"/>
        <v>0</v>
      </c>
      <c r="BF53" s="12">
        <f t="shared" si="37"/>
        <v>0</v>
      </c>
    </row>
    <row r="54" spans="1:58" x14ac:dyDescent="0.25">
      <c r="A54" s="2" t="s">
        <v>107</v>
      </c>
      <c r="B54" s="2" t="s">
        <v>92</v>
      </c>
      <c r="C54" s="3">
        <v>135</v>
      </c>
      <c r="D54" s="4" t="s">
        <v>14</v>
      </c>
      <c r="E54" s="5">
        <v>0.35416666666666669</v>
      </c>
      <c r="F54" s="5">
        <v>0.66666666666666663</v>
      </c>
      <c r="G54" s="6">
        <f t="shared" ref="G54:G55" si="66">125*2</f>
        <v>250</v>
      </c>
      <c r="H54" s="6">
        <v>0</v>
      </c>
      <c r="I54" s="6">
        <v>3.5</v>
      </c>
      <c r="J54" s="35">
        <v>4</v>
      </c>
      <c r="K54" s="68"/>
      <c r="L54" s="7">
        <f t="shared" si="0"/>
        <v>0</v>
      </c>
      <c r="M54" s="7">
        <f t="shared" si="49"/>
        <v>0</v>
      </c>
      <c r="N54" s="68"/>
      <c r="O54" s="7">
        <f>$C$7*G54*N54</f>
        <v>0</v>
      </c>
      <c r="P54" s="7">
        <f t="shared" si="50"/>
        <v>0</v>
      </c>
      <c r="Q54" s="68"/>
      <c r="R54" s="7">
        <f t="shared" si="44"/>
        <v>0</v>
      </c>
      <c r="S54" s="7">
        <f t="shared" si="51"/>
        <v>0</v>
      </c>
      <c r="T54" s="68"/>
      <c r="U54" s="7">
        <f t="shared" si="45"/>
        <v>0</v>
      </c>
      <c r="V54" s="7">
        <f t="shared" si="52"/>
        <v>0</v>
      </c>
      <c r="W54" s="68"/>
      <c r="X54" s="7">
        <f t="shared" si="46"/>
        <v>0</v>
      </c>
      <c r="Y54" s="7">
        <f t="shared" si="53"/>
        <v>0</v>
      </c>
      <c r="Z54" s="68"/>
      <c r="AA54" s="7">
        <f t="shared" si="54"/>
        <v>0</v>
      </c>
      <c r="AB54" s="7">
        <f t="shared" si="55"/>
        <v>0</v>
      </c>
      <c r="AC54" s="68"/>
      <c r="AD54" s="7">
        <f t="shared" si="39"/>
        <v>0</v>
      </c>
      <c r="AE54" s="7">
        <f t="shared" si="56"/>
        <v>0</v>
      </c>
      <c r="AF54" s="7">
        <f t="shared" si="32"/>
        <v>0</v>
      </c>
      <c r="AG54" s="42">
        <f t="shared" si="33"/>
        <v>0</v>
      </c>
      <c r="AH54" s="7">
        <f t="shared" si="13"/>
        <v>0</v>
      </c>
      <c r="AI54" s="38">
        <f t="shared" si="57"/>
        <v>0</v>
      </c>
      <c r="AJ54" s="8">
        <f t="shared" si="15"/>
        <v>0</v>
      </c>
      <c r="AK54" s="7">
        <f t="shared" si="16"/>
        <v>0</v>
      </c>
      <c r="AL54" s="7">
        <f t="shared" si="17"/>
        <v>0</v>
      </c>
      <c r="AN54" s="9">
        <f t="shared" si="47"/>
        <v>0</v>
      </c>
      <c r="AO54" s="9">
        <f t="shared" si="19"/>
        <v>0</v>
      </c>
      <c r="AP54" s="9">
        <f t="shared" si="20"/>
        <v>0</v>
      </c>
      <c r="AQ54" s="9">
        <f t="shared" si="21"/>
        <v>0</v>
      </c>
      <c r="AR54" s="9">
        <f t="shared" si="22"/>
        <v>0</v>
      </c>
      <c r="AS54" s="9">
        <f t="shared" si="34"/>
        <v>0</v>
      </c>
      <c r="AT54" s="9">
        <f t="shared" si="35"/>
        <v>0</v>
      </c>
      <c r="AU54" s="10">
        <f t="shared" si="36"/>
        <v>0</v>
      </c>
      <c r="AV54" s="9">
        <f t="shared" si="48"/>
        <v>135</v>
      </c>
      <c r="AW54" s="9">
        <f t="shared" si="24"/>
        <v>-135</v>
      </c>
      <c r="AY54" s="11">
        <f t="shared" si="58"/>
        <v>0</v>
      </c>
      <c r="AZ54" s="11">
        <f t="shared" si="59"/>
        <v>0</v>
      </c>
      <c r="BA54" s="11">
        <f t="shared" si="60"/>
        <v>0</v>
      </c>
      <c r="BB54" s="11">
        <f t="shared" si="61"/>
        <v>0</v>
      </c>
      <c r="BC54" s="11">
        <f t="shared" si="62"/>
        <v>0</v>
      </c>
      <c r="BD54" s="11">
        <f t="shared" si="63"/>
        <v>0</v>
      </c>
      <c r="BE54" s="11">
        <f t="shared" si="64"/>
        <v>0</v>
      </c>
      <c r="BF54" s="12">
        <f t="shared" si="37"/>
        <v>0</v>
      </c>
    </row>
    <row r="55" spans="1:58" x14ac:dyDescent="0.25">
      <c r="A55" s="2" t="s">
        <v>107</v>
      </c>
      <c r="B55" s="2" t="s">
        <v>92</v>
      </c>
      <c r="C55" s="3">
        <v>162</v>
      </c>
      <c r="D55" s="4" t="s">
        <v>14</v>
      </c>
      <c r="E55" s="5">
        <v>0.35416666666666669</v>
      </c>
      <c r="F55" s="5">
        <v>0.66666666666666663</v>
      </c>
      <c r="G55" s="6">
        <f t="shared" si="66"/>
        <v>250</v>
      </c>
      <c r="H55" s="6">
        <v>0</v>
      </c>
      <c r="I55" s="6">
        <v>3.5</v>
      </c>
      <c r="J55" s="35">
        <v>4</v>
      </c>
      <c r="K55" s="68"/>
      <c r="L55" s="7">
        <f t="shared" si="0"/>
        <v>0</v>
      </c>
      <c r="M55" s="7">
        <f t="shared" si="49"/>
        <v>0</v>
      </c>
      <c r="N55" s="68"/>
      <c r="O55" s="7">
        <f t="shared" si="43"/>
        <v>0</v>
      </c>
      <c r="P55" s="7">
        <f t="shared" si="50"/>
        <v>0</v>
      </c>
      <c r="Q55" s="68"/>
      <c r="R55" s="7">
        <f t="shared" si="44"/>
        <v>0</v>
      </c>
      <c r="S55" s="7">
        <f t="shared" si="51"/>
        <v>0</v>
      </c>
      <c r="T55" s="68"/>
      <c r="U55" s="7">
        <f t="shared" si="45"/>
        <v>0</v>
      </c>
      <c r="V55" s="7">
        <f t="shared" si="52"/>
        <v>0</v>
      </c>
      <c r="W55" s="68"/>
      <c r="X55" s="7">
        <f t="shared" si="46"/>
        <v>0</v>
      </c>
      <c r="Y55" s="7">
        <f t="shared" si="53"/>
        <v>0</v>
      </c>
      <c r="Z55" s="68"/>
      <c r="AA55" s="7">
        <f t="shared" si="54"/>
        <v>0</v>
      </c>
      <c r="AB55" s="7">
        <f t="shared" si="55"/>
        <v>0</v>
      </c>
      <c r="AC55" s="68"/>
      <c r="AD55" s="7">
        <f t="shared" si="39"/>
        <v>0</v>
      </c>
      <c r="AE55" s="7">
        <f t="shared" si="56"/>
        <v>0</v>
      </c>
      <c r="AF55" s="7">
        <f t="shared" si="32"/>
        <v>0</v>
      </c>
      <c r="AG55" s="42">
        <f t="shared" si="33"/>
        <v>0</v>
      </c>
      <c r="AH55" s="7">
        <f t="shared" si="13"/>
        <v>0</v>
      </c>
      <c r="AI55" s="38">
        <f t="shared" si="57"/>
        <v>0</v>
      </c>
      <c r="AJ55" s="8">
        <f t="shared" si="15"/>
        <v>0</v>
      </c>
      <c r="AK55" s="7">
        <f t="shared" si="16"/>
        <v>0</v>
      </c>
      <c r="AL55" s="7">
        <f t="shared" si="17"/>
        <v>0</v>
      </c>
      <c r="AN55" s="9">
        <f t="shared" si="47"/>
        <v>0</v>
      </c>
      <c r="AO55" s="9">
        <f t="shared" si="19"/>
        <v>0</v>
      </c>
      <c r="AP55" s="9">
        <f t="shared" si="20"/>
        <v>0</v>
      </c>
      <c r="AQ55" s="9">
        <f t="shared" si="21"/>
        <v>0</v>
      </c>
      <c r="AR55" s="9">
        <f t="shared" si="22"/>
        <v>0</v>
      </c>
      <c r="AS55" s="9">
        <f t="shared" si="34"/>
        <v>0</v>
      </c>
      <c r="AT55" s="9">
        <f t="shared" si="35"/>
        <v>0</v>
      </c>
      <c r="AU55" s="10">
        <f t="shared" si="36"/>
        <v>0</v>
      </c>
      <c r="AV55" s="9">
        <f t="shared" si="48"/>
        <v>162</v>
      </c>
      <c r="AW55" s="9">
        <f t="shared" si="24"/>
        <v>-162</v>
      </c>
      <c r="AY55" s="11">
        <f t="shared" si="58"/>
        <v>0</v>
      </c>
      <c r="AZ55" s="11">
        <f t="shared" si="59"/>
        <v>0</v>
      </c>
      <c r="BA55" s="11">
        <f t="shared" si="60"/>
        <v>0</v>
      </c>
      <c r="BB55" s="11">
        <f t="shared" si="61"/>
        <v>0</v>
      </c>
      <c r="BC55" s="11">
        <f t="shared" si="62"/>
        <v>0</v>
      </c>
      <c r="BD55" s="11">
        <f t="shared" si="63"/>
        <v>0</v>
      </c>
      <c r="BE55" s="11">
        <f t="shared" si="64"/>
        <v>0</v>
      </c>
      <c r="BF55" s="12">
        <f t="shared" si="37"/>
        <v>0</v>
      </c>
    </row>
    <row r="56" spans="1:58" x14ac:dyDescent="0.25">
      <c r="A56" s="2" t="s">
        <v>89</v>
      </c>
      <c r="B56" s="2" t="s">
        <v>92</v>
      </c>
      <c r="C56" s="3">
        <v>47</v>
      </c>
      <c r="D56" s="4" t="s">
        <v>7</v>
      </c>
      <c r="E56" s="5">
        <v>0.33333333333333331</v>
      </c>
      <c r="F56" s="5">
        <v>0.75</v>
      </c>
      <c r="G56" s="6">
        <f>89*2</f>
        <v>178</v>
      </c>
      <c r="H56" s="6">
        <v>0</v>
      </c>
      <c r="I56" s="6">
        <v>7</v>
      </c>
      <c r="J56" s="35">
        <v>3</v>
      </c>
      <c r="K56" s="68"/>
      <c r="L56" s="7">
        <f t="shared" si="0"/>
        <v>0</v>
      </c>
      <c r="M56" s="7">
        <f t="shared" si="49"/>
        <v>0</v>
      </c>
      <c r="N56" s="68"/>
      <c r="O56" s="7">
        <f t="shared" si="43"/>
        <v>0</v>
      </c>
      <c r="P56" s="7">
        <f t="shared" si="50"/>
        <v>0</v>
      </c>
      <c r="Q56" s="68"/>
      <c r="R56" s="7">
        <f t="shared" si="44"/>
        <v>0</v>
      </c>
      <c r="S56" s="7">
        <f t="shared" si="51"/>
        <v>0</v>
      </c>
      <c r="T56" s="68"/>
      <c r="U56" s="7">
        <f t="shared" si="45"/>
        <v>0</v>
      </c>
      <c r="V56" s="7">
        <f t="shared" si="52"/>
        <v>0</v>
      </c>
      <c r="W56" s="68"/>
      <c r="X56" s="7">
        <f t="shared" si="46"/>
        <v>0</v>
      </c>
      <c r="Y56" s="7">
        <f t="shared" si="53"/>
        <v>0</v>
      </c>
      <c r="Z56" s="68"/>
      <c r="AA56" s="7">
        <f t="shared" si="54"/>
        <v>0</v>
      </c>
      <c r="AB56" s="7">
        <f t="shared" si="55"/>
        <v>0</v>
      </c>
      <c r="AC56" s="68"/>
      <c r="AD56" s="7">
        <f t="shared" si="39"/>
        <v>0</v>
      </c>
      <c r="AE56" s="7">
        <f t="shared" si="56"/>
        <v>0</v>
      </c>
      <c r="AF56" s="7">
        <f t="shared" si="32"/>
        <v>0</v>
      </c>
      <c r="AG56" s="42">
        <f t="shared" si="33"/>
        <v>0</v>
      </c>
      <c r="AH56" s="7">
        <f t="shared" si="13"/>
        <v>0</v>
      </c>
      <c r="AI56" s="38">
        <f t="shared" si="57"/>
        <v>0</v>
      </c>
      <c r="AJ56" s="8">
        <f t="shared" si="15"/>
        <v>0</v>
      </c>
      <c r="AK56" s="7">
        <f t="shared" si="16"/>
        <v>0</v>
      </c>
      <c r="AL56" s="7">
        <f t="shared" si="17"/>
        <v>0</v>
      </c>
      <c r="AN56" s="9">
        <f t="shared" si="47"/>
        <v>0</v>
      </c>
      <c r="AO56" s="9">
        <f t="shared" si="19"/>
        <v>0</v>
      </c>
      <c r="AP56" s="9">
        <f t="shared" si="20"/>
        <v>0</v>
      </c>
      <c r="AQ56" s="9">
        <f t="shared" si="21"/>
        <v>0</v>
      </c>
      <c r="AR56" s="9">
        <f t="shared" si="22"/>
        <v>0</v>
      </c>
      <c r="AS56" s="9">
        <f t="shared" si="34"/>
        <v>0</v>
      </c>
      <c r="AT56" s="9">
        <f t="shared" si="35"/>
        <v>0</v>
      </c>
      <c r="AU56" s="10">
        <f t="shared" si="36"/>
        <v>0</v>
      </c>
      <c r="AV56" s="9">
        <f t="shared" si="48"/>
        <v>47</v>
      </c>
      <c r="AW56" s="9">
        <f t="shared" si="24"/>
        <v>-47</v>
      </c>
      <c r="AY56" s="11">
        <f t="shared" si="58"/>
        <v>0</v>
      </c>
      <c r="AZ56" s="11">
        <f t="shared" si="59"/>
        <v>0</v>
      </c>
      <c r="BA56" s="11">
        <f t="shared" si="60"/>
        <v>0</v>
      </c>
      <c r="BB56" s="11">
        <f t="shared" si="61"/>
        <v>0</v>
      </c>
      <c r="BC56" s="11">
        <f t="shared" si="62"/>
        <v>0</v>
      </c>
      <c r="BD56" s="11">
        <f t="shared" si="63"/>
        <v>0</v>
      </c>
      <c r="BE56" s="11">
        <f t="shared" si="64"/>
        <v>0</v>
      </c>
      <c r="BF56" s="12">
        <f t="shared" si="37"/>
        <v>0</v>
      </c>
    </row>
    <row r="57" spans="1:58" x14ac:dyDescent="0.25">
      <c r="A57" s="2" t="s">
        <v>89</v>
      </c>
      <c r="B57" s="2" t="s">
        <v>92</v>
      </c>
      <c r="C57" s="3">
        <v>76</v>
      </c>
      <c r="D57" s="4" t="s">
        <v>7</v>
      </c>
      <c r="E57" s="5">
        <v>0.34375</v>
      </c>
      <c r="F57" s="5">
        <v>0.75</v>
      </c>
      <c r="G57" s="6">
        <f t="shared" ref="G57:G58" si="67">89*2</f>
        <v>178</v>
      </c>
      <c r="H57" s="6">
        <v>0</v>
      </c>
      <c r="I57" s="6">
        <v>6.75</v>
      </c>
      <c r="J57" s="35">
        <v>3</v>
      </c>
      <c r="K57" s="68"/>
      <c r="L57" s="7">
        <f t="shared" si="0"/>
        <v>0</v>
      </c>
      <c r="M57" s="7">
        <f t="shared" si="49"/>
        <v>0</v>
      </c>
      <c r="N57" s="68"/>
      <c r="O57" s="7">
        <f t="shared" si="43"/>
        <v>0</v>
      </c>
      <c r="P57" s="7">
        <f t="shared" si="50"/>
        <v>0</v>
      </c>
      <c r="Q57" s="68"/>
      <c r="R57" s="7">
        <f t="shared" si="44"/>
        <v>0</v>
      </c>
      <c r="S57" s="7">
        <f t="shared" si="51"/>
        <v>0</v>
      </c>
      <c r="T57" s="68"/>
      <c r="U57" s="7">
        <f t="shared" si="45"/>
        <v>0</v>
      </c>
      <c r="V57" s="7">
        <f t="shared" si="52"/>
        <v>0</v>
      </c>
      <c r="W57" s="68"/>
      <c r="X57" s="7">
        <f t="shared" si="46"/>
        <v>0</v>
      </c>
      <c r="Y57" s="7">
        <f t="shared" si="53"/>
        <v>0</v>
      </c>
      <c r="Z57" s="68"/>
      <c r="AA57" s="7">
        <f t="shared" si="54"/>
        <v>0</v>
      </c>
      <c r="AB57" s="7">
        <f t="shared" si="55"/>
        <v>0</v>
      </c>
      <c r="AC57" s="68"/>
      <c r="AD57" s="7">
        <f t="shared" si="39"/>
        <v>0</v>
      </c>
      <c r="AE57" s="7">
        <f t="shared" si="56"/>
        <v>0</v>
      </c>
      <c r="AF57" s="7">
        <f t="shared" si="32"/>
        <v>0</v>
      </c>
      <c r="AG57" s="42">
        <f t="shared" si="33"/>
        <v>0</v>
      </c>
      <c r="AH57" s="7">
        <f t="shared" si="13"/>
        <v>0</v>
      </c>
      <c r="AI57" s="38">
        <f t="shared" si="57"/>
        <v>0</v>
      </c>
      <c r="AJ57" s="8">
        <f t="shared" si="15"/>
        <v>0</v>
      </c>
      <c r="AK57" s="7">
        <f t="shared" si="16"/>
        <v>0</v>
      </c>
      <c r="AL57" s="7">
        <f t="shared" si="17"/>
        <v>0</v>
      </c>
      <c r="AN57" s="9">
        <f t="shared" si="47"/>
        <v>0</v>
      </c>
      <c r="AO57" s="9">
        <f t="shared" si="19"/>
        <v>0</v>
      </c>
      <c r="AP57" s="9">
        <f t="shared" si="20"/>
        <v>0</v>
      </c>
      <c r="AQ57" s="9">
        <f t="shared" si="21"/>
        <v>0</v>
      </c>
      <c r="AR57" s="9">
        <f t="shared" si="22"/>
        <v>0</v>
      </c>
      <c r="AS57" s="9">
        <f t="shared" si="34"/>
        <v>0</v>
      </c>
      <c r="AT57" s="9">
        <f t="shared" si="35"/>
        <v>0</v>
      </c>
      <c r="AU57" s="10">
        <f t="shared" si="36"/>
        <v>0</v>
      </c>
      <c r="AV57" s="9">
        <f t="shared" si="48"/>
        <v>76</v>
      </c>
      <c r="AW57" s="9">
        <f t="shared" si="24"/>
        <v>-76</v>
      </c>
      <c r="AY57" s="11">
        <f t="shared" si="58"/>
        <v>0</v>
      </c>
      <c r="AZ57" s="11">
        <f t="shared" si="59"/>
        <v>0</v>
      </c>
      <c r="BA57" s="11">
        <f t="shared" si="60"/>
        <v>0</v>
      </c>
      <c r="BB57" s="11">
        <f t="shared" si="61"/>
        <v>0</v>
      </c>
      <c r="BC57" s="11">
        <f t="shared" si="62"/>
        <v>0</v>
      </c>
      <c r="BD57" s="11">
        <f t="shared" si="63"/>
        <v>0</v>
      </c>
      <c r="BE57" s="11">
        <f t="shared" si="64"/>
        <v>0</v>
      </c>
      <c r="BF57" s="12">
        <f t="shared" si="37"/>
        <v>0</v>
      </c>
    </row>
    <row r="58" spans="1:58" x14ac:dyDescent="0.25">
      <c r="A58" s="2" t="s">
        <v>89</v>
      </c>
      <c r="B58" s="2" t="s">
        <v>92</v>
      </c>
      <c r="C58" s="3">
        <v>47</v>
      </c>
      <c r="D58" s="4" t="s">
        <v>7</v>
      </c>
      <c r="E58" s="5">
        <v>0.33333333333333331</v>
      </c>
      <c r="F58" s="5">
        <v>0.75</v>
      </c>
      <c r="G58" s="6">
        <f t="shared" si="67"/>
        <v>178</v>
      </c>
      <c r="H58" s="6">
        <v>0</v>
      </c>
      <c r="I58" s="6">
        <v>7</v>
      </c>
      <c r="J58" s="35">
        <v>3</v>
      </c>
      <c r="K58" s="68"/>
      <c r="L58" s="7">
        <f t="shared" si="0"/>
        <v>0</v>
      </c>
      <c r="M58" s="7">
        <f t="shared" si="49"/>
        <v>0</v>
      </c>
      <c r="N58" s="68"/>
      <c r="O58" s="7">
        <f t="shared" si="43"/>
        <v>0</v>
      </c>
      <c r="P58" s="7">
        <f t="shared" si="50"/>
        <v>0</v>
      </c>
      <c r="Q58" s="68"/>
      <c r="R58" s="7">
        <f t="shared" si="44"/>
        <v>0</v>
      </c>
      <c r="S58" s="7">
        <f t="shared" si="51"/>
        <v>0</v>
      </c>
      <c r="T58" s="68"/>
      <c r="U58" s="7">
        <f t="shared" si="45"/>
        <v>0</v>
      </c>
      <c r="V58" s="7">
        <f t="shared" si="52"/>
        <v>0</v>
      </c>
      <c r="W58" s="68"/>
      <c r="X58" s="7">
        <f t="shared" si="46"/>
        <v>0</v>
      </c>
      <c r="Y58" s="7">
        <f t="shared" si="53"/>
        <v>0</v>
      </c>
      <c r="Z58" s="68"/>
      <c r="AA58" s="7">
        <f t="shared" si="54"/>
        <v>0</v>
      </c>
      <c r="AB58" s="7">
        <f t="shared" si="55"/>
        <v>0</v>
      </c>
      <c r="AC58" s="68"/>
      <c r="AD58" s="7">
        <f t="shared" si="39"/>
        <v>0</v>
      </c>
      <c r="AE58" s="7">
        <f t="shared" si="56"/>
        <v>0</v>
      </c>
      <c r="AF58" s="7">
        <f t="shared" si="32"/>
        <v>0</v>
      </c>
      <c r="AG58" s="42">
        <f t="shared" si="33"/>
        <v>0</v>
      </c>
      <c r="AH58" s="7">
        <f t="shared" si="13"/>
        <v>0</v>
      </c>
      <c r="AI58" s="38">
        <f t="shared" si="57"/>
        <v>0</v>
      </c>
      <c r="AJ58" s="8">
        <f t="shared" si="15"/>
        <v>0</v>
      </c>
      <c r="AK58" s="7">
        <f t="shared" si="16"/>
        <v>0</v>
      </c>
      <c r="AL58" s="7">
        <f t="shared" si="17"/>
        <v>0</v>
      </c>
      <c r="AN58" s="9">
        <f t="shared" si="47"/>
        <v>0</v>
      </c>
      <c r="AO58" s="9">
        <f t="shared" si="19"/>
        <v>0</v>
      </c>
      <c r="AP58" s="9">
        <f t="shared" si="20"/>
        <v>0</v>
      </c>
      <c r="AQ58" s="9">
        <f t="shared" si="21"/>
        <v>0</v>
      </c>
      <c r="AR58" s="9">
        <f t="shared" si="22"/>
        <v>0</v>
      </c>
      <c r="AS58" s="9">
        <f t="shared" si="34"/>
        <v>0</v>
      </c>
      <c r="AT58" s="9">
        <f t="shared" si="35"/>
        <v>0</v>
      </c>
      <c r="AU58" s="10">
        <f t="shared" si="36"/>
        <v>0</v>
      </c>
      <c r="AV58" s="9">
        <f t="shared" si="48"/>
        <v>47</v>
      </c>
      <c r="AW58" s="9">
        <f t="shared" si="24"/>
        <v>-47</v>
      </c>
      <c r="AY58" s="11">
        <f t="shared" si="58"/>
        <v>0</v>
      </c>
      <c r="AZ58" s="11">
        <f t="shared" si="59"/>
        <v>0</v>
      </c>
      <c r="BA58" s="11">
        <f t="shared" si="60"/>
        <v>0</v>
      </c>
      <c r="BB58" s="11">
        <f t="shared" si="61"/>
        <v>0</v>
      </c>
      <c r="BC58" s="11">
        <f t="shared" si="62"/>
        <v>0</v>
      </c>
      <c r="BD58" s="11">
        <f t="shared" si="63"/>
        <v>0</v>
      </c>
      <c r="BE58" s="11">
        <f t="shared" si="64"/>
        <v>0</v>
      </c>
      <c r="BF58" s="12">
        <f t="shared" si="37"/>
        <v>0</v>
      </c>
    </row>
    <row r="59" spans="1:58" x14ac:dyDescent="0.25">
      <c r="A59" s="2" t="s">
        <v>108</v>
      </c>
      <c r="B59" s="2" t="s">
        <v>92</v>
      </c>
      <c r="C59" s="3">
        <v>54</v>
      </c>
      <c r="D59" s="4" t="s">
        <v>117</v>
      </c>
      <c r="E59" s="5">
        <v>0.35416666666666669</v>
      </c>
      <c r="F59" s="5">
        <v>0.66666666666666663</v>
      </c>
      <c r="G59" s="6">
        <f>83*2</f>
        <v>166</v>
      </c>
      <c r="H59" s="6">
        <v>0</v>
      </c>
      <c r="I59" s="6">
        <v>5</v>
      </c>
      <c r="J59" s="35">
        <v>2.5</v>
      </c>
      <c r="K59" s="68"/>
      <c r="L59" s="7">
        <f t="shared" si="0"/>
        <v>0</v>
      </c>
      <c r="M59" s="7">
        <f t="shared" si="49"/>
        <v>0</v>
      </c>
      <c r="N59" s="68"/>
      <c r="O59" s="7">
        <f t="shared" si="43"/>
        <v>0</v>
      </c>
      <c r="P59" s="7">
        <f t="shared" si="50"/>
        <v>0</v>
      </c>
      <c r="Q59" s="68"/>
      <c r="R59" s="7">
        <f t="shared" si="44"/>
        <v>0</v>
      </c>
      <c r="S59" s="7">
        <f t="shared" si="51"/>
        <v>0</v>
      </c>
      <c r="T59" s="68"/>
      <c r="U59" s="7">
        <f t="shared" si="45"/>
        <v>0</v>
      </c>
      <c r="V59" s="7">
        <f t="shared" si="52"/>
        <v>0</v>
      </c>
      <c r="W59" s="68"/>
      <c r="X59" s="7">
        <f t="shared" si="46"/>
        <v>0</v>
      </c>
      <c r="Y59" s="7">
        <f t="shared" si="53"/>
        <v>0</v>
      </c>
      <c r="Z59" s="68"/>
      <c r="AA59" s="7">
        <f t="shared" si="54"/>
        <v>0</v>
      </c>
      <c r="AB59" s="7">
        <f t="shared" si="55"/>
        <v>0</v>
      </c>
      <c r="AC59" s="68"/>
      <c r="AD59" s="7">
        <f t="shared" si="39"/>
        <v>0</v>
      </c>
      <c r="AE59" s="7">
        <f t="shared" si="56"/>
        <v>0</v>
      </c>
      <c r="AF59" s="7">
        <f t="shared" si="32"/>
        <v>0</v>
      </c>
      <c r="AG59" s="42">
        <f t="shared" si="33"/>
        <v>0</v>
      </c>
      <c r="AH59" s="7">
        <f t="shared" si="13"/>
        <v>0</v>
      </c>
      <c r="AI59" s="38">
        <f t="shared" si="57"/>
        <v>0</v>
      </c>
      <c r="AJ59" s="8">
        <f t="shared" si="15"/>
        <v>0</v>
      </c>
      <c r="AK59" s="7">
        <f t="shared" si="16"/>
        <v>0</v>
      </c>
      <c r="AL59" s="7">
        <f t="shared" si="17"/>
        <v>0</v>
      </c>
      <c r="AN59" s="9">
        <f t="shared" si="47"/>
        <v>0</v>
      </c>
      <c r="AO59" s="9">
        <f t="shared" si="19"/>
        <v>0</v>
      </c>
      <c r="AP59" s="9">
        <f t="shared" si="20"/>
        <v>0</v>
      </c>
      <c r="AQ59" s="9">
        <f t="shared" si="21"/>
        <v>0</v>
      </c>
      <c r="AR59" s="9">
        <f t="shared" si="22"/>
        <v>0</v>
      </c>
      <c r="AS59" s="9">
        <f t="shared" si="34"/>
        <v>0</v>
      </c>
      <c r="AT59" s="9">
        <f t="shared" si="35"/>
        <v>0</v>
      </c>
      <c r="AU59" s="10">
        <f t="shared" si="36"/>
        <v>0</v>
      </c>
      <c r="AV59" s="9">
        <f t="shared" si="48"/>
        <v>54</v>
      </c>
      <c r="AW59" s="9">
        <f t="shared" si="24"/>
        <v>-54</v>
      </c>
      <c r="AY59" s="11">
        <f t="shared" si="58"/>
        <v>0</v>
      </c>
      <c r="AZ59" s="11">
        <f t="shared" si="59"/>
        <v>0</v>
      </c>
      <c r="BA59" s="11">
        <f t="shared" si="60"/>
        <v>0</v>
      </c>
      <c r="BB59" s="11">
        <f t="shared" si="61"/>
        <v>0</v>
      </c>
      <c r="BC59" s="11">
        <f t="shared" si="62"/>
        <v>0</v>
      </c>
      <c r="BD59" s="11">
        <f t="shared" si="63"/>
        <v>0</v>
      </c>
      <c r="BE59" s="11">
        <f t="shared" si="64"/>
        <v>0</v>
      </c>
      <c r="BF59" s="12">
        <f t="shared" si="37"/>
        <v>0</v>
      </c>
    </row>
    <row r="60" spans="1:58" x14ac:dyDescent="0.25">
      <c r="A60" s="2" t="s">
        <v>108</v>
      </c>
      <c r="B60" s="2" t="s">
        <v>92</v>
      </c>
      <c r="C60" s="3">
        <v>55</v>
      </c>
      <c r="D60" s="4" t="s">
        <v>117</v>
      </c>
      <c r="E60" s="5">
        <v>0.39583333333333331</v>
      </c>
      <c r="F60" s="5">
        <v>0.70833333333333337</v>
      </c>
      <c r="G60" s="6">
        <f t="shared" ref="G60:G64" si="68">83*2</f>
        <v>166</v>
      </c>
      <c r="H60" s="6">
        <v>0</v>
      </c>
      <c r="I60" s="6">
        <v>5</v>
      </c>
      <c r="J60" s="35">
        <v>2.5</v>
      </c>
      <c r="K60" s="68"/>
      <c r="L60" s="7">
        <f t="shared" si="0"/>
        <v>0</v>
      </c>
      <c r="M60" s="7">
        <f t="shared" si="49"/>
        <v>0</v>
      </c>
      <c r="N60" s="68"/>
      <c r="O60" s="7">
        <f t="shared" si="43"/>
        <v>0</v>
      </c>
      <c r="P60" s="7">
        <f t="shared" si="50"/>
        <v>0</v>
      </c>
      <c r="Q60" s="68"/>
      <c r="R60" s="7">
        <f t="shared" si="44"/>
        <v>0</v>
      </c>
      <c r="S60" s="7">
        <f t="shared" si="51"/>
        <v>0</v>
      </c>
      <c r="T60" s="68"/>
      <c r="U60" s="7">
        <f t="shared" si="45"/>
        <v>0</v>
      </c>
      <c r="V60" s="7">
        <f t="shared" si="52"/>
        <v>0</v>
      </c>
      <c r="W60" s="68"/>
      <c r="X60" s="7">
        <f t="shared" si="46"/>
        <v>0</v>
      </c>
      <c r="Y60" s="7">
        <f t="shared" si="53"/>
        <v>0</v>
      </c>
      <c r="Z60" s="68"/>
      <c r="AA60" s="7">
        <f t="shared" si="54"/>
        <v>0</v>
      </c>
      <c r="AB60" s="7">
        <f t="shared" si="55"/>
        <v>0</v>
      </c>
      <c r="AC60" s="68"/>
      <c r="AD60" s="7">
        <f t="shared" si="39"/>
        <v>0</v>
      </c>
      <c r="AE60" s="7">
        <f t="shared" si="56"/>
        <v>0</v>
      </c>
      <c r="AF60" s="7">
        <f t="shared" si="32"/>
        <v>0</v>
      </c>
      <c r="AG60" s="42">
        <f t="shared" si="33"/>
        <v>0</v>
      </c>
      <c r="AH60" s="7">
        <f t="shared" si="13"/>
        <v>0</v>
      </c>
      <c r="AI60" s="38">
        <f t="shared" si="57"/>
        <v>0</v>
      </c>
      <c r="AJ60" s="8">
        <f t="shared" si="15"/>
        <v>0</v>
      </c>
      <c r="AK60" s="7">
        <f t="shared" si="16"/>
        <v>0</v>
      </c>
      <c r="AL60" s="7">
        <f t="shared" si="17"/>
        <v>0</v>
      </c>
      <c r="AN60" s="9">
        <f t="shared" si="47"/>
        <v>0</v>
      </c>
      <c r="AO60" s="9">
        <f t="shared" si="19"/>
        <v>0</v>
      </c>
      <c r="AP60" s="9">
        <f t="shared" si="20"/>
        <v>0</v>
      </c>
      <c r="AQ60" s="9">
        <f t="shared" si="21"/>
        <v>0</v>
      </c>
      <c r="AR60" s="9">
        <f t="shared" si="22"/>
        <v>0</v>
      </c>
      <c r="AS60" s="9">
        <f t="shared" si="34"/>
        <v>0</v>
      </c>
      <c r="AT60" s="9">
        <f t="shared" si="35"/>
        <v>0</v>
      </c>
      <c r="AU60" s="10">
        <f t="shared" si="36"/>
        <v>0</v>
      </c>
      <c r="AV60" s="9">
        <f t="shared" si="48"/>
        <v>55</v>
      </c>
      <c r="AW60" s="9">
        <f t="shared" si="24"/>
        <v>-55</v>
      </c>
      <c r="AY60" s="11">
        <f t="shared" si="58"/>
        <v>0</v>
      </c>
      <c r="AZ60" s="11">
        <f t="shared" si="59"/>
        <v>0</v>
      </c>
      <c r="BA60" s="11">
        <f t="shared" si="60"/>
        <v>0</v>
      </c>
      <c r="BB60" s="11">
        <f t="shared" si="61"/>
        <v>0</v>
      </c>
      <c r="BC60" s="11">
        <f t="shared" si="62"/>
        <v>0</v>
      </c>
      <c r="BD60" s="11">
        <f t="shared" si="63"/>
        <v>0</v>
      </c>
      <c r="BE60" s="11">
        <f t="shared" si="64"/>
        <v>0</v>
      </c>
      <c r="BF60" s="12">
        <f t="shared" si="37"/>
        <v>0</v>
      </c>
    </row>
    <row r="61" spans="1:58" x14ac:dyDescent="0.25">
      <c r="A61" s="2" t="s">
        <v>108</v>
      </c>
      <c r="B61" s="2" t="s">
        <v>92</v>
      </c>
      <c r="C61" s="3">
        <v>49</v>
      </c>
      <c r="D61" s="4" t="s">
        <v>117</v>
      </c>
      <c r="E61" s="5">
        <v>0.35416666666666669</v>
      </c>
      <c r="F61" s="5">
        <v>0.66666666666666663</v>
      </c>
      <c r="G61" s="6">
        <f t="shared" si="68"/>
        <v>166</v>
      </c>
      <c r="H61" s="6">
        <v>0</v>
      </c>
      <c r="I61" s="6">
        <v>5</v>
      </c>
      <c r="J61" s="35">
        <v>2.5</v>
      </c>
      <c r="K61" s="68"/>
      <c r="L61" s="7">
        <f t="shared" si="0"/>
        <v>0</v>
      </c>
      <c r="M61" s="7">
        <f t="shared" si="49"/>
        <v>0</v>
      </c>
      <c r="N61" s="68"/>
      <c r="O61" s="7">
        <f t="shared" si="43"/>
        <v>0</v>
      </c>
      <c r="P61" s="7">
        <f t="shared" si="50"/>
        <v>0</v>
      </c>
      <c r="Q61" s="68"/>
      <c r="R61" s="7">
        <f t="shared" si="44"/>
        <v>0</v>
      </c>
      <c r="S61" s="7">
        <f t="shared" si="51"/>
        <v>0</v>
      </c>
      <c r="T61" s="68"/>
      <c r="U61" s="7">
        <f t="shared" si="45"/>
        <v>0</v>
      </c>
      <c r="V61" s="7">
        <f t="shared" si="52"/>
        <v>0</v>
      </c>
      <c r="W61" s="68"/>
      <c r="X61" s="7">
        <f t="shared" si="46"/>
        <v>0</v>
      </c>
      <c r="Y61" s="7">
        <f t="shared" si="53"/>
        <v>0</v>
      </c>
      <c r="Z61" s="68"/>
      <c r="AA61" s="7">
        <f t="shared" si="54"/>
        <v>0</v>
      </c>
      <c r="AB61" s="7">
        <f t="shared" si="55"/>
        <v>0</v>
      </c>
      <c r="AC61" s="68"/>
      <c r="AD61" s="7">
        <f t="shared" si="39"/>
        <v>0</v>
      </c>
      <c r="AE61" s="7">
        <f t="shared" si="56"/>
        <v>0</v>
      </c>
      <c r="AF61" s="7">
        <f t="shared" si="32"/>
        <v>0</v>
      </c>
      <c r="AG61" s="42">
        <f t="shared" si="33"/>
        <v>0</v>
      </c>
      <c r="AH61" s="7">
        <f t="shared" si="13"/>
        <v>0</v>
      </c>
      <c r="AI61" s="38">
        <f t="shared" si="57"/>
        <v>0</v>
      </c>
      <c r="AJ61" s="8">
        <f t="shared" si="15"/>
        <v>0</v>
      </c>
      <c r="AK61" s="7">
        <f t="shared" si="16"/>
        <v>0</v>
      </c>
      <c r="AL61" s="7">
        <f t="shared" si="17"/>
        <v>0</v>
      </c>
      <c r="AN61" s="9">
        <f t="shared" si="47"/>
        <v>0</v>
      </c>
      <c r="AO61" s="9">
        <f t="shared" si="19"/>
        <v>0</v>
      </c>
      <c r="AP61" s="9">
        <f t="shared" si="20"/>
        <v>0</v>
      </c>
      <c r="AQ61" s="9">
        <f t="shared" si="21"/>
        <v>0</v>
      </c>
      <c r="AR61" s="9">
        <f t="shared" si="22"/>
        <v>0</v>
      </c>
      <c r="AS61" s="9">
        <f t="shared" si="34"/>
        <v>0</v>
      </c>
      <c r="AT61" s="9">
        <f t="shared" si="35"/>
        <v>0</v>
      </c>
      <c r="AU61" s="10">
        <f t="shared" si="36"/>
        <v>0</v>
      </c>
      <c r="AV61" s="9">
        <f t="shared" si="48"/>
        <v>49</v>
      </c>
      <c r="AW61" s="9">
        <f t="shared" si="24"/>
        <v>-49</v>
      </c>
      <c r="AY61" s="11">
        <f t="shared" si="58"/>
        <v>0</v>
      </c>
      <c r="AZ61" s="11">
        <f t="shared" si="59"/>
        <v>0</v>
      </c>
      <c r="BA61" s="11">
        <f t="shared" si="60"/>
        <v>0</v>
      </c>
      <c r="BB61" s="11">
        <f t="shared" si="61"/>
        <v>0</v>
      </c>
      <c r="BC61" s="11">
        <f t="shared" si="62"/>
        <v>0</v>
      </c>
      <c r="BD61" s="11">
        <f t="shared" si="63"/>
        <v>0</v>
      </c>
      <c r="BE61" s="11">
        <f t="shared" si="64"/>
        <v>0</v>
      </c>
      <c r="BF61" s="12">
        <f t="shared" si="37"/>
        <v>0</v>
      </c>
    </row>
    <row r="62" spans="1:58" x14ac:dyDescent="0.25">
      <c r="A62" s="2" t="s">
        <v>108</v>
      </c>
      <c r="B62" s="2" t="s">
        <v>92</v>
      </c>
      <c r="C62" s="3">
        <v>58</v>
      </c>
      <c r="D62" s="4" t="s">
        <v>117</v>
      </c>
      <c r="E62" s="5">
        <v>0.39583333333333331</v>
      </c>
      <c r="F62" s="5">
        <v>0.70833333333333337</v>
      </c>
      <c r="G62" s="6">
        <f t="shared" si="68"/>
        <v>166</v>
      </c>
      <c r="H62" s="6">
        <v>0</v>
      </c>
      <c r="I62" s="6">
        <v>5</v>
      </c>
      <c r="J62" s="35">
        <v>2.5</v>
      </c>
      <c r="K62" s="68"/>
      <c r="L62" s="7">
        <f t="shared" si="0"/>
        <v>0</v>
      </c>
      <c r="M62" s="7">
        <f t="shared" si="49"/>
        <v>0</v>
      </c>
      <c r="N62" s="68"/>
      <c r="O62" s="7">
        <f t="shared" si="43"/>
        <v>0</v>
      </c>
      <c r="P62" s="7">
        <f t="shared" si="50"/>
        <v>0</v>
      </c>
      <c r="Q62" s="68"/>
      <c r="R62" s="7">
        <f t="shared" si="44"/>
        <v>0</v>
      </c>
      <c r="S62" s="7">
        <f t="shared" si="51"/>
        <v>0</v>
      </c>
      <c r="T62" s="68"/>
      <c r="U62" s="7">
        <f t="shared" si="45"/>
        <v>0</v>
      </c>
      <c r="V62" s="7">
        <f t="shared" si="52"/>
        <v>0</v>
      </c>
      <c r="W62" s="68"/>
      <c r="X62" s="7">
        <f t="shared" si="46"/>
        <v>0</v>
      </c>
      <c r="Y62" s="7">
        <f t="shared" si="53"/>
        <v>0</v>
      </c>
      <c r="Z62" s="68"/>
      <c r="AA62" s="7">
        <f t="shared" si="54"/>
        <v>0</v>
      </c>
      <c r="AB62" s="7">
        <f t="shared" si="55"/>
        <v>0</v>
      </c>
      <c r="AC62" s="68"/>
      <c r="AD62" s="7">
        <f t="shared" si="39"/>
        <v>0</v>
      </c>
      <c r="AE62" s="7">
        <f t="shared" si="56"/>
        <v>0</v>
      </c>
      <c r="AF62" s="7">
        <f t="shared" si="32"/>
        <v>0</v>
      </c>
      <c r="AG62" s="42">
        <f t="shared" si="33"/>
        <v>0</v>
      </c>
      <c r="AH62" s="7">
        <f t="shared" si="13"/>
        <v>0</v>
      </c>
      <c r="AI62" s="38">
        <f t="shared" si="57"/>
        <v>0</v>
      </c>
      <c r="AJ62" s="8">
        <f t="shared" si="15"/>
        <v>0</v>
      </c>
      <c r="AK62" s="7">
        <f t="shared" si="16"/>
        <v>0</v>
      </c>
      <c r="AL62" s="7">
        <f t="shared" si="17"/>
        <v>0</v>
      </c>
      <c r="AN62" s="9">
        <f t="shared" si="47"/>
        <v>0</v>
      </c>
      <c r="AO62" s="9">
        <f t="shared" si="19"/>
        <v>0</v>
      </c>
      <c r="AP62" s="9">
        <f t="shared" si="20"/>
        <v>0</v>
      </c>
      <c r="AQ62" s="9">
        <f t="shared" si="21"/>
        <v>0</v>
      </c>
      <c r="AR62" s="9">
        <f t="shared" si="22"/>
        <v>0</v>
      </c>
      <c r="AS62" s="9">
        <f t="shared" si="34"/>
        <v>0</v>
      </c>
      <c r="AT62" s="9">
        <f t="shared" si="35"/>
        <v>0</v>
      </c>
      <c r="AU62" s="10">
        <f t="shared" si="36"/>
        <v>0</v>
      </c>
      <c r="AV62" s="9">
        <f t="shared" si="48"/>
        <v>58</v>
      </c>
      <c r="AW62" s="9">
        <f t="shared" si="24"/>
        <v>-58</v>
      </c>
      <c r="AY62" s="11">
        <f t="shared" si="58"/>
        <v>0</v>
      </c>
      <c r="AZ62" s="11">
        <f t="shared" si="59"/>
        <v>0</v>
      </c>
      <c r="BA62" s="11">
        <f t="shared" si="60"/>
        <v>0</v>
      </c>
      <c r="BB62" s="11">
        <f t="shared" si="61"/>
        <v>0</v>
      </c>
      <c r="BC62" s="11">
        <f t="shared" si="62"/>
        <v>0</v>
      </c>
      <c r="BD62" s="11">
        <f t="shared" si="63"/>
        <v>0</v>
      </c>
      <c r="BE62" s="11">
        <f t="shared" si="64"/>
        <v>0</v>
      </c>
      <c r="BF62" s="12">
        <f t="shared" si="37"/>
        <v>0</v>
      </c>
    </row>
    <row r="63" spans="1:58" x14ac:dyDescent="0.25">
      <c r="A63" s="2" t="s">
        <v>108</v>
      </c>
      <c r="B63" s="2" t="s">
        <v>92</v>
      </c>
      <c r="C63" s="3">
        <v>50</v>
      </c>
      <c r="D63" s="4" t="s">
        <v>117</v>
      </c>
      <c r="E63" s="5">
        <v>0.34375</v>
      </c>
      <c r="F63" s="5">
        <v>0.65625</v>
      </c>
      <c r="G63" s="6">
        <f t="shared" si="68"/>
        <v>166</v>
      </c>
      <c r="H63" s="6">
        <v>0</v>
      </c>
      <c r="I63" s="6">
        <v>5</v>
      </c>
      <c r="J63" s="35">
        <v>2.5</v>
      </c>
      <c r="K63" s="68"/>
      <c r="L63" s="7">
        <f t="shared" si="0"/>
        <v>0</v>
      </c>
      <c r="M63" s="7">
        <f t="shared" si="49"/>
        <v>0</v>
      </c>
      <c r="N63" s="68"/>
      <c r="O63" s="7">
        <f t="shared" si="43"/>
        <v>0</v>
      </c>
      <c r="P63" s="7">
        <f t="shared" si="50"/>
        <v>0</v>
      </c>
      <c r="Q63" s="68"/>
      <c r="R63" s="7">
        <f t="shared" si="44"/>
        <v>0</v>
      </c>
      <c r="S63" s="7">
        <f t="shared" si="51"/>
        <v>0</v>
      </c>
      <c r="T63" s="68"/>
      <c r="U63" s="7">
        <f t="shared" si="45"/>
        <v>0</v>
      </c>
      <c r="V63" s="7">
        <f t="shared" si="52"/>
        <v>0</v>
      </c>
      <c r="W63" s="68"/>
      <c r="X63" s="7">
        <f t="shared" si="46"/>
        <v>0</v>
      </c>
      <c r="Y63" s="7">
        <f t="shared" si="53"/>
        <v>0</v>
      </c>
      <c r="Z63" s="68"/>
      <c r="AA63" s="7">
        <f t="shared" si="54"/>
        <v>0</v>
      </c>
      <c r="AB63" s="7">
        <f t="shared" si="55"/>
        <v>0</v>
      </c>
      <c r="AC63" s="68"/>
      <c r="AD63" s="7">
        <f t="shared" si="39"/>
        <v>0</v>
      </c>
      <c r="AE63" s="7">
        <f t="shared" si="56"/>
        <v>0</v>
      </c>
      <c r="AF63" s="7">
        <f t="shared" si="32"/>
        <v>0</v>
      </c>
      <c r="AG63" s="42">
        <f t="shared" si="33"/>
        <v>0</v>
      </c>
      <c r="AH63" s="7">
        <f t="shared" si="13"/>
        <v>0</v>
      </c>
      <c r="AI63" s="38">
        <f t="shared" si="57"/>
        <v>0</v>
      </c>
      <c r="AJ63" s="8">
        <f t="shared" si="15"/>
        <v>0</v>
      </c>
      <c r="AK63" s="7">
        <f t="shared" si="16"/>
        <v>0</v>
      </c>
      <c r="AL63" s="7">
        <f t="shared" si="17"/>
        <v>0</v>
      </c>
      <c r="AN63" s="9">
        <f t="shared" si="47"/>
        <v>0</v>
      </c>
      <c r="AO63" s="9">
        <f t="shared" si="19"/>
        <v>0</v>
      </c>
      <c r="AP63" s="9">
        <f t="shared" si="20"/>
        <v>0</v>
      </c>
      <c r="AQ63" s="9">
        <f t="shared" si="21"/>
        <v>0</v>
      </c>
      <c r="AR63" s="9">
        <f t="shared" si="22"/>
        <v>0</v>
      </c>
      <c r="AS63" s="9">
        <f t="shared" si="34"/>
        <v>0</v>
      </c>
      <c r="AT63" s="9">
        <f t="shared" si="35"/>
        <v>0</v>
      </c>
      <c r="AU63" s="10">
        <f t="shared" si="36"/>
        <v>0</v>
      </c>
      <c r="AV63" s="9">
        <f t="shared" si="48"/>
        <v>50</v>
      </c>
      <c r="AW63" s="9">
        <f t="shared" si="24"/>
        <v>-50</v>
      </c>
      <c r="AY63" s="11">
        <f t="shared" si="58"/>
        <v>0</v>
      </c>
      <c r="AZ63" s="11">
        <f t="shared" si="59"/>
        <v>0</v>
      </c>
      <c r="BA63" s="11">
        <f t="shared" si="60"/>
        <v>0</v>
      </c>
      <c r="BB63" s="11">
        <f t="shared" si="61"/>
        <v>0</v>
      </c>
      <c r="BC63" s="11">
        <f t="shared" si="62"/>
        <v>0</v>
      </c>
      <c r="BD63" s="11">
        <f t="shared" si="63"/>
        <v>0</v>
      </c>
      <c r="BE63" s="11">
        <f t="shared" si="64"/>
        <v>0</v>
      </c>
      <c r="BF63" s="12">
        <f t="shared" si="37"/>
        <v>0</v>
      </c>
    </row>
    <row r="64" spans="1:58" x14ac:dyDescent="0.25">
      <c r="A64" s="2" t="s">
        <v>108</v>
      </c>
      <c r="B64" s="2" t="s">
        <v>92</v>
      </c>
      <c r="C64" s="3">
        <v>51</v>
      </c>
      <c r="D64" s="4" t="s">
        <v>117</v>
      </c>
      <c r="E64" s="5">
        <v>0.39583333333333331</v>
      </c>
      <c r="F64" s="5">
        <v>0.70833333333333337</v>
      </c>
      <c r="G64" s="6">
        <f t="shared" si="68"/>
        <v>166</v>
      </c>
      <c r="H64" s="6">
        <v>0</v>
      </c>
      <c r="I64" s="6">
        <v>5</v>
      </c>
      <c r="J64" s="35">
        <v>2.5</v>
      </c>
      <c r="K64" s="68"/>
      <c r="L64" s="7">
        <f t="shared" si="0"/>
        <v>0</v>
      </c>
      <c r="M64" s="7">
        <f t="shared" si="49"/>
        <v>0</v>
      </c>
      <c r="N64" s="68"/>
      <c r="O64" s="7">
        <f t="shared" si="43"/>
        <v>0</v>
      </c>
      <c r="P64" s="7">
        <f t="shared" si="50"/>
        <v>0</v>
      </c>
      <c r="Q64" s="68"/>
      <c r="R64" s="7">
        <f t="shared" si="44"/>
        <v>0</v>
      </c>
      <c r="S64" s="7">
        <f t="shared" si="51"/>
        <v>0</v>
      </c>
      <c r="T64" s="68"/>
      <c r="U64" s="7">
        <f t="shared" si="45"/>
        <v>0</v>
      </c>
      <c r="V64" s="7">
        <f t="shared" si="52"/>
        <v>0</v>
      </c>
      <c r="W64" s="68"/>
      <c r="X64" s="7">
        <f t="shared" si="46"/>
        <v>0</v>
      </c>
      <c r="Y64" s="7">
        <f t="shared" si="53"/>
        <v>0</v>
      </c>
      <c r="Z64" s="68"/>
      <c r="AA64" s="7">
        <f t="shared" si="54"/>
        <v>0</v>
      </c>
      <c r="AB64" s="7">
        <f t="shared" si="55"/>
        <v>0</v>
      </c>
      <c r="AC64" s="68"/>
      <c r="AD64" s="7">
        <f t="shared" si="39"/>
        <v>0</v>
      </c>
      <c r="AE64" s="7">
        <f t="shared" si="56"/>
        <v>0</v>
      </c>
      <c r="AF64" s="7">
        <f t="shared" si="32"/>
        <v>0</v>
      </c>
      <c r="AG64" s="42">
        <f t="shared" si="33"/>
        <v>0</v>
      </c>
      <c r="AH64" s="7">
        <f t="shared" si="13"/>
        <v>0</v>
      </c>
      <c r="AI64" s="38">
        <f t="shared" si="57"/>
        <v>0</v>
      </c>
      <c r="AJ64" s="8">
        <f t="shared" si="15"/>
        <v>0</v>
      </c>
      <c r="AK64" s="7">
        <f t="shared" si="16"/>
        <v>0</v>
      </c>
      <c r="AL64" s="7">
        <f t="shared" si="17"/>
        <v>0</v>
      </c>
      <c r="AN64" s="9">
        <f t="shared" si="47"/>
        <v>0</v>
      </c>
      <c r="AO64" s="9">
        <f t="shared" si="19"/>
        <v>0</v>
      </c>
      <c r="AP64" s="9">
        <f t="shared" si="20"/>
        <v>0</v>
      </c>
      <c r="AQ64" s="9">
        <f t="shared" si="21"/>
        <v>0</v>
      </c>
      <c r="AR64" s="9">
        <f t="shared" si="22"/>
        <v>0</v>
      </c>
      <c r="AS64" s="9">
        <f t="shared" si="34"/>
        <v>0</v>
      </c>
      <c r="AT64" s="9">
        <f t="shared" si="35"/>
        <v>0</v>
      </c>
      <c r="AU64" s="10">
        <f t="shared" si="36"/>
        <v>0</v>
      </c>
      <c r="AV64" s="9">
        <f t="shared" si="48"/>
        <v>51</v>
      </c>
      <c r="AW64" s="9">
        <f t="shared" si="24"/>
        <v>-51</v>
      </c>
      <c r="AY64" s="11">
        <f t="shared" si="58"/>
        <v>0</v>
      </c>
      <c r="AZ64" s="11">
        <f t="shared" si="59"/>
        <v>0</v>
      </c>
      <c r="BA64" s="11">
        <f t="shared" si="60"/>
        <v>0</v>
      </c>
      <c r="BB64" s="11">
        <f t="shared" si="61"/>
        <v>0</v>
      </c>
      <c r="BC64" s="11">
        <f t="shared" si="62"/>
        <v>0</v>
      </c>
      <c r="BD64" s="11">
        <f t="shared" si="63"/>
        <v>0</v>
      </c>
      <c r="BE64" s="11">
        <f t="shared" si="64"/>
        <v>0</v>
      </c>
      <c r="BF64" s="12">
        <f t="shared" si="37"/>
        <v>0</v>
      </c>
    </row>
    <row r="65" spans="1:58" x14ac:dyDescent="0.25">
      <c r="A65" s="2" t="s">
        <v>109</v>
      </c>
      <c r="B65" s="2" t="s">
        <v>92</v>
      </c>
      <c r="C65" s="3">
        <v>40</v>
      </c>
      <c r="D65" s="4" t="s">
        <v>16</v>
      </c>
      <c r="E65" s="5">
        <v>0.35416666666666669</v>
      </c>
      <c r="F65" s="5">
        <v>0.73958333333333337</v>
      </c>
      <c r="G65" s="6">
        <f>99*2</f>
        <v>198</v>
      </c>
      <c r="H65" s="6">
        <v>0</v>
      </c>
      <c r="I65" s="6">
        <v>6.25</v>
      </c>
      <c r="J65" s="35">
        <v>3</v>
      </c>
      <c r="K65" s="68"/>
      <c r="L65" s="7">
        <f t="shared" si="0"/>
        <v>0</v>
      </c>
      <c r="M65" s="7">
        <f t="shared" si="49"/>
        <v>0</v>
      </c>
      <c r="N65" s="68"/>
      <c r="O65" s="7">
        <f t="shared" si="43"/>
        <v>0</v>
      </c>
      <c r="P65" s="7">
        <f t="shared" si="50"/>
        <v>0</v>
      </c>
      <c r="Q65" s="68"/>
      <c r="R65" s="7">
        <f t="shared" si="44"/>
        <v>0</v>
      </c>
      <c r="S65" s="7">
        <f t="shared" si="51"/>
        <v>0</v>
      </c>
      <c r="T65" s="68"/>
      <c r="U65" s="7">
        <f t="shared" si="45"/>
        <v>0</v>
      </c>
      <c r="V65" s="7">
        <f t="shared" si="52"/>
        <v>0</v>
      </c>
      <c r="W65" s="68"/>
      <c r="X65" s="7">
        <f t="shared" si="46"/>
        <v>0</v>
      </c>
      <c r="Y65" s="7">
        <f t="shared" si="53"/>
        <v>0</v>
      </c>
      <c r="Z65" s="68"/>
      <c r="AA65" s="7">
        <f t="shared" si="54"/>
        <v>0</v>
      </c>
      <c r="AB65" s="7">
        <f t="shared" si="55"/>
        <v>0</v>
      </c>
      <c r="AC65" s="68"/>
      <c r="AD65" s="7">
        <f t="shared" si="39"/>
        <v>0</v>
      </c>
      <c r="AE65" s="7">
        <f t="shared" si="56"/>
        <v>0</v>
      </c>
      <c r="AF65" s="7">
        <f t="shared" si="32"/>
        <v>0</v>
      </c>
      <c r="AG65" s="42">
        <f t="shared" si="33"/>
        <v>0</v>
      </c>
      <c r="AH65" s="7">
        <f t="shared" si="13"/>
        <v>0</v>
      </c>
      <c r="AI65" s="38">
        <f t="shared" si="57"/>
        <v>0</v>
      </c>
      <c r="AJ65" s="8">
        <f t="shared" si="15"/>
        <v>0</v>
      </c>
      <c r="AK65" s="7">
        <f t="shared" si="16"/>
        <v>0</v>
      </c>
      <c r="AL65" s="7">
        <f t="shared" si="17"/>
        <v>0</v>
      </c>
      <c r="AN65" s="9">
        <f t="shared" si="47"/>
        <v>0</v>
      </c>
      <c r="AO65" s="9">
        <f t="shared" si="19"/>
        <v>0</v>
      </c>
      <c r="AP65" s="9">
        <f t="shared" si="20"/>
        <v>0</v>
      </c>
      <c r="AQ65" s="9">
        <f t="shared" si="21"/>
        <v>0</v>
      </c>
      <c r="AR65" s="9">
        <f t="shared" si="22"/>
        <v>0</v>
      </c>
      <c r="AS65" s="9">
        <f t="shared" si="34"/>
        <v>0</v>
      </c>
      <c r="AT65" s="9">
        <f t="shared" si="35"/>
        <v>0</v>
      </c>
      <c r="AU65" s="10">
        <f t="shared" si="36"/>
        <v>0</v>
      </c>
      <c r="AV65" s="9">
        <f t="shared" si="48"/>
        <v>40</v>
      </c>
      <c r="AW65" s="9">
        <f t="shared" si="24"/>
        <v>-40</v>
      </c>
      <c r="AY65" s="11">
        <f t="shared" si="58"/>
        <v>0</v>
      </c>
      <c r="AZ65" s="11">
        <f t="shared" si="59"/>
        <v>0</v>
      </c>
      <c r="BA65" s="11">
        <f t="shared" si="60"/>
        <v>0</v>
      </c>
      <c r="BB65" s="11">
        <f t="shared" si="61"/>
        <v>0</v>
      </c>
      <c r="BC65" s="11">
        <f t="shared" si="62"/>
        <v>0</v>
      </c>
      <c r="BD65" s="11">
        <f t="shared" si="63"/>
        <v>0</v>
      </c>
      <c r="BE65" s="11">
        <f t="shared" si="64"/>
        <v>0</v>
      </c>
      <c r="BF65" s="12">
        <f t="shared" si="37"/>
        <v>0</v>
      </c>
    </row>
    <row r="66" spans="1:58" x14ac:dyDescent="0.25">
      <c r="A66" s="37" t="s">
        <v>48</v>
      </c>
      <c r="B66" s="37"/>
      <c r="C66" s="34"/>
      <c r="D66" s="37"/>
      <c r="E66" s="37"/>
      <c r="F66" s="37"/>
      <c r="G66" s="37"/>
      <c r="H66" s="37"/>
      <c r="I66" s="37"/>
      <c r="J66" s="37"/>
      <c r="K66" s="39"/>
      <c r="L66" s="39">
        <f>SUM(L16:L65)</f>
        <v>0</v>
      </c>
      <c r="M66" s="39">
        <f>SUM(M16:M65)</f>
        <v>0</v>
      </c>
      <c r="N66" s="31"/>
      <c r="O66" s="39">
        <f>SUM(O16:O65)</f>
        <v>0</v>
      </c>
      <c r="P66" s="39">
        <f>SUM(P16:P65)</f>
        <v>0</v>
      </c>
      <c r="Q66" s="31"/>
      <c r="R66" s="39">
        <f>SUM(R16:R65)</f>
        <v>0</v>
      </c>
      <c r="S66" s="39">
        <f>SUM(S16:S65)</f>
        <v>0</v>
      </c>
      <c r="T66" s="39"/>
      <c r="U66" s="39">
        <f>SUM(U16:U65)</f>
        <v>0</v>
      </c>
      <c r="V66" s="39">
        <f>SUM(V16:V65)</f>
        <v>0</v>
      </c>
      <c r="W66" s="39"/>
      <c r="X66" s="39">
        <f>SUM(X16:X65)</f>
        <v>0</v>
      </c>
      <c r="Y66" s="39">
        <f>SUM(Y16:Y65)</f>
        <v>0</v>
      </c>
      <c r="Z66" s="39"/>
      <c r="AA66" s="39">
        <f>SUM(AA16:AA65)</f>
        <v>0</v>
      </c>
      <c r="AB66" s="39">
        <f>SUM(AB16:AB65)</f>
        <v>0</v>
      </c>
      <c r="AC66" s="39"/>
      <c r="AD66" s="39"/>
      <c r="AE66" s="39"/>
      <c r="AF66" s="39">
        <f>SUM(AF16:AF65)</f>
        <v>0</v>
      </c>
      <c r="AG66" s="39"/>
      <c r="AH66" s="39"/>
      <c r="AI66" s="39"/>
      <c r="AJ66" s="39">
        <f>SUM(AJ16:AJ65)</f>
        <v>0</v>
      </c>
      <c r="AK66" s="39"/>
      <c r="AL66" s="39">
        <f>SUM(AL16:AL65)</f>
        <v>0</v>
      </c>
    </row>
    <row r="67" spans="1:58" x14ac:dyDescent="0.25">
      <c r="M67" s="15"/>
      <c r="N67" s="15"/>
      <c r="O67" s="15"/>
      <c r="P67" s="16"/>
      <c r="Q67" s="15"/>
      <c r="R67" s="15"/>
      <c r="S67" s="16"/>
      <c r="T67" s="15"/>
      <c r="U67" s="15"/>
      <c r="V67" s="15"/>
      <c r="W67" s="15"/>
      <c r="X67" s="15"/>
      <c r="Y67" s="15"/>
      <c r="Z67" s="15"/>
      <c r="AA67" s="15"/>
      <c r="AB67" s="15"/>
      <c r="AC67" s="15"/>
      <c r="AD67" s="15"/>
      <c r="AE67" s="15"/>
      <c r="AF67" s="15"/>
      <c r="AG67" s="15"/>
      <c r="AH67" s="15"/>
    </row>
    <row r="68" spans="1:58" x14ac:dyDescent="0.25">
      <c r="M68" s="15"/>
      <c r="N68" s="15"/>
      <c r="O68" s="15"/>
      <c r="P68" s="16"/>
      <c r="Q68" s="15"/>
      <c r="R68" s="15"/>
      <c r="S68" s="16"/>
      <c r="T68" s="15"/>
      <c r="U68" s="15"/>
      <c r="V68" s="15"/>
      <c r="W68" s="15"/>
      <c r="X68" s="15"/>
      <c r="Y68" s="15"/>
      <c r="Z68" s="15"/>
      <c r="AA68" s="15"/>
      <c r="AB68" s="15"/>
      <c r="AC68" s="15"/>
      <c r="AD68" s="15"/>
      <c r="AE68" s="15"/>
      <c r="AF68" s="15"/>
      <c r="AG68" s="15"/>
      <c r="AH68" s="15"/>
    </row>
    <row r="69" spans="1:58" ht="27.75" customHeight="1" x14ac:dyDescent="0.25">
      <c r="A69" s="83" t="s">
        <v>56</v>
      </c>
      <c r="B69" s="84"/>
      <c r="C69" s="84"/>
      <c r="D69" s="84"/>
      <c r="E69" s="84"/>
      <c r="F69" s="84"/>
      <c r="G69" s="84"/>
      <c r="H69" s="84"/>
      <c r="I69" s="84"/>
      <c r="J69" s="85"/>
      <c r="AN69" s="90" t="s">
        <v>19</v>
      </c>
      <c r="AO69" s="90"/>
      <c r="AP69" s="90"/>
      <c r="AQ69" s="90"/>
      <c r="AR69" s="90"/>
      <c r="AS69" s="90"/>
      <c r="AT69" s="90"/>
      <c r="AU69" s="90"/>
      <c r="AV69" s="90"/>
      <c r="AW69" s="90"/>
      <c r="AY69" s="88" t="s">
        <v>20</v>
      </c>
      <c r="AZ69" s="88"/>
      <c r="BA69" s="88"/>
      <c r="BB69" s="88"/>
      <c r="BC69" s="88"/>
      <c r="BD69" s="88"/>
      <c r="BE69" s="88"/>
      <c r="BF69" s="88"/>
    </row>
    <row r="70" spans="1:58" ht="61.5" customHeight="1" x14ac:dyDescent="0.25">
      <c r="A70" s="32" t="s">
        <v>21</v>
      </c>
      <c r="B70" s="33" t="s">
        <v>22</v>
      </c>
      <c r="C70" s="33" t="s">
        <v>23</v>
      </c>
      <c r="D70" s="34" t="s">
        <v>24</v>
      </c>
      <c r="E70" s="33" t="s">
        <v>25</v>
      </c>
      <c r="F70" s="33" t="s">
        <v>26</v>
      </c>
      <c r="G70" s="33" t="s">
        <v>27</v>
      </c>
      <c r="H70" s="33" t="s">
        <v>59</v>
      </c>
      <c r="I70" s="33" t="s">
        <v>57</v>
      </c>
      <c r="J70" s="33" t="s">
        <v>52</v>
      </c>
      <c r="K70" s="33" t="s">
        <v>28</v>
      </c>
      <c r="L70" s="33" t="s">
        <v>29</v>
      </c>
      <c r="M70" s="34" t="s">
        <v>30</v>
      </c>
      <c r="N70" s="33" t="s">
        <v>31</v>
      </c>
      <c r="O70" s="34" t="s">
        <v>29</v>
      </c>
      <c r="P70" s="33" t="s">
        <v>30</v>
      </c>
      <c r="Q70" s="33" t="s">
        <v>32</v>
      </c>
      <c r="R70" s="34" t="s">
        <v>29</v>
      </c>
      <c r="S70" s="34" t="s">
        <v>30</v>
      </c>
      <c r="T70" s="33" t="s">
        <v>33</v>
      </c>
      <c r="U70" s="34" t="s">
        <v>29</v>
      </c>
      <c r="V70" s="34" t="s">
        <v>30</v>
      </c>
      <c r="W70" s="33" t="s">
        <v>34</v>
      </c>
      <c r="X70" s="34" t="s">
        <v>29</v>
      </c>
      <c r="Y70" s="34" t="s">
        <v>30</v>
      </c>
      <c r="Z70" s="33" t="s">
        <v>121</v>
      </c>
      <c r="AA70" s="34" t="s">
        <v>29</v>
      </c>
      <c r="AB70" s="34" t="s">
        <v>30</v>
      </c>
      <c r="AC70" s="33" t="s">
        <v>122</v>
      </c>
      <c r="AD70" s="33" t="s">
        <v>29</v>
      </c>
      <c r="AE70" s="33" t="s">
        <v>30</v>
      </c>
      <c r="AF70" s="33" t="s">
        <v>35</v>
      </c>
      <c r="AG70" s="33" t="s">
        <v>60</v>
      </c>
      <c r="AH70" s="33" t="s">
        <v>61</v>
      </c>
      <c r="AI70" s="33" t="s">
        <v>53</v>
      </c>
      <c r="AJ70" s="33" t="s">
        <v>36</v>
      </c>
      <c r="AK70" s="33" t="s">
        <v>37</v>
      </c>
      <c r="AL70" s="33" t="s">
        <v>62</v>
      </c>
      <c r="AN70" s="33" t="s">
        <v>39</v>
      </c>
      <c r="AO70" s="33" t="s">
        <v>40</v>
      </c>
      <c r="AP70" s="33" t="s">
        <v>41</v>
      </c>
      <c r="AQ70" s="33" t="s">
        <v>42</v>
      </c>
      <c r="AR70" s="33" t="s">
        <v>43</v>
      </c>
      <c r="AS70" s="33" t="s">
        <v>121</v>
      </c>
      <c r="AT70" s="33" t="s">
        <v>122</v>
      </c>
      <c r="AU70" s="33" t="s">
        <v>44</v>
      </c>
      <c r="AV70" s="33" t="s">
        <v>45</v>
      </c>
      <c r="AW70" s="33" t="s">
        <v>46</v>
      </c>
      <c r="AY70" s="33" t="s">
        <v>39</v>
      </c>
      <c r="AZ70" s="33" t="s">
        <v>40</v>
      </c>
      <c r="BA70" s="33" t="s">
        <v>41</v>
      </c>
      <c r="BB70" s="33" t="s">
        <v>42</v>
      </c>
      <c r="BC70" s="33" t="s">
        <v>43</v>
      </c>
      <c r="BD70" s="33" t="s">
        <v>123</v>
      </c>
      <c r="BE70" s="33" t="s">
        <v>124</v>
      </c>
      <c r="BF70" s="33" t="s">
        <v>47</v>
      </c>
    </row>
    <row r="71" spans="1:58" x14ac:dyDescent="0.25">
      <c r="A71" s="2" t="s">
        <v>110</v>
      </c>
      <c r="B71" s="2" t="s">
        <v>92</v>
      </c>
      <c r="C71" s="3">
        <v>44</v>
      </c>
      <c r="D71" s="71" t="s">
        <v>13</v>
      </c>
      <c r="E71" s="71">
        <v>45754</v>
      </c>
      <c r="F71" s="71">
        <v>45758</v>
      </c>
      <c r="G71" s="6">
        <f>288*2</f>
        <v>576</v>
      </c>
      <c r="H71" s="6">
        <v>0</v>
      </c>
      <c r="I71" s="6">
        <v>60</v>
      </c>
      <c r="J71" s="35">
        <v>8</v>
      </c>
      <c r="K71" s="68"/>
      <c r="L71" s="7">
        <f t="shared" ref="L71" si="69">$C$6*G71*K71</f>
        <v>0</v>
      </c>
      <c r="M71" s="7">
        <f>$H$6*$J71*K71</f>
        <v>0</v>
      </c>
      <c r="N71" s="68"/>
      <c r="O71" s="7">
        <f t="shared" ref="O71" si="70">$C$7*G71*N71</f>
        <v>0</v>
      </c>
      <c r="P71" s="7">
        <f>$H$6*$J71*N71</f>
        <v>0</v>
      </c>
      <c r="Q71" s="68"/>
      <c r="R71" s="7">
        <f t="shared" ref="R71" si="71">$C$8*G71*Q71</f>
        <v>0</v>
      </c>
      <c r="S71" s="7">
        <f>$H$6*$J71*Q71</f>
        <v>0</v>
      </c>
      <c r="T71" s="68"/>
      <c r="U71" s="7">
        <f t="shared" ref="U71" si="72">$C$9*G71*T71</f>
        <v>0</v>
      </c>
      <c r="V71" s="7">
        <f>$H$6*$J71*T71</f>
        <v>0</v>
      </c>
      <c r="W71" s="68"/>
      <c r="X71" s="7">
        <f t="shared" ref="X71" si="73">$C$10*G71*W71</f>
        <v>0</v>
      </c>
      <c r="Y71" s="7">
        <f>$H$6*$J71*W71</f>
        <v>0</v>
      </c>
      <c r="Z71" s="68"/>
      <c r="AA71" s="7">
        <f t="shared" ref="AA71:AA78" si="74">$C$11*$G71*Z71</f>
        <v>0</v>
      </c>
      <c r="AB71" s="7">
        <f t="shared" ref="AB71:AB78" si="75">$H$6*$J71*Z71</f>
        <v>0</v>
      </c>
      <c r="AC71" s="68"/>
      <c r="AD71" s="7">
        <f t="shared" ref="AD71:AD78" si="76">$C$12*$G71*AC71</f>
        <v>0</v>
      </c>
      <c r="AE71" s="7">
        <f t="shared" ref="AE71:AE78" si="77">$H$6*$J71*AC71</f>
        <v>0</v>
      </c>
      <c r="AF71" s="7">
        <f t="shared" ref="AF71:AF78" si="78">L71+M71+O71+P71+R71+S71+U71+V71+X71+Y71+AA71+AB71+AD71+AE71</f>
        <v>0</v>
      </c>
      <c r="AG71" s="42">
        <f t="shared" ref="AG71:AG78" si="79">(I71*$L$6*K71)+(I71*$L$7*N71)+(I71*$L$8*Q71)+(I71*$L$9*T71)+(I71*$L$10*W71)+(I71*$L$11*Z71)+(I71*$L$12*AC71)</f>
        <v>0</v>
      </c>
      <c r="AH71" s="7">
        <f t="shared" ref="AH71:AH78" si="80">AF71+AG71</f>
        <v>0</v>
      </c>
      <c r="AI71" s="38">
        <f t="shared" ref="AI71:AI78" si="81">IFERROR(VLOOKUP(D71,$N$6:$O$11,2,FALSE),VLOOKUP(D71,$Q$6:$R$11,2,FALSE))</f>
        <v>0</v>
      </c>
      <c r="AJ71" s="8">
        <f t="shared" ref="AJ71:AJ78" si="82">AH71*(100%-AI71)</f>
        <v>0</v>
      </c>
      <c r="AK71" s="7">
        <f>BF71</f>
        <v>0</v>
      </c>
      <c r="AL71" s="7">
        <f>MAX(AJ71:AK71)</f>
        <v>0</v>
      </c>
      <c r="AN71" s="9">
        <f t="shared" ref="AN71:AN78" si="83">K71*20</f>
        <v>0</v>
      </c>
      <c r="AO71" s="9">
        <f t="shared" ref="AO71:AO78" si="84">N71*50</f>
        <v>0</v>
      </c>
      <c r="AP71" s="9">
        <f t="shared" ref="AP71:AP78" si="85">Q71*60</f>
        <v>0</v>
      </c>
      <c r="AQ71" s="9">
        <f t="shared" ref="AQ71:AQ78" si="86">T71*70</f>
        <v>0</v>
      </c>
      <c r="AR71" s="9">
        <f t="shared" ref="AR71:AR78" si="87">W71*92</f>
        <v>0</v>
      </c>
      <c r="AS71" s="9">
        <f t="shared" ref="AS71:AS78" si="88">Z71*$B$11</f>
        <v>0</v>
      </c>
      <c r="AT71" s="9">
        <f t="shared" ref="AT71:AT78" si="89">AC71*$B$12</f>
        <v>0</v>
      </c>
      <c r="AU71" s="10">
        <f>SUM(AN71:AT71)</f>
        <v>0</v>
      </c>
      <c r="AV71" s="9">
        <f t="shared" ref="AV71:AV78" si="90">C71</f>
        <v>44</v>
      </c>
      <c r="AW71" s="9">
        <f>AU71-AV71</f>
        <v>-44</v>
      </c>
      <c r="AY71" s="11">
        <f t="shared" ref="AY71:AY78" si="91">K71*$E$6</f>
        <v>0</v>
      </c>
      <c r="AZ71" s="11">
        <f t="shared" ref="AZ71:AZ78" si="92">N71*$E$7</f>
        <v>0</v>
      </c>
      <c r="BA71" s="11">
        <f t="shared" ref="BA71:BA78" si="93">Q71*$E$8</f>
        <v>0</v>
      </c>
      <c r="BB71" s="11">
        <f t="shared" ref="BB71:BB78" si="94">T71*$E$9</f>
        <v>0</v>
      </c>
      <c r="BC71" s="11">
        <f t="shared" ref="BC71:BC78" si="95">W71*$E$10</f>
        <v>0</v>
      </c>
      <c r="BD71" s="11">
        <f t="shared" ref="BD71:BD78" si="96">Z71*$E$11</f>
        <v>0</v>
      </c>
      <c r="BE71" s="11">
        <f t="shared" ref="BE71:BE78" si="97">AC71*$E$12</f>
        <v>0</v>
      </c>
      <c r="BF71" s="12">
        <f t="shared" ref="BF71:BF78" si="98">SUM(AY71:BE71)</f>
        <v>0</v>
      </c>
    </row>
    <row r="72" spans="1:58" x14ac:dyDescent="0.25">
      <c r="A72" s="2" t="s">
        <v>111</v>
      </c>
      <c r="B72" s="2" t="s">
        <v>92</v>
      </c>
      <c r="C72" s="3">
        <v>60</v>
      </c>
      <c r="D72" s="71" t="s">
        <v>10</v>
      </c>
      <c r="E72" s="71">
        <v>45747</v>
      </c>
      <c r="F72" s="71">
        <v>45751</v>
      </c>
      <c r="G72" s="6">
        <f>220*2</f>
        <v>440</v>
      </c>
      <c r="H72" s="6">
        <v>3</v>
      </c>
      <c r="I72" s="6">
        <v>56</v>
      </c>
      <c r="J72" s="35">
        <v>7</v>
      </c>
      <c r="K72" s="68"/>
      <c r="L72" s="7">
        <f t="shared" ref="L72:L78" si="99">$C$6*G72*K72</f>
        <v>0</v>
      </c>
      <c r="M72" s="7">
        <f t="shared" ref="M72:M78" si="100">$H$6*J72*K72</f>
        <v>0</v>
      </c>
      <c r="N72" s="68"/>
      <c r="O72" s="7">
        <f t="shared" ref="O72:O78" si="101">$C$7*G72*N72</f>
        <v>0</v>
      </c>
      <c r="P72" s="7">
        <f t="shared" ref="P72:P78" si="102">$H$6*J72*N72</f>
        <v>0</v>
      </c>
      <c r="Q72" s="68"/>
      <c r="R72" s="7">
        <f t="shared" ref="R72:R78" si="103">$C$8*G72*Q72</f>
        <v>0</v>
      </c>
      <c r="S72" s="7">
        <f t="shared" ref="S72:S78" si="104">$H$6*J72*Q72</f>
        <v>0</v>
      </c>
      <c r="T72" s="68"/>
      <c r="U72" s="7">
        <f t="shared" ref="U72:U78" si="105">$C$9*G72*T72</f>
        <v>0</v>
      </c>
      <c r="V72" s="7">
        <f t="shared" ref="V72:V78" si="106">$H$6*J72*T72</f>
        <v>0</v>
      </c>
      <c r="W72" s="68"/>
      <c r="X72" s="7">
        <f t="shared" ref="X72:X78" si="107">$C$10*G72*W72</f>
        <v>0</v>
      </c>
      <c r="Y72" s="7">
        <f t="shared" ref="Y72:Y78" si="108">$H$6*J72*W72</f>
        <v>0</v>
      </c>
      <c r="Z72" s="68"/>
      <c r="AA72" s="7">
        <f t="shared" si="74"/>
        <v>0</v>
      </c>
      <c r="AB72" s="7">
        <f t="shared" si="75"/>
        <v>0</v>
      </c>
      <c r="AC72" s="68"/>
      <c r="AD72" s="7">
        <f t="shared" si="76"/>
        <v>0</v>
      </c>
      <c r="AE72" s="7">
        <f t="shared" si="77"/>
        <v>0</v>
      </c>
      <c r="AF72" s="7">
        <f t="shared" si="78"/>
        <v>0</v>
      </c>
      <c r="AG72" s="42">
        <f t="shared" si="79"/>
        <v>0</v>
      </c>
      <c r="AH72" s="7">
        <f t="shared" si="80"/>
        <v>0</v>
      </c>
      <c r="AI72" s="38">
        <f t="shared" si="81"/>
        <v>0</v>
      </c>
      <c r="AJ72" s="8">
        <f t="shared" si="82"/>
        <v>0</v>
      </c>
      <c r="AK72" s="7">
        <f t="shared" ref="AK72:AK78" si="109">BF72</f>
        <v>0</v>
      </c>
      <c r="AL72" s="7">
        <f t="shared" ref="AL72:AL78" si="110">MAX(AJ72:AK72)</f>
        <v>0</v>
      </c>
      <c r="AN72" s="9">
        <f t="shared" si="83"/>
        <v>0</v>
      </c>
      <c r="AO72" s="9">
        <f t="shared" si="84"/>
        <v>0</v>
      </c>
      <c r="AP72" s="9">
        <f t="shared" si="85"/>
        <v>0</v>
      </c>
      <c r="AQ72" s="9">
        <f t="shared" si="86"/>
        <v>0</v>
      </c>
      <c r="AR72" s="9">
        <f t="shared" si="87"/>
        <v>0</v>
      </c>
      <c r="AS72" s="9">
        <f t="shared" si="88"/>
        <v>0</v>
      </c>
      <c r="AT72" s="9">
        <f t="shared" si="89"/>
        <v>0</v>
      </c>
      <c r="AU72" s="10">
        <f t="shared" ref="AU72:AU78" si="111">SUM(AN72:AT72)</f>
        <v>0</v>
      </c>
      <c r="AV72" s="9">
        <f t="shared" si="90"/>
        <v>60</v>
      </c>
      <c r="AW72" s="9">
        <f t="shared" ref="AW72:AW78" si="112">AU72-AV72</f>
        <v>-60</v>
      </c>
      <c r="AY72" s="11">
        <f t="shared" si="91"/>
        <v>0</v>
      </c>
      <c r="AZ72" s="11">
        <f t="shared" si="92"/>
        <v>0</v>
      </c>
      <c r="BA72" s="11">
        <f t="shared" si="93"/>
        <v>0</v>
      </c>
      <c r="BB72" s="11">
        <f t="shared" si="94"/>
        <v>0</v>
      </c>
      <c r="BC72" s="11">
        <f t="shared" si="95"/>
        <v>0</v>
      </c>
      <c r="BD72" s="11">
        <f t="shared" si="96"/>
        <v>0</v>
      </c>
      <c r="BE72" s="11">
        <f t="shared" si="97"/>
        <v>0</v>
      </c>
      <c r="BF72" s="12">
        <f t="shared" si="98"/>
        <v>0</v>
      </c>
    </row>
    <row r="73" spans="1:58" x14ac:dyDescent="0.25">
      <c r="A73" s="2" t="s">
        <v>111</v>
      </c>
      <c r="B73" s="2" t="s">
        <v>92</v>
      </c>
      <c r="C73" s="3">
        <v>77</v>
      </c>
      <c r="D73" s="71" t="s">
        <v>14</v>
      </c>
      <c r="E73" s="71">
        <v>45932</v>
      </c>
      <c r="F73" s="71">
        <v>45933</v>
      </c>
      <c r="G73" s="6">
        <f t="shared" ref="G73:G74" si="113">220*2</f>
        <v>440</v>
      </c>
      <c r="H73" s="6">
        <v>3</v>
      </c>
      <c r="I73" s="6">
        <v>8</v>
      </c>
      <c r="J73" s="35">
        <v>7</v>
      </c>
      <c r="K73" s="68"/>
      <c r="L73" s="7">
        <f t="shared" si="99"/>
        <v>0</v>
      </c>
      <c r="M73" s="7">
        <f t="shared" si="100"/>
        <v>0</v>
      </c>
      <c r="N73" s="68"/>
      <c r="O73" s="7">
        <f t="shared" si="101"/>
        <v>0</v>
      </c>
      <c r="P73" s="7">
        <f t="shared" si="102"/>
        <v>0</v>
      </c>
      <c r="Q73" s="68"/>
      <c r="R73" s="7">
        <f t="shared" si="103"/>
        <v>0</v>
      </c>
      <c r="S73" s="7">
        <f t="shared" si="104"/>
        <v>0</v>
      </c>
      <c r="T73" s="68"/>
      <c r="U73" s="7">
        <f t="shared" si="105"/>
        <v>0</v>
      </c>
      <c r="V73" s="7">
        <f t="shared" si="106"/>
        <v>0</v>
      </c>
      <c r="W73" s="68"/>
      <c r="X73" s="7">
        <f t="shared" si="107"/>
        <v>0</v>
      </c>
      <c r="Y73" s="7">
        <f t="shared" si="108"/>
        <v>0</v>
      </c>
      <c r="Z73" s="68"/>
      <c r="AA73" s="7">
        <f t="shared" si="74"/>
        <v>0</v>
      </c>
      <c r="AB73" s="7">
        <f t="shared" si="75"/>
        <v>0</v>
      </c>
      <c r="AC73" s="68"/>
      <c r="AD73" s="7">
        <f t="shared" si="76"/>
        <v>0</v>
      </c>
      <c r="AE73" s="7">
        <f t="shared" si="77"/>
        <v>0</v>
      </c>
      <c r="AF73" s="7">
        <f t="shared" si="78"/>
        <v>0</v>
      </c>
      <c r="AG73" s="42">
        <f t="shared" si="79"/>
        <v>0</v>
      </c>
      <c r="AH73" s="7">
        <f t="shared" si="80"/>
        <v>0</v>
      </c>
      <c r="AI73" s="38">
        <f t="shared" si="81"/>
        <v>0</v>
      </c>
      <c r="AJ73" s="8">
        <f t="shared" si="82"/>
        <v>0</v>
      </c>
      <c r="AK73" s="7">
        <f t="shared" si="109"/>
        <v>0</v>
      </c>
      <c r="AL73" s="7">
        <f t="shared" si="110"/>
        <v>0</v>
      </c>
      <c r="AN73" s="9">
        <f t="shared" si="83"/>
        <v>0</v>
      </c>
      <c r="AO73" s="9">
        <f t="shared" si="84"/>
        <v>0</v>
      </c>
      <c r="AP73" s="9">
        <f t="shared" si="85"/>
        <v>0</v>
      </c>
      <c r="AQ73" s="9">
        <f t="shared" si="86"/>
        <v>0</v>
      </c>
      <c r="AR73" s="9">
        <f t="shared" si="87"/>
        <v>0</v>
      </c>
      <c r="AS73" s="9">
        <f t="shared" si="88"/>
        <v>0</v>
      </c>
      <c r="AT73" s="9">
        <f t="shared" si="89"/>
        <v>0</v>
      </c>
      <c r="AU73" s="10">
        <f t="shared" si="111"/>
        <v>0</v>
      </c>
      <c r="AV73" s="9">
        <f t="shared" si="90"/>
        <v>77</v>
      </c>
      <c r="AW73" s="9">
        <f t="shared" si="112"/>
        <v>-77</v>
      </c>
      <c r="AY73" s="11">
        <f t="shared" si="91"/>
        <v>0</v>
      </c>
      <c r="AZ73" s="11">
        <f t="shared" si="92"/>
        <v>0</v>
      </c>
      <c r="BA73" s="11">
        <f t="shared" si="93"/>
        <v>0</v>
      </c>
      <c r="BB73" s="11">
        <f t="shared" si="94"/>
        <v>0</v>
      </c>
      <c r="BC73" s="11">
        <f t="shared" si="95"/>
        <v>0</v>
      </c>
      <c r="BD73" s="11">
        <f t="shared" si="96"/>
        <v>0</v>
      </c>
      <c r="BE73" s="11">
        <f t="shared" si="97"/>
        <v>0</v>
      </c>
      <c r="BF73" s="12">
        <f t="shared" si="98"/>
        <v>0</v>
      </c>
    </row>
    <row r="74" spans="1:58" x14ac:dyDescent="0.25">
      <c r="A74" s="2" t="s">
        <v>111</v>
      </c>
      <c r="B74" s="2" t="s">
        <v>92</v>
      </c>
      <c r="C74" s="3">
        <v>52</v>
      </c>
      <c r="D74" s="71" t="s">
        <v>117</v>
      </c>
      <c r="E74" s="71">
        <v>45810</v>
      </c>
      <c r="F74" s="71">
        <v>45814</v>
      </c>
      <c r="G74" s="6">
        <f t="shared" si="113"/>
        <v>440</v>
      </c>
      <c r="H74" s="6">
        <v>3</v>
      </c>
      <c r="I74" s="6">
        <v>56</v>
      </c>
      <c r="J74" s="35">
        <v>7</v>
      </c>
      <c r="K74" s="68"/>
      <c r="L74" s="7">
        <f t="shared" si="99"/>
        <v>0</v>
      </c>
      <c r="M74" s="7">
        <f t="shared" si="100"/>
        <v>0</v>
      </c>
      <c r="N74" s="68"/>
      <c r="O74" s="7">
        <f t="shared" si="101"/>
        <v>0</v>
      </c>
      <c r="P74" s="7">
        <f t="shared" si="102"/>
        <v>0</v>
      </c>
      <c r="Q74" s="68"/>
      <c r="R74" s="7">
        <f t="shared" si="103"/>
        <v>0</v>
      </c>
      <c r="S74" s="7">
        <f t="shared" si="104"/>
        <v>0</v>
      </c>
      <c r="T74" s="68"/>
      <c r="U74" s="7">
        <f t="shared" si="105"/>
        <v>0</v>
      </c>
      <c r="V74" s="7">
        <f t="shared" si="106"/>
        <v>0</v>
      </c>
      <c r="W74" s="68"/>
      <c r="X74" s="7">
        <f t="shared" si="107"/>
        <v>0</v>
      </c>
      <c r="Y74" s="7">
        <f t="shared" si="108"/>
        <v>0</v>
      </c>
      <c r="Z74" s="68"/>
      <c r="AA74" s="7">
        <f t="shared" si="74"/>
        <v>0</v>
      </c>
      <c r="AB74" s="7">
        <f t="shared" si="75"/>
        <v>0</v>
      </c>
      <c r="AC74" s="68"/>
      <c r="AD74" s="7">
        <f t="shared" si="76"/>
        <v>0</v>
      </c>
      <c r="AE74" s="7">
        <f t="shared" si="77"/>
        <v>0</v>
      </c>
      <c r="AF74" s="7">
        <f t="shared" si="78"/>
        <v>0</v>
      </c>
      <c r="AG74" s="42">
        <f t="shared" si="79"/>
        <v>0</v>
      </c>
      <c r="AH74" s="7">
        <f t="shared" si="80"/>
        <v>0</v>
      </c>
      <c r="AI74" s="38">
        <f t="shared" si="81"/>
        <v>0</v>
      </c>
      <c r="AJ74" s="8">
        <f t="shared" si="82"/>
        <v>0</v>
      </c>
      <c r="AK74" s="7">
        <f t="shared" si="109"/>
        <v>0</v>
      </c>
      <c r="AL74" s="7">
        <f t="shared" si="110"/>
        <v>0</v>
      </c>
      <c r="AN74" s="9">
        <f t="shared" si="83"/>
        <v>0</v>
      </c>
      <c r="AO74" s="9">
        <f t="shared" si="84"/>
        <v>0</v>
      </c>
      <c r="AP74" s="9">
        <f t="shared" si="85"/>
        <v>0</v>
      </c>
      <c r="AQ74" s="9">
        <f t="shared" si="86"/>
        <v>0</v>
      </c>
      <c r="AR74" s="9">
        <f t="shared" si="87"/>
        <v>0</v>
      </c>
      <c r="AS74" s="9">
        <f t="shared" si="88"/>
        <v>0</v>
      </c>
      <c r="AT74" s="9">
        <f t="shared" si="89"/>
        <v>0</v>
      </c>
      <c r="AU74" s="10">
        <f t="shared" si="111"/>
        <v>0</v>
      </c>
      <c r="AV74" s="9">
        <f t="shared" si="90"/>
        <v>52</v>
      </c>
      <c r="AW74" s="9">
        <f t="shared" si="112"/>
        <v>-52</v>
      </c>
      <c r="AY74" s="11">
        <f t="shared" si="91"/>
        <v>0</v>
      </c>
      <c r="AZ74" s="11">
        <f t="shared" si="92"/>
        <v>0</v>
      </c>
      <c r="BA74" s="11">
        <f t="shared" si="93"/>
        <v>0</v>
      </c>
      <c r="BB74" s="11">
        <f t="shared" si="94"/>
        <v>0</v>
      </c>
      <c r="BC74" s="11">
        <f t="shared" si="95"/>
        <v>0</v>
      </c>
      <c r="BD74" s="11">
        <f t="shared" si="96"/>
        <v>0</v>
      </c>
      <c r="BE74" s="11">
        <f t="shared" si="97"/>
        <v>0</v>
      </c>
      <c r="BF74" s="12">
        <f t="shared" si="98"/>
        <v>0</v>
      </c>
    </row>
    <row r="75" spans="1:58" x14ac:dyDescent="0.25">
      <c r="A75" s="2" t="s">
        <v>112</v>
      </c>
      <c r="B75" s="2" t="s">
        <v>92</v>
      </c>
      <c r="C75" s="3">
        <v>122</v>
      </c>
      <c r="D75" s="71" t="s">
        <v>117</v>
      </c>
      <c r="E75" s="71">
        <v>45810</v>
      </c>
      <c r="F75" s="71">
        <v>45814</v>
      </c>
      <c r="G75" s="6">
        <f>464*2</f>
        <v>928</v>
      </c>
      <c r="H75" s="6">
        <v>3</v>
      </c>
      <c r="I75" s="6">
        <v>70</v>
      </c>
      <c r="J75" s="35">
        <v>16</v>
      </c>
      <c r="K75" s="68"/>
      <c r="L75" s="7">
        <f t="shared" si="99"/>
        <v>0</v>
      </c>
      <c r="M75" s="7">
        <f t="shared" si="100"/>
        <v>0</v>
      </c>
      <c r="N75" s="68"/>
      <c r="O75" s="7">
        <f t="shared" si="101"/>
        <v>0</v>
      </c>
      <c r="P75" s="7">
        <f t="shared" si="102"/>
        <v>0</v>
      </c>
      <c r="Q75" s="68"/>
      <c r="R75" s="7">
        <f t="shared" si="103"/>
        <v>0</v>
      </c>
      <c r="S75" s="7">
        <f t="shared" si="104"/>
        <v>0</v>
      </c>
      <c r="T75" s="68"/>
      <c r="U75" s="7">
        <f t="shared" si="105"/>
        <v>0</v>
      </c>
      <c r="V75" s="7">
        <f t="shared" si="106"/>
        <v>0</v>
      </c>
      <c r="W75" s="68"/>
      <c r="X75" s="7">
        <f t="shared" si="107"/>
        <v>0</v>
      </c>
      <c r="Y75" s="7">
        <f t="shared" si="108"/>
        <v>0</v>
      </c>
      <c r="Z75" s="68"/>
      <c r="AA75" s="7">
        <f t="shared" si="74"/>
        <v>0</v>
      </c>
      <c r="AB75" s="7">
        <f t="shared" si="75"/>
        <v>0</v>
      </c>
      <c r="AC75" s="68"/>
      <c r="AD75" s="7">
        <f t="shared" si="76"/>
        <v>0</v>
      </c>
      <c r="AE75" s="7">
        <f t="shared" si="77"/>
        <v>0</v>
      </c>
      <c r="AF75" s="7">
        <f t="shared" si="78"/>
        <v>0</v>
      </c>
      <c r="AG75" s="42">
        <f t="shared" si="79"/>
        <v>0</v>
      </c>
      <c r="AH75" s="7">
        <f t="shared" si="80"/>
        <v>0</v>
      </c>
      <c r="AI75" s="38">
        <f t="shared" si="81"/>
        <v>0</v>
      </c>
      <c r="AJ75" s="8">
        <f t="shared" si="82"/>
        <v>0</v>
      </c>
      <c r="AK75" s="7">
        <f t="shared" si="109"/>
        <v>0</v>
      </c>
      <c r="AL75" s="7">
        <f t="shared" si="110"/>
        <v>0</v>
      </c>
      <c r="AN75" s="9">
        <f t="shared" si="83"/>
        <v>0</v>
      </c>
      <c r="AO75" s="9">
        <f t="shared" si="84"/>
        <v>0</v>
      </c>
      <c r="AP75" s="9">
        <f t="shared" si="85"/>
        <v>0</v>
      </c>
      <c r="AQ75" s="9">
        <f t="shared" si="86"/>
        <v>0</v>
      </c>
      <c r="AR75" s="9">
        <f t="shared" si="87"/>
        <v>0</v>
      </c>
      <c r="AS75" s="9">
        <f t="shared" si="88"/>
        <v>0</v>
      </c>
      <c r="AT75" s="9">
        <f t="shared" si="89"/>
        <v>0</v>
      </c>
      <c r="AU75" s="10">
        <f t="shared" si="111"/>
        <v>0</v>
      </c>
      <c r="AV75" s="9">
        <f t="shared" si="90"/>
        <v>122</v>
      </c>
      <c r="AW75" s="9">
        <f t="shared" si="112"/>
        <v>-122</v>
      </c>
      <c r="AY75" s="11">
        <f t="shared" si="91"/>
        <v>0</v>
      </c>
      <c r="AZ75" s="11">
        <f t="shared" si="92"/>
        <v>0</v>
      </c>
      <c r="BA75" s="11">
        <f t="shared" si="93"/>
        <v>0</v>
      </c>
      <c r="BB75" s="11">
        <f t="shared" si="94"/>
        <v>0</v>
      </c>
      <c r="BC75" s="11">
        <f t="shared" si="95"/>
        <v>0</v>
      </c>
      <c r="BD75" s="11">
        <f t="shared" si="96"/>
        <v>0</v>
      </c>
      <c r="BE75" s="11">
        <f t="shared" si="97"/>
        <v>0</v>
      </c>
      <c r="BF75" s="12">
        <f t="shared" si="98"/>
        <v>0</v>
      </c>
    </row>
    <row r="76" spans="1:58" x14ac:dyDescent="0.25">
      <c r="A76" s="2" t="s">
        <v>113</v>
      </c>
      <c r="B76" s="2" t="s">
        <v>92</v>
      </c>
      <c r="C76" s="3">
        <v>52</v>
      </c>
      <c r="D76" s="71" t="s">
        <v>13</v>
      </c>
      <c r="E76" s="71">
        <v>45754</v>
      </c>
      <c r="F76" s="71">
        <v>45758</v>
      </c>
      <c r="G76" s="6">
        <f>213*2</f>
        <v>426</v>
      </c>
      <c r="H76" s="6">
        <v>1</v>
      </c>
      <c r="I76" s="6">
        <v>60</v>
      </c>
      <c r="J76" s="35">
        <v>6</v>
      </c>
      <c r="K76" s="68"/>
      <c r="L76" s="7">
        <f t="shared" si="99"/>
        <v>0</v>
      </c>
      <c r="M76" s="7">
        <f t="shared" si="100"/>
        <v>0</v>
      </c>
      <c r="N76" s="68"/>
      <c r="O76" s="7">
        <f t="shared" si="101"/>
        <v>0</v>
      </c>
      <c r="P76" s="7">
        <f t="shared" si="102"/>
        <v>0</v>
      </c>
      <c r="Q76" s="68"/>
      <c r="R76" s="7">
        <f t="shared" si="103"/>
        <v>0</v>
      </c>
      <c r="S76" s="7">
        <f t="shared" si="104"/>
        <v>0</v>
      </c>
      <c r="T76" s="68"/>
      <c r="U76" s="7">
        <f t="shared" si="105"/>
        <v>0</v>
      </c>
      <c r="V76" s="7">
        <f t="shared" si="106"/>
        <v>0</v>
      </c>
      <c r="W76" s="68"/>
      <c r="X76" s="7">
        <f t="shared" si="107"/>
        <v>0</v>
      </c>
      <c r="Y76" s="7">
        <f t="shared" si="108"/>
        <v>0</v>
      </c>
      <c r="Z76" s="68"/>
      <c r="AA76" s="7">
        <f t="shared" si="74"/>
        <v>0</v>
      </c>
      <c r="AB76" s="7">
        <f t="shared" si="75"/>
        <v>0</v>
      </c>
      <c r="AC76" s="68"/>
      <c r="AD76" s="7">
        <f t="shared" si="76"/>
        <v>0</v>
      </c>
      <c r="AE76" s="7">
        <f t="shared" si="77"/>
        <v>0</v>
      </c>
      <c r="AF76" s="7">
        <f t="shared" si="78"/>
        <v>0</v>
      </c>
      <c r="AG76" s="42">
        <f t="shared" si="79"/>
        <v>0</v>
      </c>
      <c r="AH76" s="7">
        <f t="shared" si="80"/>
        <v>0</v>
      </c>
      <c r="AI76" s="38">
        <f t="shared" si="81"/>
        <v>0</v>
      </c>
      <c r="AJ76" s="8">
        <f t="shared" si="82"/>
        <v>0</v>
      </c>
      <c r="AK76" s="7">
        <f t="shared" si="109"/>
        <v>0</v>
      </c>
      <c r="AL76" s="7">
        <f t="shared" si="110"/>
        <v>0</v>
      </c>
      <c r="AN76" s="9">
        <f t="shared" si="83"/>
        <v>0</v>
      </c>
      <c r="AO76" s="9">
        <f t="shared" si="84"/>
        <v>0</v>
      </c>
      <c r="AP76" s="9">
        <f t="shared" si="85"/>
        <v>0</v>
      </c>
      <c r="AQ76" s="9">
        <f t="shared" si="86"/>
        <v>0</v>
      </c>
      <c r="AR76" s="9">
        <f t="shared" si="87"/>
        <v>0</v>
      </c>
      <c r="AS76" s="9">
        <f t="shared" si="88"/>
        <v>0</v>
      </c>
      <c r="AT76" s="9">
        <f t="shared" si="89"/>
        <v>0</v>
      </c>
      <c r="AU76" s="10">
        <f t="shared" si="111"/>
        <v>0</v>
      </c>
      <c r="AV76" s="9">
        <f t="shared" si="90"/>
        <v>52</v>
      </c>
      <c r="AW76" s="9">
        <f t="shared" si="112"/>
        <v>-52</v>
      </c>
      <c r="AY76" s="11">
        <f t="shared" si="91"/>
        <v>0</v>
      </c>
      <c r="AZ76" s="11">
        <f t="shared" si="92"/>
        <v>0</v>
      </c>
      <c r="BA76" s="11">
        <f t="shared" si="93"/>
        <v>0</v>
      </c>
      <c r="BB76" s="11">
        <f t="shared" si="94"/>
        <v>0</v>
      </c>
      <c r="BC76" s="11">
        <f t="shared" si="95"/>
        <v>0</v>
      </c>
      <c r="BD76" s="11">
        <f t="shared" si="96"/>
        <v>0</v>
      </c>
      <c r="BE76" s="11">
        <f t="shared" si="97"/>
        <v>0</v>
      </c>
      <c r="BF76" s="12">
        <f t="shared" si="98"/>
        <v>0</v>
      </c>
    </row>
    <row r="77" spans="1:58" x14ac:dyDescent="0.25">
      <c r="A77" s="2" t="s">
        <v>114</v>
      </c>
      <c r="B77" s="2" t="s">
        <v>92</v>
      </c>
      <c r="C77" s="3">
        <v>54</v>
      </c>
      <c r="D77" s="71" t="s">
        <v>13</v>
      </c>
      <c r="E77" s="71">
        <v>45754</v>
      </c>
      <c r="F77" s="71">
        <v>45758</v>
      </c>
      <c r="G77" s="6">
        <f>308*2</f>
        <v>616</v>
      </c>
      <c r="H77" s="6">
        <v>5</v>
      </c>
      <c r="I77" s="6">
        <v>60</v>
      </c>
      <c r="J77" s="35">
        <v>7.5</v>
      </c>
      <c r="K77" s="68"/>
      <c r="L77" s="7">
        <f t="shared" si="99"/>
        <v>0</v>
      </c>
      <c r="M77" s="7">
        <f t="shared" si="100"/>
        <v>0</v>
      </c>
      <c r="N77" s="68"/>
      <c r="O77" s="7">
        <f t="shared" si="101"/>
        <v>0</v>
      </c>
      <c r="P77" s="7">
        <f t="shared" si="102"/>
        <v>0</v>
      </c>
      <c r="Q77" s="68"/>
      <c r="R77" s="7">
        <f t="shared" si="103"/>
        <v>0</v>
      </c>
      <c r="S77" s="7">
        <f t="shared" si="104"/>
        <v>0</v>
      </c>
      <c r="T77" s="68"/>
      <c r="U77" s="7">
        <f t="shared" si="105"/>
        <v>0</v>
      </c>
      <c r="V77" s="7">
        <f t="shared" si="106"/>
        <v>0</v>
      </c>
      <c r="W77" s="68"/>
      <c r="X77" s="7">
        <f t="shared" si="107"/>
        <v>0</v>
      </c>
      <c r="Y77" s="7">
        <f t="shared" si="108"/>
        <v>0</v>
      </c>
      <c r="Z77" s="68"/>
      <c r="AA77" s="7">
        <f t="shared" si="74"/>
        <v>0</v>
      </c>
      <c r="AB77" s="7">
        <f t="shared" si="75"/>
        <v>0</v>
      </c>
      <c r="AC77" s="68"/>
      <c r="AD77" s="7">
        <f t="shared" si="76"/>
        <v>0</v>
      </c>
      <c r="AE77" s="7">
        <f t="shared" si="77"/>
        <v>0</v>
      </c>
      <c r="AF77" s="7">
        <f t="shared" si="78"/>
        <v>0</v>
      </c>
      <c r="AG77" s="42">
        <f t="shared" si="79"/>
        <v>0</v>
      </c>
      <c r="AH77" s="7">
        <f t="shared" si="80"/>
        <v>0</v>
      </c>
      <c r="AI77" s="38">
        <f t="shared" si="81"/>
        <v>0</v>
      </c>
      <c r="AJ77" s="8">
        <f t="shared" si="82"/>
        <v>0</v>
      </c>
      <c r="AK77" s="7">
        <f t="shared" si="109"/>
        <v>0</v>
      </c>
      <c r="AL77" s="7">
        <f t="shared" si="110"/>
        <v>0</v>
      </c>
      <c r="AN77" s="9">
        <f t="shared" si="83"/>
        <v>0</v>
      </c>
      <c r="AO77" s="9">
        <f t="shared" si="84"/>
        <v>0</v>
      </c>
      <c r="AP77" s="9">
        <f t="shared" si="85"/>
        <v>0</v>
      </c>
      <c r="AQ77" s="9">
        <f t="shared" si="86"/>
        <v>0</v>
      </c>
      <c r="AR77" s="9">
        <f t="shared" si="87"/>
        <v>0</v>
      </c>
      <c r="AS77" s="9">
        <f t="shared" si="88"/>
        <v>0</v>
      </c>
      <c r="AT77" s="9">
        <f t="shared" si="89"/>
        <v>0</v>
      </c>
      <c r="AU77" s="10">
        <f t="shared" si="111"/>
        <v>0</v>
      </c>
      <c r="AV77" s="9">
        <f t="shared" si="90"/>
        <v>54</v>
      </c>
      <c r="AW77" s="9">
        <f t="shared" si="112"/>
        <v>-54</v>
      </c>
      <c r="AY77" s="11">
        <f t="shared" si="91"/>
        <v>0</v>
      </c>
      <c r="AZ77" s="11">
        <f t="shared" si="92"/>
        <v>0</v>
      </c>
      <c r="BA77" s="11">
        <f t="shared" si="93"/>
        <v>0</v>
      </c>
      <c r="BB77" s="11">
        <f t="shared" si="94"/>
        <v>0</v>
      </c>
      <c r="BC77" s="11">
        <f t="shared" si="95"/>
        <v>0</v>
      </c>
      <c r="BD77" s="11">
        <f t="shared" si="96"/>
        <v>0</v>
      </c>
      <c r="BE77" s="11">
        <f t="shared" si="97"/>
        <v>0</v>
      </c>
      <c r="BF77" s="12">
        <f t="shared" si="98"/>
        <v>0</v>
      </c>
    </row>
    <row r="78" spans="1:58" x14ac:dyDescent="0.25">
      <c r="A78" s="2" t="s">
        <v>115</v>
      </c>
      <c r="B78" s="2" t="s">
        <v>92</v>
      </c>
      <c r="C78" s="3">
        <v>49</v>
      </c>
      <c r="D78" s="71" t="s">
        <v>13</v>
      </c>
      <c r="E78" s="71">
        <v>45754</v>
      </c>
      <c r="F78" s="71">
        <v>45757</v>
      </c>
      <c r="G78" s="6">
        <f>479*2</f>
        <v>958</v>
      </c>
      <c r="H78" s="6">
        <v>2</v>
      </c>
      <c r="I78" s="6">
        <v>40</v>
      </c>
      <c r="J78" s="35">
        <v>13</v>
      </c>
      <c r="K78" s="68"/>
      <c r="L78" s="7">
        <f t="shared" si="99"/>
        <v>0</v>
      </c>
      <c r="M78" s="7">
        <f t="shared" si="100"/>
        <v>0</v>
      </c>
      <c r="N78" s="68"/>
      <c r="O78" s="7">
        <f t="shared" si="101"/>
        <v>0</v>
      </c>
      <c r="P78" s="7">
        <f t="shared" si="102"/>
        <v>0</v>
      </c>
      <c r="Q78" s="68"/>
      <c r="R78" s="7">
        <f t="shared" si="103"/>
        <v>0</v>
      </c>
      <c r="S78" s="7">
        <f t="shared" si="104"/>
        <v>0</v>
      </c>
      <c r="T78" s="68"/>
      <c r="U78" s="7">
        <f t="shared" si="105"/>
        <v>0</v>
      </c>
      <c r="V78" s="7">
        <f t="shared" si="106"/>
        <v>0</v>
      </c>
      <c r="W78" s="68"/>
      <c r="X78" s="7">
        <f t="shared" si="107"/>
        <v>0</v>
      </c>
      <c r="Y78" s="7">
        <f t="shared" si="108"/>
        <v>0</v>
      </c>
      <c r="Z78" s="68"/>
      <c r="AA78" s="7">
        <f t="shared" si="74"/>
        <v>0</v>
      </c>
      <c r="AB78" s="7">
        <f t="shared" si="75"/>
        <v>0</v>
      </c>
      <c r="AC78" s="68"/>
      <c r="AD78" s="7">
        <f t="shared" si="76"/>
        <v>0</v>
      </c>
      <c r="AE78" s="7">
        <f t="shared" si="77"/>
        <v>0</v>
      </c>
      <c r="AF78" s="7">
        <f t="shared" si="78"/>
        <v>0</v>
      </c>
      <c r="AG78" s="42">
        <f t="shared" si="79"/>
        <v>0</v>
      </c>
      <c r="AH78" s="7">
        <f t="shared" si="80"/>
        <v>0</v>
      </c>
      <c r="AI78" s="38">
        <f t="shared" si="81"/>
        <v>0</v>
      </c>
      <c r="AJ78" s="8">
        <f t="shared" si="82"/>
        <v>0</v>
      </c>
      <c r="AK78" s="7">
        <f t="shared" si="109"/>
        <v>0</v>
      </c>
      <c r="AL78" s="7">
        <f t="shared" si="110"/>
        <v>0</v>
      </c>
      <c r="AN78" s="9">
        <f t="shared" si="83"/>
        <v>0</v>
      </c>
      <c r="AO78" s="9">
        <f t="shared" si="84"/>
        <v>0</v>
      </c>
      <c r="AP78" s="9">
        <f t="shared" si="85"/>
        <v>0</v>
      </c>
      <c r="AQ78" s="9">
        <f t="shared" si="86"/>
        <v>0</v>
      </c>
      <c r="AR78" s="9">
        <f t="shared" si="87"/>
        <v>0</v>
      </c>
      <c r="AS78" s="9">
        <f t="shared" si="88"/>
        <v>0</v>
      </c>
      <c r="AT78" s="9">
        <f t="shared" si="89"/>
        <v>0</v>
      </c>
      <c r="AU78" s="10">
        <f t="shared" si="111"/>
        <v>0</v>
      </c>
      <c r="AV78" s="9">
        <f t="shared" si="90"/>
        <v>49</v>
      </c>
      <c r="AW78" s="9">
        <f t="shared" si="112"/>
        <v>-49</v>
      </c>
      <c r="AY78" s="11">
        <f t="shared" si="91"/>
        <v>0</v>
      </c>
      <c r="AZ78" s="11">
        <f t="shared" si="92"/>
        <v>0</v>
      </c>
      <c r="BA78" s="11">
        <f t="shared" si="93"/>
        <v>0</v>
      </c>
      <c r="BB78" s="11">
        <f t="shared" si="94"/>
        <v>0</v>
      </c>
      <c r="BC78" s="11">
        <f t="shared" si="95"/>
        <v>0</v>
      </c>
      <c r="BD78" s="11">
        <f t="shared" si="96"/>
        <v>0</v>
      </c>
      <c r="BE78" s="11">
        <f t="shared" si="97"/>
        <v>0</v>
      </c>
      <c r="BF78" s="12">
        <f t="shared" si="98"/>
        <v>0</v>
      </c>
    </row>
    <row r="79" spans="1:58" x14ac:dyDescent="0.25">
      <c r="A79" s="37" t="s">
        <v>48</v>
      </c>
      <c r="B79" s="37"/>
      <c r="C79" s="34"/>
      <c r="D79" s="37"/>
      <c r="E79" s="37"/>
      <c r="F79" s="37"/>
      <c r="G79" s="37"/>
      <c r="H79" s="37"/>
      <c r="I79" s="37"/>
      <c r="J79" s="37"/>
      <c r="K79" s="39"/>
      <c r="L79" s="39">
        <f>SUM(L71:L78)</f>
        <v>0</v>
      </c>
      <c r="M79" s="39">
        <f>SUM(M71:M78)</f>
        <v>0</v>
      </c>
      <c r="N79" s="31"/>
      <c r="O79" s="39">
        <f>SUM(O71:O78)</f>
        <v>0</v>
      </c>
      <c r="P79" s="39">
        <f>SUM(P71:P78)</f>
        <v>0</v>
      </c>
      <c r="Q79" s="31"/>
      <c r="R79" s="39">
        <f>SUM(R71:R78)</f>
        <v>0</v>
      </c>
      <c r="S79" s="39">
        <f>SUM(S71:S78)</f>
        <v>0</v>
      </c>
      <c r="T79" s="39"/>
      <c r="U79" s="39">
        <f>SUM(U71:U78)</f>
        <v>0</v>
      </c>
      <c r="V79" s="39">
        <f>SUM(V71:V78)</f>
        <v>0</v>
      </c>
      <c r="W79" s="39"/>
      <c r="X79" s="39">
        <f>SUM(X71:X78)</f>
        <v>0</v>
      </c>
      <c r="Y79" s="39">
        <f>SUM(Y71:Y78)</f>
        <v>0</v>
      </c>
      <c r="Z79" s="39"/>
      <c r="AA79" s="39">
        <f>SUM(AA71:AA78)</f>
        <v>0</v>
      </c>
      <c r="AB79" s="39">
        <f>SUM(AB71:AB78)</f>
        <v>0</v>
      </c>
      <c r="AC79" s="39"/>
      <c r="AD79" s="39"/>
      <c r="AE79" s="39"/>
      <c r="AF79" s="39">
        <f>SUM(AF71:AF78)</f>
        <v>0</v>
      </c>
      <c r="AG79" s="39"/>
      <c r="AH79" s="39"/>
      <c r="AI79" s="39"/>
      <c r="AJ79" s="39">
        <f>SUM(AJ71:AJ78)</f>
        <v>0</v>
      </c>
      <c r="AK79" s="39"/>
      <c r="AL79" s="39">
        <f>SUM(AL71:AL78)</f>
        <v>0</v>
      </c>
    </row>
    <row r="80" spans="1:58" x14ac:dyDescent="0.25">
      <c r="M80" s="15"/>
      <c r="N80" s="15"/>
      <c r="O80" s="15"/>
      <c r="P80" s="16"/>
      <c r="Q80" s="15"/>
      <c r="R80" s="15"/>
      <c r="S80" s="16"/>
      <c r="T80" s="15"/>
      <c r="U80" s="15"/>
      <c r="V80" s="15"/>
      <c r="W80" s="15"/>
      <c r="X80" s="15"/>
      <c r="Y80" s="15"/>
      <c r="Z80" s="15"/>
      <c r="AA80" s="15"/>
      <c r="AB80" s="15"/>
      <c r="AC80" s="15"/>
      <c r="AD80" s="15"/>
      <c r="AE80" s="15"/>
      <c r="AF80" s="15"/>
      <c r="AG80" s="15"/>
      <c r="AH80" s="15"/>
    </row>
    <row r="81" spans="1:38" x14ac:dyDescent="0.25">
      <c r="C81" s="1"/>
      <c r="AK81" s="40" t="s">
        <v>127</v>
      </c>
      <c r="AL81" s="70">
        <f>ROUND((AL66+AL79),2)</f>
        <v>0</v>
      </c>
    </row>
    <row r="83" spans="1:38" x14ac:dyDescent="0.25">
      <c r="A83" s="20"/>
    </row>
    <row r="84" spans="1:38" x14ac:dyDescent="0.25">
      <c r="A84" s="20"/>
    </row>
    <row r="85" spans="1:38" x14ac:dyDescent="0.25">
      <c r="A85" s="21" t="s">
        <v>54</v>
      </c>
      <c r="B85" s="89"/>
      <c r="C85" s="89"/>
      <c r="D85" s="89"/>
      <c r="E85" s="89"/>
      <c r="F85" s="89"/>
    </row>
    <row r="86" spans="1:38" ht="77.25" customHeight="1" x14ac:dyDescent="0.25">
      <c r="A86" s="21" t="s">
        <v>49</v>
      </c>
      <c r="B86" s="89"/>
      <c r="C86" s="89"/>
      <c r="D86" s="89"/>
      <c r="E86" s="89"/>
      <c r="F86" s="89"/>
    </row>
    <row r="87" spans="1:38" x14ac:dyDescent="0.25">
      <c r="A87" s="21" t="s">
        <v>50</v>
      </c>
      <c r="B87" s="89"/>
      <c r="C87" s="89"/>
      <c r="D87" s="89"/>
      <c r="E87" s="89"/>
      <c r="F87" s="89"/>
    </row>
    <row r="88" spans="1:38" x14ac:dyDescent="0.25">
      <c r="A88" s="21" t="s">
        <v>51</v>
      </c>
      <c r="B88" s="89"/>
      <c r="C88" s="89"/>
      <c r="D88" s="89"/>
      <c r="E88" s="89"/>
      <c r="F88" s="89"/>
    </row>
  </sheetData>
  <sheetProtection algorithmName="SHA-512" hashValue="Z/QVifl0eTUVribaUm4C/ar6Q6FC97/SyBQ3MHtNYl2Mnf1W4RzS1rw9FuFGquEoo3Xg6J1lc/UoKzPpLfI4uA==" saltValue="oBy2Kfc+gxPB9FaP2tQN3w==" spinCount="100000" sheet="1" objects="1" scenarios="1"/>
  <autoFilter ref="A15:BG66" xr:uid="{00000000-0001-0000-0000-000000000000}"/>
  <mergeCells count="16">
    <mergeCell ref="AY14:BF14"/>
    <mergeCell ref="B87:F87"/>
    <mergeCell ref="B88:F88"/>
    <mergeCell ref="AN14:AW14"/>
    <mergeCell ref="B85:F85"/>
    <mergeCell ref="B86:F86"/>
    <mergeCell ref="A69:J69"/>
    <mergeCell ref="AN69:AW69"/>
    <mergeCell ref="AY69:BF69"/>
    <mergeCell ref="N5:R5"/>
    <mergeCell ref="A14:J14"/>
    <mergeCell ref="A6:B6"/>
    <mergeCell ref="A7:B7"/>
    <mergeCell ref="A8:B8"/>
    <mergeCell ref="A9:B9"/>
    <mergeCell ref="A10:B10"/>
  </mergeCells>
  <phoneticPr fontId="3" type="noConversion"/>
  <conditionalFormatting sqref="AW16:AW65 AW71:AW78">
    <cfRule type="cellIs" dxfId="0" priority="15" operator="lessThan">
      <formula>0</formula>
    </cfRule>
  </conditionalFormatting>
  <pageMargins left="0.78740157480314965" right="0" top="0.23622047244094491" bottom="0.15748031496062992" header="0.51181102362204722" footer="0.51181102362204722"/>
  <pageSetup paperSize="8" scale="49" orientation="landscape" r:id="rId1"/>
  <headerFooter alignWithMargins="0">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A54BC-199F-4F79-A04A-2113D30FC1E0}">
  <sheetPr>
    <tabColor rgb="FF92D050"/>
  </sheetPr>
  <dimension ref="A1:AH25"/>
  <sheetViews>
    <sheetView topLeftCell="A15" zoomScaleNormal="100" workbookViewId="0">
      <selection activeCell="E10" sqref="E10"/>
    </sheetView>
  </sheetViews>
  <sheetFormatPr defaultColWidth="9.109375" defaultRowHeight="13.2" x14ac:dyDescent="0.25"/>
  <cols>
    <col min="1" max="1" width="39.6640625" style="44" customWidth="1"/>
    <col min="2" max="2" width="104.109375" style="44" customWidth="1"/>
    <col min="3" max="16384" width="9.109375" style="44"/>
  </cols>
  <sheetData>
    <row r="1" spans="1:34" ht="17.399999999999999" x14ac:dyDescent="0.3">
      <c r="A1" s="43" t="s">
        <v>64</v>
      </c>
    </row>
    <row r="3" spans="1:34" x14ac:dyDescent="0.25">
      <c r="C3" s="45"/>
      <c r="X3" s="46"/>
      <c r="Y3" s="46"/>
      <c r="Z3" s="46"/>
      <c r="AA3" s="46"/>
      <c r="AB3" s="46"/>
      <c r="AC3" s="46"/>
      <c r="AD3" s="46"/>
      <c r="AE3" s="46"/>
      <c r="AF3" s="46"/>
    </row>
    <row r="4" spans="1:34" x14ac:dyDescent="0.25">
      <c r="C4" s="45"/>
      <c r="X4" s="46"/>
      <c r="Y4" s="46"/>
      <c r="Z4" s="46"/>
      <c r="AA4" s="46"/>
      <c r="AB4" s="46"/>
      <c r="AC4" s="46"/>
      <c r="AD4" s="46"/>
      <c r="AE4" s="46"/>
      <c r="AF4" s="46"/>
    </row>
    <row r="5" spans="1:34" x14ac:dyDescent="0.25">
      <c r="A5" s="47" t="s">
        <v>65</v>
      </c>
      <c r="C5" s="45"/>
      <c r="X5" s="46"/>
      <c r="Y5" s="46"/>
      <c r="Z5" s="46"/>
      <c r="AA5" s="46"/>
      <c r="AB5" s="46"/>
      <c r="AC5" s="46"/>
      <c r="AD5" s="46"/>
      <c r="AE5" s="46"/>
      <c r="AF5" s="46"/>
    </row>
    <row r="6" spans="1:34" ht="13.8" thickBot="1" x14ac:dyDescent="0.3">
      <c r="A6" s="48"/>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48"/>
      <c r="AF6" s="48"/>
    </row>
    <row r="7" spans="1:34" ht="91.5" customHeight="1" x14ac:dyDescent="0.25">
      <c r="A7" s="91" t="s">
        <v>82</v>
      </c>
      <c r="B7" s="92"/>
      <c r="C7" s="48"/>
      <c r="D7" s="93"/>
      <c r="E7" s="93"/>
      <c r="F7" s="93"/>
      <c r="G7" s="93"/>
      <c r="H7" s="93"/>
      <c r="I7" s="93"/>
      <c r="J7" s="93"/>
      <c r="K7" s="93"/>
      <c r="L7" s="93"/>
      <c r="M7" s="93"/>
      <c r="N7" s="93"/>
      <c r="O7" s="93"/>
      <c r="P7" s="93"/>
      <c r="Q7" s="93"/>
      <c r="R7" s="93"/>
      <c r="S7" s="93"/>
      <c r="T7" s="93"/>
      <c r="U7" s="93"/>
      <c r="V7" s="93"/>
      <c r="W7" s="93"/>
      <c r="X7" s="93"/>
      <c r="Y7" s="93"/>
      <c r="Z7" s="93"/>
      <c r="AA7" s="93"/>
      <c r="AB7" s="93"/>
      <c r="AC7" s="93"/>
      <c r="AD7" s="93"/>
      <c r="AE7" s="93"/>
      <c r="AF7" s="93"/>
      <c r="AG7" s="93"/>
    </row>
    <row r="8" spans="1:34" ht="42" customHeight="1" x14ac:dyDescent="0.25">
      <c r="A8" s="94" t="s">
        <v>80</v>
      </c>
      <c r="B8" s="95"/>
      <c r="C8" s="48"/>
      <c r="D8" s="48"/>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row>
    <row r="9" spans="1:34" ht="13.8" thickBot="1" x14ac:dyDescent="0.3">
      <c r="A9" s="98" t="s">
        <v>128</v>
      </c>
      <c r="B9" s="99"/>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row>
    <row r="11" spans="1:34" x14ac:dyDescent="0.25">
      <c r="A11" s="47" t="s">
        <v>66</v>
      </c>
    </row>
    <row r="12" spans="1:34" ht="13.8" thickBot="1" x14ac:dyDescent="0.3"/>
    <row r="13" spans="1:34" ht="13.8" thickBot="1" x14ac:dyDescent="0.3">
      <c r="A13" s="49" t="s">
        <v>67</v>
      </c>
      <c r="B13" s="50" t="s">
        <v>68</v>
      </c>
    </row>
    <row r="14" spans="1:34" ht="66" x14ac:dyDescent="0.25">
      <c r="A14" s="51" t="s">
        <v>77</v>
      </c>
      <c r="B14" s="52" t="s">
        <v>83</v>
      </c>
    </row>
    <row r="15" spans="1:34" ht="158.4" x14ac:dyDescent="0.25">
      <c r="A15" s="53" t="s">
        <v>78</v>
      </c>
      <c r="B15" s="54" t="s">
        <v>86</v>
      </c>
    </row>
    <row r="16" spans="1:34" ht="39.6" x14ac:dyDescent="0.25">
      <c r="A16" s="53" t="s">
        <v>55</v>
      </c>
      <c r="B16" s="54" t="s">
        <v>69</v>
      </c>
      <c r="E16" s="96"/>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row>
    <row r="17" spans="1:2" ht="39.6" x14ac:dyDescent="0.25">
      <c r="A17" s="53" t="s">
        <v>84</v>
      </c>
      <c r="B17" s="54" t="s">
        <v>70</v>
      </c>
    </row>
    <row r="18" spans="1:2" x14ac:dyDescent="0.25">
      <c r="A18" s="55" t="s">
        <v>59</v>
      </c>
      <c r="B18" s="56" t="s">
        <v>71</v>
      </c>
    </row>
    <row r="19" spans="1:2" ht="27" thickBot="1" x14ac:dyDescent="0.3">
      <c r="A19" s="57" t="s">
        <v>2</v>
      </c>
      <c r="B19" s="58" t="s">
        <v>72</v>
      </c>
    </row>
    <row r="22" spans="1:2" x14ac:dyDescent="0.25">
      <c r="A22" s="47" t="s">
        <v>73</v>
      </c>
    </row>
    <row r="23" spans="1:2" ht="13.8" thickBot="1" x14ac:dyDescent="0.3"/>
    <row r="24" spans="1:2" ht="52.8" x14ac:dyDescent="0.25">
      <c r="A24" s="59" t="s">
        <v>74</v>
      </c>
      <c r="B24" s="60" t="s">
        <v>79</v>
      </c>
    </row>
    <row r="25" spans="1:2" ht="40.200000000000003" thickBot="1" x14ac:dyDescent="0.3">
      <c r="A25" s="57" t="s">
        <v>75</v>
      </c>
      <c r="B25" s="61" t="s">
        <v>76</v>
      </c>
    </row>
  </sheetData>
  <sheetProtection algorithmName="SHA-512" hashValue="Nzc0SvUYkFqQtW+Oa3H66dI400yB7g7FOS6bAujSVTRLy97rAukeWYIcULCbj02+Be3KjaYysXB7Z4OvVOG2hg==" saltValue="oxyMLYWzxYkD64DjKXldbA==" spinCount="100000" sheet="1" objects="1" scenarios="1"/>
  <mergeCells count="5">
    <mergeCell ref="A7:B7"/>
    <mergeCell ref="D7:AG7"/>
    <mergeCell ref="A8:B8"/>
    <mergeCell ref="E16:AH16"/>
    <mergeCell ref="A9:B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082E42D8-EE2F-4345-8FEC-176C2E8B62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27E213-DC0A-456D-B03B-C8FE5486BCC8}">
  <ds:schemaRefs>
    <ds:schemaRef ds:uri="http://schemas.microsoft.com/sharepoint/v3/contenttype/forms"/>
  </ds:schemaRefs>
</ds:datastoreItem>
</file>

<file path=customXml/itemProps3.xml><?xml version="1.0" encoding="utf-8"?>
<ds:datastoreItem xmlns:ds="http://schemas.openxmlformats.org/officeDocument/2006/customXml" ds:itemID="{0F0E2EB0-0992-48F9-BEF4-065F194F0E03}">
  <ds:schemaRef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8b227c78-4d94-4247-ae4d-ecaf2ca13879"/>
    <ds:schemaRef ds:uri="http://www.w3.org/XML/1998/namespace"/>
    <ds:schemaRef ds:uri="http://purl.org/dc/terms/"/>
    <ds:schemaRef ds:uri="5d807127-6dfe-4777-9fc9-8a2ccfc388c3"/>
    <ds:schemaRef ds:uri="46c995e6-7f53-48aa-a5ad-a9d38912b46a"/>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Toelichting Calculatieblad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subject/>
  <dc:creator>Ramon</dc:creator>
  <cp:keywords/>
  <dc:description/>
  <cp:lastModifiedBy>Stefanie Beeke | Inkada Inkoop &amp; Advies</cp:lastModifiedBy>
  <cp:revision/>
  <dcterms:created xsi:type="dcterms:W3CDTF">2010-01-15T14:53:07Z</dcterms:created>
  <dcterms:modified xsi:type="dcterms:W3CDTF">2026-01-21T07:39:53Z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