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2"/>
  <workbookPr updateLinks="never"/>
  <mc:AlternateContent xmlns:mc="http://schemas.openxmlformats.org/markup-compatibility/2006">
    <mc:Choice Requires="x15">
      <x15ac:absPath xmlns:x15ac="http://schemas.microsoft.com/office/spreadsheetml/2010/11/ac" url="G:\Gedeelde drives\01 Actieve projecten\01 Gemeente Utrecht\2025 Aanbesteding Broker\04 Aanbestedingsdocumenten\Prijzenblad\"/>
    </mc:Choice>
  </mc:AlternateContent>
  <xr:revisionPtr revIDLastSave="16" documentId="13_ncr:1_{6142D63E-2555-4E3D-88A8-1119BCE2490C}" xr6:coauthVersionLast="47" xr6:coauthVersionMax="47" xr10:uidLastSave="{373C943C-9841-47A4-9AD3-AFFB95A5B236}"/>
  <bookViews>
    <workbookView xWindow="-108" yWindow="-108" windowWidth="23256" windowHeight="12456" tabRatio="753" xr2:uid="{00000000-000D-0000-FFFF-FFFF00000000}"/>
  </bookViews>
  <sheets>
    <sheet name="Colofon 1" sheetId="15" r:id="rId1"/>
    <sheet name="2. Invulblad opslag " sheetId="17" r:id="rId2"/>
    <sheet name="3. Invulblad Doelpercentage" sheetId="25" r:id="rId3"/>
    <sheet name="4. Berekening inschrijfprijs" sheetId="18" r:id="rId4"/>
    <sheet name="5. Richtlijntarieven" sheetId="39" r:id="rId5"/>
    <sheet name="6. Salaristabel" sheetId="40" r:id="rId6"/>
    <sheet name="7. Punten" sheetId="35" r:id="rId7"/>
    <sheet name="8. v.b. KPI" sheetId="37" r:id="rId8"/>
  </sheets>
  <externalReferences>
    <externalReference r:id="rId9"/>
    <externalReference r:id="rId10"/>
    <externalReference r:id="rId11"/>
    <externalReference r:id="rId12"/>
  </externalReferences>
  <definedNames>
    <definedName name="_______DAT1" localSheetId="1">#REF!</definedName>
    <definedName name="_______DAT1" localSheetId="2">#REF!</definedName>
    <definedName name="_______DAT1" localSheetId="3">#REF!</definedName>
    <definedName name="_______DAT1" localSheetId="4">#REF!</definedName>
    <definedName name="_______DAT1" localSheetId="0">#REF!</definedName>
    <definedName name="_______DAT1">#REF!</definedName>
    <definedName name="_______DAT10" localSheetId="1">#REF!</definedName>
    <definedName name="_______DAT10" localSheetId="2">#REF!</definedName>
    <definedName name="_______DAT10" localSheetId="4">#REF!</definedName>
    <definedName name="_______DAT10">#REF!</definedName>
    <definedName name="_______DAT11" localSheetId="1">#REF!</definedName>
    <definedName name="_______DAT11" localSheetId="2">#REF!</definedName>
    <definedName name="_______DAT11" localSheetId="4">#REF!</definedName>
    <definedName name="_______DAT11">#REF!</definedName>
    <definedName name="_______DAT12" localSheetId="1">#REF!</definedName>
    <definedName name="_______DAT12" localSheetId="2">#REF!</definedName>
    <definedName name="_______DAT12" localSheetId="4">#REF!</definedName>
    <definedName name="_______DAT12">#REF!</definedName>
    <definedName name="_______DAT13" localSheetId="1">#REF!</definedName>
    <definedName name="_______DAT13" localSheetId="2">#REF!</definedName>
    <definedName name="_______DAT13" localSheetId="4">#REF!</definedName>
    <definedName name="_______DAT13">#REF!</definedName>
    <definedName name="_______DAT14" localSheetId="1">#REF!</definedName>
    <definedName name="_______DAT14" localSheetId="2">#REF!</definedName>
    <definedName name="_______DAT14" localSheetId="4">#REF!</definedName>
    <definedName name="_______DAT14">#REF!</definedName>
    <definedName name="_______DAT15" localSheetId="1">#REF!</definedName>
    <definedName name="_______DAT15" localSheetId="2">#REF!</definedName>
    <definedName name="_______DAT15" localSheetId="4">#REF!</definedName>
    <definedName name="_______DAT15">#REF!</definedName>
    <definedName name="_______DAT16" localSheetId="1">#REF!</definedName>
    <definedName name="_______DAT16" localSheetId="2">#REF!</definedName>
    <definedName name="_______DAT16" localSheetId="4">#REF!</definedName>
    <definedName name="_______DAT16">#REF!</definedName>
    <definedName name="_______DAT17" localSheetId="1">#REF!</definedName>
    <definedName name="_______DAT17" localSheetId="2">#REF!</definedName>
    <definedName name="_______DAT17" localSheetId="4">#REF!</definedName>
    <definedName name="_______DAT17">#REF!</definedName>
    <definedName name="_______DAT18" localSheetId="1">#REF!</definedName>
    <definedName name="_______DAT18" localSheetId="2">#REF!</definedName>
    <definedName name="_______DAT18" localSheetId="4">#REF!</definedName>
    <definedName name="_______DAT18">#REF!</definedName>
    <definedName name="_______DAT19" localSheetId="1">#REF!</definedName>
    <definedName name="_______DAT19" localSheetId="2">#REF!</definedName>
    <definedName name="_______DAT19" localSheetId="4">#REF!</definedName>
    <definedName name="_______DAT19">#REF!</definedName>
    <definedName name="_______DAT2" localSheetId="1">#REF!</definedName>
    <definedName name="_______DAT2" localSheetId="2">#REF!</definedName>
    <definedName name="_______DAT2" localSheetId="4">#REF!</definedName>
    <definedName name="_______DAT2">#REF!</definedName>
    <definedName name="_______DAT20" localSheetId="1">#REF!</definedName>
    <definedName name="_______DAT20" localSheetId="2">#REF!</definedName>
    <definedName name="_______DAT20" localSheetId="4">#REF!</definedName>
    <definedName name="_______DAT20">#REF!</definedName>
    <definedName name="_______DAT21" localSheetId="1">#REF!</definedName>
    <definedName name="_______DAT21" localSheetId="2">#REF!</definedName>
    <definedName name="_______DAT21" localSheetId="4">#REF!</definedName>
    <definedName name="_______DAT21">#REF!</definedName>
    <definedName name="_______DAT22" localSheetId="1">#REF!</definedName>
    <definedName name="_______DAT22" localSheetId="2">#REF!</definedName>
    <definedName name="_______DAT22" localSheetId="4">#REF!</definedName>
    <definedName name="_______DAT22">#REF!</definedName>
    <definedName name="_______DAT3" localSheetId="1">#REF!</definedName>
    <definedName name="_______DAT3" localSheetId="2">#REF!</definedName>
    <definedName name="_______DAT3" localSheetId="4">#REF!</definedName>
    <definedName name="_______DAT3">#REF!</definedName>
    <definedName name="_______DAT4" localSheetId="1">#REF!</definedName>
    <definedName name="_______DAT4" localSheetId="2">#REF!</definedName>
    <definedName name="_______DAT4" localSheetId="4">#REF!</definedName>
    <definedName name="_______DAT4">#REF!</definedName>
    <definedName name="_______DAT5" localSheetId="1">#REF!</definedName>
    <definedName name="_______DAT5" localSheetId="2">#REF!</definedName>
    <definedName name="_______DAT5" localSheetId="4">#REF!</definedName>
    <definedName name="_______DAT5">#REF!</definedName>
    <definedName name="_______DAT6" localSheetId="1">#REF!</definedName>
    <definedName name="_______DAT6" localSheetId="2">#REF!</definedName>
    <definedName name="_______DAT6" localSheetId="4">#REF!</definedName>
    <definedName name="_______DAT6">#REF!</definedName>
    <definedName name="_______DAT7" localSheetId="1">#REF!</definedName>
    <definedName name="_______DAT7" localSheetId="2">#REF!</definedName>
    <definedName name="_______DAT7" localSheetId="4">#REF!</definedName>
    <definedName name="_______DAT7">#REF!</definedName>
    <definedName name="_______DAT8" localSheetId="1">#REF!</definedName>
    <definedName name="_______DAT8" localSheetId="2">#REF!</definedName>
    <definedName name="_______DAT8" localSheetId="4">#REF!</definedName>
    <definedName name="_______DAT8">#REF!</definedName>
    <definedName name="_______DAT9" localSheetId="1">#REF!</definedName>
    <definedName name="_______DAT9" localSheetId="2">#REF!</definedName>
    <definedName name="_______DAT9" localSheetId="4">#REF!</definedName>
    <definedName name="_______DAT9">#REF!</definedName>
    <definedName name="______DAT1" localSheetId="1">#REF!</definedName>
    <definedName name="______DAT1" localSheetId="2">#REF!</definedName>
    <definedName name="______DAT1" localSheetId="4">#REF!</definedName>
    <definedName name="______DAT1">#REF!</definedName>
    <definedName name="______DAT10" localSheetId="1">#REF!</definedName>
    <definedName name="______DAT10" localSheetId="2">#REF!</definedName>
    <definedName name="______DAT10" localSheetId="4">#REF!</definedName>
    <definedName name="______DAT10">#REF!</definedName>
    <definedName name="______DAT11" localSheetId="1">#REF!</definedName>
    <definedName name="______DAT11" localSheetId="2">#REF!</definedName>
    <definedName name="______DAT11" localSheetId="4">#REF!</definedName>
    <definedName name="______DAT11">#REF!</definedName>
    <definedName name="______DAT12" localSheetId="1">#REF!</definedName>
    <definedName name="______DAT12" localSheetId="2">#REF!</definedName>
    <definedName name="______DAT12" localSheetId="4">#REF!</definedName>
    <definedName name="______DAT12">#REF!</definedName>
    <definedName name="______DAT13" localSheetId="1">#REF!</definedName>
    <definedName name="______DAT13" localSheetId="2">#REF!</definedName>
    <definedName name="______DAT13" localSheetId="4">#REF!</definedName>
    <definedName name="______DAT13">#REF!</definedName>
    <definedName name="______DAT14" localSheetId="1">#REF!</definedName>
    <definedName name="______DAT14" localSheetId="2">#REF!</definedName>
    <definedName name="______DAT14" localSheetId="4">#REF!</definedName>
    <definedName name="______DAT14">#REF!</definedName>
    <definedName name="______DAT15" localSheetId="1">#REF!</definedName>
    <definedName name="______DAT15" localSheetId="2">#REF!</definedName>
    <definedName name="______DAT15" localSheetId="4">#REF!</definedName>
    <definedName name="______DAT15">#REF!</definedName>
    <definedName name="______DAT16" localSheetId="1">#REF!</definedName>
    <definedName name="______DAT16" localSheetId="2">#REF!</definedName>
    <definedName name="______DAT16" localSheetId="4">#REF!</definedName>
    <definedName name="______DAT16">#REF!</definedName>
    <definedName name="______DAT17" localSheetId="1">#REF!</definedName>
    <definedName name="______DAT17" localSheetId="2">#REF!</definedName>
    <definedName name="______DAT17" localSheetId="4">#REF!</definedName>
    <definedName name="______DAT17">#REF!</definedName>
    <definedName name="______DAT18" localSheetId="1">#REF!</definedName>
    <definedName name="______DAT18" localSheetId="2">#REF!</definedName>
    <definedName name="______DAT18" localSheetId="4">#REF!</definedName>
    <definedName name="______DAT18">#REF!</definedName>
    <definedName name="______DAT19" localSheetId="1">#REF!</definedName>
    <definedName name="______DAT19" localSheetId="2">#REF!</definedName>
    <definedName name="______DAT19" localSheetId="4">#REF!</definedName>
    <definedName name="______DAT19">#REF!</definedName>
    <definedName name="______DAT2" localSheetId="1">#REF!</definedName>
    <definedName name="______DAT2" localSheetId="2">#REF!</definedName>
    <definedName name="______DAT2" localSheetId="4">#REF!</definedName>
    <definedName name="______DAT2">#REF!</definedName>
    <definedName name="______DAT20" localSheetId="1">#REF!</definedName>
    <definedName name="______DAT20" localSheetId="2">#REF!</definedName>
    <definedName name="______DAT20" localSheetId="4">#REF!</definedName>
    <definedName name="______DAT20">#REF!</definedName>
    <definedName name="______DAT21" localSheetId="1">#REF!</definedName>
    <definedName name="______DAT21" localSheetId="2">#REF!</definedName>
    <definedName name="______DAT21" localSheetId="4">#REF!</definedName>
    <definedName name="______DAT21">#REF!</definedName>
    <definedName name="______DAT22" localSheetId="1">#REF!</definedName>
    <definedName name="______DAT22" localSheetId="2">#REF!</definedName>
    <definedName name="______DAT22" localSheetId="4">#REF!</definedName>
    <definedName name="______DAT22">#REF!</definedName>
    <definedName name="______DAT3" localSheetId="1">#REF!</definedName>
    <definedName name="______DAT3" localSheetId="2">#REF!</definedName>
    <definedName name="______DAT3" localSheetId="4">#REF!</definedName>
    <definedName name="______DAT3">#REF!</definedName>
    <definedName name="______DAT4" localSheetId="1">#REF!</definedName>
    <definedName name="______DAT4" localSheetId="2">#REF!</definedName>
    <definedName name="______DAT4" localSheetId="4">#REF!</definedName>
    <definedName name="______DAT4">#REF!</definedName>
    <definedName name="______DAT5" localSheetId="1">#REF!</definedName>
    <definedName name="______DAT5" localSheetId="2">#REF!</definedName>
    <definedName name="______DAT5" localSheetId="4">#REF!</definedName>
    <definedName name="______DAT5">#REF!</definedName>
    <definedName name="______DAT6" localSheetId="1">#REF!</definedName>
    <definedName name="______DAT6" localSheetId="2">#REF!</definedName>
    <definedName name="______DAT6" localSheetId="4">#REF!</definedName>
    <definedName name="______DAT6">#REF!</definedName>
    <definedName name="______DAT7" localSheetId="1">#REF!</definedName>
    <definedName name="______DAT7" localSheetId="2">#REF!</definedName>
    <definedName name="______DAT7" localSheetId="4">#REF!</definedName>
    <definedName name="______DAT7">#REF!</definedName>
    <definedName name="______DAT8" localSheetId="1">#REF!</definedName>
    <definedName name="______DAT8" localSheetId="2">#REF!</definedName>
    <definedName name="______DAT8" localSheetId="4">#REF!</definedName>
    <definedName name="______DAT8">#REF!</definedName>
    <definedName name="______DAT9" localSheetId="1">#REF!</definedName>
    <definedName name="______DAT9" localSheetId="2">#REF!</definedName>
    <definedName name="______DAT9" localSheetId="4">#REF!</definedName>
    <definedName name="______DAT9">#REF!</definedName>
    <definedName name="_____DAT1" localSheetId="1">#REF!</definedName>
    <definedName name="_____DAT1" localSheetId="2">#REF!</definedName>
    <definedName name="_____DAT1" localSheetId="4">#REF!</definedName>
    <definedName name="_____DAT1">#REF!</definedName>
    <definedName name="_____DAT10" localSheetId="1">#REF!</definedName>
    <definedName name="_____DAT10" localSheetId="2">#REF!</definedName>
    <definedName name="_____DAT10" localSheetId="4">#REF!</definedName>
    <definedName name="_____DAT10">#REF!</definedName>
    <definedName name="_____DAT11" localSheetId="1">#REF!</definedName>
    <definedName name="_____DAT11" localSheetId="2">#REF!</definedName>
    <definedName name="_____DAT11" localSheetId="4">#REF!</definedName>
    <definedName name="_____DAT11">#REF!</definedName>
    <definedName name="_____DAT12" localSheetId="1">#REF!</definedName>
    <definedName name="_____DAT12" localSheetId="2">#REF!</definedName>
    <definedName name="_____DAT12" localSheetId="4">#REF!</definedName>
    <definedName name="_____DAT12">#REF!</definedName>
    <definedName name="_____DAT13" localSheetId="1">#REF!</definedName>
    <definedName name="_____DAT13" localSheetId="2">#REF!</definedName>
    <definedName name="_____DAT13" localSheetId="4">#REF!</definedName>
    <definedName name="_____DAT13">#REF!</definedName>
    <definedName name="_____DAT14" localSheetId="1">#REF!</definedName>
    <definedName name="_____DAT14" localSheetId="2">#REF!</definedName>
    <definedName name="_____DAT14" localSheetId="4">#REF!</definedName>
    <definedName name="_____DAT14">#REF!</definedName>
    <definedName name="_____DAT15" localSheetId="1">#REF!</definedName>
    <definedName name="_____DAT15" localSheetId="2">#REF!</definedName>
    <definedName name="_____DAT15" localSheetId="4">#REF!</definedName>
    <definedName name="_____DAT15">#REF!</definedName>
    <definedName name="_____DAT16" localSheetId="1">#REF!</definedName>
    <definedName name="_____DAT16" localSheetId="2">#REF!</definedName>
    <definedName name="_____DAT16" localSheetId="4">#REF!</definedName>
    <definedName name="_____DAT16">#REF!</definedName>
    <definedName name="_____DAT17" localSheetId="1">#REF!</definedName>
    <definedName name="_____DAT17" localSheetId="2">#REF!</definedName>
    <definedName name="_____DAT17" localSheetId="4">#REF!</definedName>
    <definedName name="_____DAT17">#REF!</definedName>
    <definedName name="_____DAT18" localSheetId="1">#REF!</definedName>
    <definedName name="_____DAT18" localSheetId="2">#REF!</definedName>
    <definedName name="_____DAT18" localSheetId="4">#REF!</definedName>
    <definedName name="_____DAT18">#REF!</definedName>
    <definedName name="_____DAT19" localSheetId="1">#REF!</definedName>
    <definedName name="_____DAT19" localSheetId="2">#REF!</definedName>
    <definedName name="_____DAT19" localSheetId="4">#REF!</definedName>
    <definedName name="_____DAT19">#REF!</definedName>
    <definedName name="_____DAT2" localSheetId="1">#REF!</definedName>
    <definedName name="_____DAT2" localSheetId="2">#REF!</definedName>
    <definedName name="_____DAT2" localSheetId="4">#REF!</definedName>
    <definedName name="_____DAT2">#REF!</definedName>
    <definedName name="_____DAT20" localSheetId="1">#REF!</definedName>
    <definedName name="_____DAT20" localSheetId="2">#REF!</definedName>
    <definedName name="_____DAT20" localSheetId="4">#REF!</definedName>
    <definedName name="_____DAT20">#REF!</definedName>
    <definedName name="_____DAT21" localSheetId="1">#REF!</definedName>
    <definedName name="_____DAT21" localSheetId="2">#REF!</definedName>
    <definedName name="_____DAT21" localSheetId="4">#REF!</definedName>
    <definedName name="_____DAT21">#REF!</definedName>
    <definedName name="_____DAT22" localSheetId="1">#REF!</definedName>
    <definedName name="_____DAT22" localSheetId="2">#REF!</definedName>
    <definedName name="_____DAT22" localSheetId="4">#REF!</definedName>
    <definedName name="_____DAT22">#REF!</definedName>
    <definedName name="_____DAT3" localSheetId="1">#REF!</definedName>
    <definedName name="_____DAT3" localSheetId="2">#REF!</definedName>
    <definedName name="_____DAT3" localSheetId="4">#REF!</definedName>
    <definedName name="_____DAT3">#REF!</definedName>
    <definedName name="_____DAT4" localSheetId="1">#REF!</definedName>
    <definedName name="_____DAT4" localSheetId="2">#REF!</definedName>
    <definedName name="_____DAT4" localSheetId="4">#REF!</definedName>
    <definedName name="_____DAT4">#REF!</definedName>
    <definedName name="_____DAT5" localSheetId="1">#REF!</definedName>
    <definedName name="_____DAT5" localSheetId="2">#REF!</definedName>
    <definedName name="_____DAT5" localSheetId="4">#REF!</definedName>
    <definedName name="_____DAT5">#REF!</definedName>
    <definedName name="_____DAT6" localSheetId="1">#REF!</definedName>
    <definedName name="_____DAT6" localSheetId="2">#REF!</definedName>
    <definedName name="_____DAT6" localSheetId="4">#REF!</definedName>
    <definedName name="_____DAT6">#REF!</definedName>
    <definedName name="_____DAT7" localSheetId="1">#REF!</definedName>
    <definedName name="_____DAT7" localSheetId="2">#REF!</definedName>
    <definedName name="_____DAT7" localSheetId="4">#REF!</definedName>
    <definedName name="_____DAT7">#REF!</definedName>
    <definedName name="_____DAT8" localSheetId="1">#REF!</definedName>
    <definedName name="_____DAT8" localSheetId="2">#REF!</definedName>
    <definedName name="_____DAT8" localSheetId="4">#REF!</definedName>
    <definedName name="_____DAT8">#REF!</definedName>
    <definedName name="_____DAT9" localSheetId="1">#REF!</definedName>
    <definedName name="_____DAT9" localSheetId="2">#REF!</definedName>
    <definedName name="_____DAT9" localSheetId="4">#REF!</definedName>
    <definedName name="_____DAT9">#REF!</definedName>
    <definedName name="____DAT1" localSheetId="1">#REF!</definedName>
    <definedName name="____DAT1" localSheetId="2">#REF!</definedName>
    <definedName name="____DAT1" localSheetId="4">#REF!</definedName>
    <definedName name="____DAT1">#REF!</definedName>
    <definedName name="____DAT10" localSheetId="1">#REF!</definedName>
    <definedName name="____DAT10" localSheetId="2">#REF!</definedName>
    <definedName name="____DAT10" localSheetId="4">#REF!</definedName>
    <definedName name="____DAT10">#REF!</definedName>
    <definedName name="____DAT11" localSheetId="1">#REF!</definedName>
    <definedName name="____DAT11" localSheetId="2">#REF!</definedName>
    <definedName name="____DAT11" localSheetId="4">#REF!</definedName>
    <definedName name="____DAT11">#REF!</definedName>
    <definedName name="____DAT12" localSheetId="1">#REF!</definedName>
    <definedName name="____DAT12" localSheetId="2">#REF!</definedName>
    <definedName name="____DAT12" localSheetId="4">#REF!</definedName>
    <definedName name="____DAT12">#REF!</definedName>
    <definedName name="____DAT13" localSheetId="1">#REF!</definedName>
    <definedName name="____DAT13" localSheetId="2">#REF!</definedName>
    <definedName name="____DAT13" localSheetId="4">#REF!</definedName>
    <definedName name="____DAT13">#REF!</definedName>
    <definedName name="____DAT14" localSheetId="1">#REF!</definedName>
    <definedName name="____DAT14" localSheetId="2">#REF!</definedName>
    <definedName name="____DAT14" localSheetId="4">#REF!</definedName>
    <definedName name="____DAT14">#REF!</definedName>
    <definedName name="____DAT15" localSheetId="1">#REF!</definedName>
    <definedName name="____DAT15" localSheetId="2">#REF!</definedName>
    <definedName name="____DAT15" localSheetId="4">#REF!</definedName>
    <definedName name="____DAT15">#REF!</definedName>
    <definedName name="____DAT16" localSheetId="1">#REF!</definedName>
    <definedName name="____DAT16" localSheetId="2">#REF!</definedName>
    <definedName name="____DAT16" localSheetId="4">#REF!</definedName>
    <definedName name="____DAT16">#REF!</definedName>
    <definedName name="____DAT17" localSheetId="1">#REF!</definedName>
    <definedName name="____DAT17" localSheetId="2">#REF!</definedName>
    <definedName name="____DAT17" localSheetId="4">#REF!</definedName>
    <definedName name="____DAT17">#REF!</definedName>
    <definedName name="____DAT18" localSheetId="1">#REF!</definedName>
    <definedName name="____DAT18" localSheetId="2">#REF!</definedName>
    <definedName name="____DAT18" localSheetId="4">#REF!</definedName>
    <definedName name="____DAT18">#REF!</definedName>
    <definedName name="____DAT19" localSheetId="1">#REF!</definedName>
    <definedName name="____DAT19" localSheetId="2">#REF!</definedName>
    <definedName name="____DAT19" localSheetId="4">#REF!</definedName>
    <definedName name="____DAT19">#REF!</definedName>
    <definedName name="____DAT2" localSheetId="1">#REF!</definedName>
    <definedName name="____DAT2" localSheetId="2">#REF!</definedName>
    <definedName name="____DAT2" localSheetId="4">#REF!</definedName>
    <definedName name="____DAT2">#REF!</definedName>
    <definedName name="____DAT20" localSheetId="1">#REF!</definedName>
    <definedName name="____DAT20" localSheetId="2">#REF!</definedName>
    <definedName name="____DAT20" localSheetId="4">#REF!</definedName>
    <definedName name="____DAT20">#REF!</definedName>
    <definedName name="____DAT21" localSheetId="1">#REF!</definedName>
    <definedName name="____DAT21" localSheetId="2">#REF!</definedName>
    <definedName name="____DAT21" localSheetId="4">#REF!</definedName>
    <definedName name="____DAT21">#REF!</definedName>
    <definedName name="____DAT22" localSheetId="1">#REF!</definedName>
    <definedName name="____DAT22" localSheetId="2">#REF!</definedName>
    <definedName name="____DAT22" localSheetId="4">#REF!</definedName>
    <definedName name="____DAT22">#REF!</definedName>
    <definedName name="____DAT3" localSheetId="1">#REF!</definedName>
    <definedName name="____DAT3" localSheetId="2">#REF!</definedName>
    <definedName name="____DAT3" localSheetId="4">#REF!</definedName>
    <definedName name="____DAT3">#REF!</definedName>
    <definedName name="____DAT4" localSheetId="1">#REF!</definedName>
    <definedName name="____DAT4" localSheetId="2">#REF!</definedName>
    <definedName name="____DAT4" localSheetId="4">#REF!</definedName>
    <definedName name="____DAT4">#REF!</definedName>
    <definedName name="____DAT5" localSheetId="1">#REF!</definedName>
    <definedName name="____DAT5" localSheetId="2">#REF!</definedName>
    <definedName name="____DAT5" localSheetId="4">#REF!</definedName>
    <definedName name="____DAT5">#REF!</definedName>
    <definedName name="____DAT6" localSheetId="1">#REF!</definedName>
    <definedName name="____DAT6" localSheetId="2">#REF!</definedName>
    <definedName name="____DAT6" localSheetId="4">#REF!</definedName>
    <definedName name="____DAT6">#REF!</definedName>
    <definedName name="____DAT7" localSheetId="1">#REF!</definedName>
    <definedName name="____DAT7" localSheetId="2">#REF!</definedName>
    <definedName name="____DAT7" localSheetId="4">#REF!</definedName>
    <definedName name="____DAT7">#REF!</definedName>
    <definedName name="____DAT8" localSheetId="1">#REF!</definedName>
    <definedName name="____DAT8" localSheetId="2">#REF!</definedName>
    <definedName name="____DAT8" localSheetId="4">#REF!</definedName>
    <definedName name="____DAT8">#REF!</definedName>
    <definedName name="____DAT9" localSheetId="1">#REF!</definedName>
    <definedName name="____DAT9" localSheetId="2">#REF!</definedName>
    <definedName name="____DAT9" localSheetId="4">#REF!</definedName>
    <definedName name="____DAT9">#REF!</definedName>
    <definedName name="___DAT1" localSheetId="1">#REF!</definedName>
    <definedName name="___DAT1" localSheetId="2">#REF!</definedName>
    <definedName name="___DAT1" localSheetId="4">#REF!</definedName>
    <definedName name="___DAT1">#REF!</definedName>
    <definedName name="___DAT10" localSheetId="1">#REF!</definedName>
    <definedName name="___DAT10" localSheetId="2">#REF!</definedName>
    <definedName name="___DAT10" localSheetId="4">#REF!</definedName>
    <definedName name="___DAT10">#REF!</definedName>
    <definedName name="___DAT11" localSheetId="1">#REF!</definedName>
    <definedName name="___DAT11" localSheetId="2">#REF!</definedName>
    <definedName name="___DAT11" localSheetId="4">#REF!</definedName>
    <definedName name="___DAT11">#REF!</definedName>
    <definedName name="___DAT12" localSheetId="1">#REF!</definedName>
    <definedName name="___DAT12" localSheetId="2">#REF!</definedName>
    <definedName name="___DAT12" localSheetId="4">#REF!</definedName>
    <definedName name="___DAT12">#REF!</definedName>
    <definedName name="___DAT13" localSheetId="1">#REF!</definedName>
    <definedName name="___DAT13" localSheetId="2">#REF!</definedName>
    <definedName name="___DAT13" localSheetId="4">#REF!</definedName>
    <definedName name="___DAT13">#REF!</definedName>
    <definedName name="___DAT14" localSheetId="1">#REF!</definedName>
    <definedName name="___DAT14" localSheetId="2">#REF!</definedName>
    <definedName name="___DAT14" localSheetId="4">#REF!</definedName>
    <definedName name="___DAT14">#REF!</definedName>
    <definedName name="___DAT15" localSheetId="1">#REF!</definedName>
    <definedName name="___DAT15" localSheetId="2">#REF!</definedName>
    <definedName name="___DAT15" localSheetId="4">#REF!</definedName>
    <definedName name="___DAT15">#REF!</definedName>
    <definedName name="___DAT16" localSheetId="1">#REF!</definedName>
    <definedName name="___DAT16" localSheetId="2">#REF!</definedName>
    <definedName name="___DAT16" localSheetId="4">#REF!</definedName>
    <definedName name="___DAT16">#REF!</definedName>
    <definedName name="___DAT17" localSheetId="1">#REF!</definedName>
    <definedName name="___DAT17" localSheetId="2">#REF!</definedName>
    <definedName name="___DAT17" localSheetId="4">#REF!</definedName>
    <definedName name="___DAT17">#REF!</definedName>
    <definedName name="___DAT18" localSheetId="1">#REF!</definedName>
    <definedName name="___DAT18" localSheetId="2">#REF!</definedName>
    <definedName name="___DAT18" localSheetId="4">#REF!</definedName>
    <definedName name="___DAT18">#REF!</definedName>
    <definedName name="___DAT19" localSheetId="1">#REF!</definedName>
    <definedName name="___DAT19" localSheetId="2">#REF!</definedName>
    <definedName name="___DAT19" localSheetId="4">#REF!</definedName>
    <definedName name="___DAT19">#REF!</definedName>
    <definedName name="___DAT2" localSheetId="1">#REF!</definedName>
    <definedName name="___DAT2" localSheetId="2">#REF!</definedName>
    <definedName name="___DAT2" localSheetId="4">#REF!</definedName>
    <definedName name="___DAT2">#REF!</definedName>
    <definedName name="___DAT20" localSheetId="1">#REF!</definedName>
    <definedName name="___DAT20" localSheetId="2">#REF!</definedName>
    <definedName name="___DAT20" localSheetId="4">#REF!</definedName>
    <definedName name="___DAT20">#REF!</definedName>
    <definedName name="___DAT21" localSheetId="1">#REF!</definedName>
    <definedName name="___DAT21" localSheetId="2">#REF!</definedName>
    <definedName name="___DAT21" localSheetId="4">#REF!</definedName>
    <definedName name="___DAT21">#REF!</definedName>
    <definedName name="___DAT22" localSheetId="1">#REF!</definedName>
    <definedName name="___DAT22" localSheetId="2">#REF!</definedName>
    <definedName name="___DAT22" localSheetId="4">#REF!</definedName>
    <definedName name="___DAT22">#REF!</definedName>
    <definedName name="___DAT3" localSheetId="1">#REF!</definedName>
    <definedName name="___DAT3" localSheetId="2">#REF!</definedName>
    <definedName name="___DAT3" localSheetId="4">#REF!</definedName>
    <definedName name="___DAT3">#REF!</definedName>
    <definedName name="___DAT4" localSheetId="1">#REF!</definedName>
    <definedName name="___DAT4" localSheetId="2">#REF!</definedName>
    <definedName name="___DAT4" localSheetId="4">#REF!</definedName>
    <definedName name="___DAT4">#REF!</definedName>
    <definedName name="___DAT5" localSheetId="1">#REF!</definedName>
    <definedName name="___DAT5" localSheetId="2">#REF!</definedName>
    <definedName name="___DAT5" localSheetId="4">#REF!</definedName>
    <definedName name="___DAT5">#REF!</definedName>
    <definedName name="___DAT6" localSheetId="1">#REF!</definedName>
    <definedName name="___DAT6" localSheetId="2">#REF!</definedName>
    <definedName name="___DAT6" localSheetId="4">#REF!</definedName>
    <definedName name="___DAT6">#REF!</definedName>
    <definedName name="___DAT7" localSheetId="1">#REF!</definedName>
    <definedName name="___DAT7" localSheetId="2">#REF!</definedName>
    <definedName name="___DAT7" localSheetId="4">#REF!</definedName>
    <definedName name="___DAT7">#REF!</definedName>
    <definedName name="___DAT8" localSheetId="1">#REF!</definedName>
    <definedName name="___DAT8" localSheetId="2">#REF!</definedName>
    <definedName name="___DAT8" localSheetId="4">#REF!</definedName>
    <definedName name="___DAT8">#REF!</definedName>
    <definedName name="___DAT9" localSheetId="1">#REF!</definedName>
    <definedName name="___DAT9" localSheetId="2">#REF!</definedName>
    <definedName name="___DAT9" localSheetId="4">#REF!</definedName>
    <definedName name="___DAT9">#REF!</definedName>
    <definedName name="__DAT1" localSheetId="1">#REF!</definedName>
    <definedName name="__DAT1" localSheetId="2">#REF!</definedName>
    <definedName name="__DAT1" localSheetId="4">#REF!</definedName>
    <definedName name="__DAT1">#REF!</definedName>
    <definedName name="__DAT10" localSheetId="1">#REF!</definedName>
    <definedName name="__DAT10" localSheetId="2">#REF!</definedName>
    <definedName name="__DAT10" localSheetId="4">#REF!</definedName>
    <definedName name="__DAT10">#REF!</definedName>
    <definedName name="__DAT11" localSheetId="1">#REF!</definedName>
    <definedName name="__DAT11" localSheetId="2">#REF!</definedName>
    <definedName name="__DAT11" localSheetId="4">#REF!</definedName>
    <definedName name="__DAT11">#REF!</definedName>
    <definedName name="__DAT12" localSheetId="1">#REF!</definedName>
    <definedName name="__DAT12" localSheetId="2">#REF!</definedName>
    <definedName name="__DAT12" localSheetId="4">#REF!</definedName>
    <definedName name="__DAT12">#REF!</definedName>
    <definedName name="__DAT13" localSheetId="1">#REF!</definedName>
    <definedName name="__DAT13" localSheetId="2">#REF!</definedName>
    <definedName name="__DAT13" localSheetId="4">#REF!</definedName>
    <definedName name="__DAT13">#REF!</definedName>
    <definedName name="__DAT14" localSheetId="1">#REF!</definedName>
    <definedName name="__DAT14" localSheetId="2">#REF!</definedName>
    <definedName name="__DAT14" localSheetId="4">#REF!</definedName>
    <definedName name="__DAT14">#REF!</definedName>
    <definedName name="__DAT15" localSheetId="1">#REF!</definedName>
    <definedName name="__DAT15" localSheetId="2">#REF!</definedName>
    <definedName name="__DAT15" localSheetId="4">#REF!</definedName>
    <definedName name="__DAT15">#REF!</definedName>
    <definedName name="__DAT16" localSheetId="1">#REF!</definedName>
    <definedName name="__DAT16" localSheetId="2">#REF!</definedName>
    <definedName name="__DAT16" localSheetId="4">#REF!</definedName>
    <definedName name="__DAT16">#REF!</definedName>
    <definedName name="__DAT17" localSheetId="1">#REF!</definedName>
    <definedName name="__DAT17" localSheetId="2">#REF!</definedName>
    <definedName name="__DAT17" localSheetId="4">#REF!</definedName>
    <definedName name="__DAT17">#REF!</definedName>
    <definedName name="__DAT18" localSheetId="1">#REF!</definedName>
    <definedName name="__DAT18" localSheetId="2">#REF!</definedName>
    <definedName name="__DAT18" localSheetId="4">#REF!</definedName>
    <definedName name="__DAT18">#REF!</definedName>
    <definedName name="__DAT19" localSheetId="1">#REF!</definedName>
    <definedName name="__DAT19" localSheetId="2">#REF!</definedName>
    <definedName name="__DAT19" localSheetId="4">#REF!</definedName>
    <definedName name="__DAT19">#REF!</definedName>
    <definedName name="__DAT2" localSheetId="1">#REF!</definedName>
    <definedName name="__DAT2" localSheetId="2">#REF!</definedName>
    <definedName name="__DAT2" localSheetId="4">#REF!</definedName>
    <definedName name="__DAT2">#REF!</definedName>
    <definedName name="__DAT20" localSheetId="1">#REF!</definedName>
    <definedName name="__DAT20" localSheetId="2">#REF!</definedName>
    <definedName name="__DAT20" localSheetId="4">#REF!</definedName>
    <definedName name="__DAT20">#REF!</definedName>
    <definedName name="__DAT21" localSheetId="1">#REF!</definedName>
    <definedName name="__DAT21" localSheetId="2">#REF!</definedName>
    <definedName name="__DAT21" localSheetId="4">#REF!</definedName>
    <definedName name="__DAT21">#REF!</definedName>
    <definedName name="__DAT22" localSheetId="1">#REF!</definedName>
    <definedName name="__DAT22" localSheetId="2">#REF!</definedName>
    <definedName name="__DAT22" localSheetId="4">#REF!</definedName>
    <definedName name="__DAT22">#REF!</definedName>
    <definedName name="__DAT3" localSheetId="1">#REF!</definedName>
    <definedName name="__DAT3" localSheetId="2">#REF!</definedName>
    <definedName name="__DAT3" localSheetId="4">#REF!</definedName>
    <definedName name="__DAT3">#REF!</definedName>
    <definedName name="__DAT4" localSheetId="1">#REF!</definedName>
    <definedName name="__DAT4" localSheetId="2">#REF!</definedName>
    <definedName name="__DAT4" localSheetId="4">#REF!</definedName>
    <definedName name="__DAT4">#REF!</definedName>
    <definedName name="__DAT5" localSheetId="1">#REF!</definedName>
    <definedName name="__DAT5" localSheetId="2">#REF!</definedName>
    <definedName name="__DAT5" localSheetId="4">#REF!</definedName>
    <definedName name="__DAT5">#REF!</definedName>
    <definedName name="__DAT6" localSheetId="1">#REF!</definedName>
    <definedName name="__DAT6" localSheetId="2">#REF!</definedName>
    <definedName name="__DAT6" localSheetId="4">#REF!</definedName>
    <definedName name="__DAT6">#REF!</definedName>
    <definedName name="__DAT7" localSheetId="1">#REF!</definedName>
    <definedName name="__DAT7" localSheetId="2">#REF!</definedName>
    <definedName name="__DAT7" localSheetId="4">#REF!</definedName>
    <definedName name="__DAT7">#REF!</definedName>
    <definedName name="__DAT8" localSheetId="1">#REF!</definedName>
    <definedName name="__DAT8" localSheetId="2">#REF!</definedName>
    <definedName name="__DAT8" localSheetId="4">#REF!</definedName>
    <definedName name="__DAT8">#REF!</definedName>
    <definedName name="__DAT9" localSheetId="1">#REF!</definedName>
    <definedName name="__DAT9" localSheetId="2">#REF!</definedName>
    <definedName name="__DAT9" localSheetId="4">#REF!</definedName>
    <definedName name="__DAT9">#REF!</definedName>
    <definedName name="_DAT1" localSheetId="1">#REF!</definedName>
    <definedName name="_DAT1" localSheetId="2">#REF!</definedName>
    <definedName name="_DAT1" localSheetId="4">#REF!</definedName>
    <definedName name="_DAT1">#REF!</definedName>
    <definedName name="_DAT10" localSheetId="1">#REF!</definedName>
    <definedName name="_DAT10" localSheetId="2">#REF!</definedName>
    <definedName name="_DAT10" localSheetId="4">#REF!</definedName>
    <definedName name="_DAT10">#REF!</definedName>
    <definedName name="_DAT11" localSheetId="1">#REF!</definedName>
    <definedName name="_DAT11" localSheetId="2">#REF!</definedName>
    <definedName name="_DAT11" localSheetId="4">#REF!</definedName>
    <definedName name="_DAT11">#REF!</definedName>
    <definedName name="_DAT12" localSheetId="1">#REF!</definedName>
    <definedName name="_DAT12" localSheetId="2">#REF!</definedName>
    <definedName name="_DAT12" localSheetId="4">#REF!</definedName>
    <definedName name="_DAT12">#REF!</definedName>
    <definedName name="_DAT13" localSheetId="1">#REF!</definedName>
    <definedName name="_DAT13" localSheetId="2">#REF!</definedName>
    <definedName name="_DAT13" localSheetId="4">#REF!</definedName>
    <definedName name="_DAT13">#REF!</definedName>
    <definedName name="_DAT14" localSheetId="1">#REF!</definedName>
    <definedName name="_DAT14" localSheetId="2">#REF!</definedName>
    <definedName name="_DAT14" localSheetId="4">#REF!</definedName>
    <definedName name="_DAT14">#REF!</definedName>
    <definedName name="_DAT15" localSheetId="1">#REF!</definedName>
    <definedName name="_DAT15" localSheetId="2">#REF!</definedName>
    <definedName name="_DAT15" localSheetId="4">#REF!</definedName>
    <definedName name="_DAT15">#REF!</definedName>
    <definedName name="_DAT16" localSheetId="1">#REF!</definedName>
    <definedName name="_DAT16" localSheetId="2">#REF!</definedName>
    <definedName name="_DAT16" localSheetId="4">#REF!</definedName>
    <definedName name="_DAT16">#REF!</definedName>
    <definedName name="_DAT17" localSheetId="1">#REF!</definedName>
    <definedName name="_DAT17" localSheetId="2">#REF!</definedName>
    <definedName name="_DAT17" localSheetId="4">#REF!</definedName>
    <definedName name="_DAT17">#REF!</definedName>
    <definedName name="_DAT18" localSheetId="1">#REF!</definedName>
    <definedName name="_DAT18" localSheetId="2">#REF!</definedName>
    <definedName name="_DAT18" localSheetId="4">#REF!</definedName>
    <definedName name="_DAT18">#REF!</definedName>
    <definedName name="_DAT19" localSheetId="1">#REF!</definedName>
    <definedName name="_DAT19" localSheetId="2">#REF!</definedName>
    <definedName name="_DAT19" localSheetId="4">#REF!</definedName>
    <definedName name="_DAT19">#REF!</definedName>
    <definedName name="_DAT2" localSheetId="1">#REF!</definedName>
    <definedName name="_DAT2" localSheetId="2">#REF!</definedName>
    <definedName name="_DAT2" localSheetId="4">#REF!</definedName>
    <definedName name="_DAT2">#REF!</definedName>
    <definedName name="_DAT20" localSheetId="1">#REF!</definedName>
    <definedName name="_DAT20" localSheetId="2">#REF!</definedName>
    <definedName name="_DAT20" localSheetId="4">#REF!</definedName>
    <definedName name="_DAT20">#REF!</definedName>
    <definedName name="_DAT21" localSheetId="1">#REF!</definedName>
    <definedName name="_DAT21" localSheetId="2">#REF!</definedName>
    <definedName name="_DAT21" localSheetId="4">#REF!</definedName>
    <definedName name="_DAT21">#REF!</definedName>
    <definedName name="_DAT22" localSheetId="1">#REF!</definedName>
    <definedName name="_DAT22" localSheetId="2">#REF!</definedName>
    <definedName name="_DAT22" localSheetId="4">#REF!</definedName>
    <definedName name="_DAT22">#REF!</definedName>
    <definedName name="_DAT3" localSheetId="1">#REF!</definedName>
    <definedName name="_DAT3" localSheetId="2">#REF!</definedName>
    <definedName name="_DAT3" localSheetId="4">#REF!</definedName>
    <definedName name="_DAT3">#REF!</definedName>
    <definedName name="_DAT4" localSheetId="1">#REF!</definedName>
    <definedName name="_DAT4" localSheetId="2">#REF!</definedName>
    <definedName name="_DAT4" localSheetId="4">#REF!</definedName>
    <definedName name="_DAT4">#REF!</definedName>
    <definedName name="_DAT5" localSheetId="1">#REF!</definedName>
    <definedName name="_DAT5" localSheetId="2">#REF!</definedName>
    <definedName name="_DAT5" localSheetId="4">#REF!</definedName>
    <definedName name="_DAT5">#REF!</definedName>
    <definedName name="_DAT6" localSheetId="1">#REF!</definedName>
    <definedName name="_DAT6" localSheetId="2">#REF!</definedName>
    <definedName name="_DAT6" localSheetId="4">#REF!</definedName>
    <definedName name="_DAT6">#REF!</definedName>
    <definedName name="_DAT7" localSheetId="1">#REF!</definedName>
    <definedName name="_DAT7" localSheetId="2">#REF!</definedName>
    <definedName name="_DAT7" localSheetId="4">#REF!</definedName>
    <definedName name="_DAT7">#REF!</definedName>
    <definedName name="_DAT8" localSheetId="1">#REF!</definedName>
    <definedName name="_DAT8" localSheetId="2">#REF!</definedName>
    <definedName name="_DAT8" localSheetId="4">#REF!</definedName>
    <definedName name="_DAT8">#REF!</definedName>
    <definedName name="_DAT9" localSheetId="1">#REF!</definedName>
    <definedName name="_DAT9" localSheetId="2">#REF!</definedName>
    <definedName name="_DAT9" localSheetId="4">#REF!</definedName>
    <definedName name="_DAT9">#REF!</definedName>
    <definedName name="_Hlk509496684" localSheetId="0">'Colofon 1'!$E$368</definedName>
    <definedName name="_Ref300290537" localSheetId="0">'Colofon 1'!$E$207</definedName>
    <definedName name="_Ref300297289" localSheetId="0">'Colofon 1'!$E$319</definedName>
    <definedName name="_Ref527209689" localSheetId="0">'Colofon 1'!$E$70</definedName>
    <definedName name="_Ref527209713" localSheetId="0">'Colofon 1'!$E$71</definedName>
    <definedName name="_Ref527212027" localSheetId="0">'Colofon 1'!$E$26</definedName>
    <definedName name="_Ref527212058" localSheetId="0">'Colofon 1'!$E$45</definedName>
    <definedName name="_Ref527212079" localSheetId="0">'Colofon 1'!$E$52</definedName>
    <definedName name="_Ref527212102" localSheetId="0">'Colofon 1'!$E$69</definedName>
    <definedName name="_Ref527212123" localSheetId="0">'Colofon 1'!$E$79</definedName>
    <definedName name="_Ref527212178" localSheetId="0">'Colofon 1'!$E$124</definedName>
    <definedName name="_Ref527212216" localSheetId="0">'Colofon 1'!$E$140</definedName>
    <definedName name="_Ref527212304" localSheetId="0">'Colofon 1'!$E$184</definedName>
    <definedName name="_Ref527212424" localSheetId="0">'Colofon 1'!$E$266</definedName>
    <definedName name="_Ref527216086" localSheetId="0">'Colofon 1'!$E$374</definedName>
    <definedName name="_Ref527960825" localSheetId="0">'Colofon 1'!$E$244</definedName>
    <definedName name="_Toc300302676" localSheetId="0">'Colofon 1'!#REF!</definedName>
    <definedName name="_Toc300302679" localSheetId="0">'Colofon 1'!$E$5</definedName>
    <definedName name="_Toc300302680" localSheetId="0">'Colofon 1'!$E$6</definedName>
    <definedName name="_Toc300302684" localSheetId="0">'Colofon 1'!#REF!</definedName>
    <definedName name="_Toc300302689" localSheetId="0">'Colofon 1'!$E$19</definedName>
    <definedName name="_Toc300302730" localSheetId="0">'Colofon 1'!$E$51</definedName>
    <definedName name="_Toc300302731" localSheetId="0">'Colofon 1'!$E$163</definedName>
    <definedName name="_Toc300302739" localSheetId="0">'Colofon 1'!$E$171</definedName>
    <definedName name="_Toc300302771" localSheetId="0">'Colofon 1'!$E$44</definedName>
    <definedName name="_Toc300302809" localSheetId="0">'Colofon 1'!$E$189</definedName>
    <definedName name="_Toc300302821" localSheetId="0">'Colofon 1'!$E$190</definedName>
    <definedName name="_Toc300302836" localSheetId="0">'Colofon 1'!$E$263</definedName>
    <definedName name="_Toc300302847" localSheetId="0">'Colofon 1'!$E$275</definedName>
    <definedName name="_Toc300302860" localSheetId="0">'Colofon 1'!$E$243</definedName>
    <definedName name="_Toc300302867" localSheetId="0">'Colofon 1'!$E$214</definedName>
    <definedName name="_Toc300302868" localSheetId="0">'Colofon 1'!$E$258</definedName>
    <definedName name="_Toc300302886" localSheetId="0">'Colofon 1'!$E$294</definedName>
    <definedName name="_Toc300302914" localSheetId="0">'Colofon 1'!$E$302</definedName>
    <definedName name="_Toc300302916" localSheetId="0">'Colofon 1'!$E$306</definedName>
    <definedName name="_Toc300302919" localSheetId="0">'Colofon 1'!$E$309</definedName>
    <definedName name="_Toc300302935" localSheetId="0">'Colofon 1'!$E$312</definedName>
    <definedName name="_Toc300302985" localSheetId="0">'Colofon 1'!$E$338</definedName>
    <definedName name="_Toc300302993" localSheetId="0">'Colofon 1'!$E$362</definedName>
    <definedName name="_Toc300303471" localSheetId="0">'Colofon 1'!#REF!</definedName>
    <definedName name="_Toc300303483" localSheetId="0">'Colofon 1'!$E$8</definedName>
    <definedName name="_Toc300303498" localSheetId="0">'Colofon 1'!#REF!</definedName>
    <definedName name="_Toc300303504" localSheetId="0">'Colofon 1'!$E$5</definedName>
    <definedName name="_Toc300303515" localSheetId="0">'Colofon 1'!#REF!</definedName>
    <definedName name="_Toc300303537" localSheetId="0">'Colofon 1'!$E$216</definedName>
    <definedName name="_Toc300303574" localSheetId="0">'Colofon 1'!$E$181</definedName>
    <definedName name="_Toc300303661" localSheetId="0">'Colofon 1'!$E$192</definedName>
    <definedName name="_Toc300303682" localSheetId="0">'Colofon 1'!$E$277</definedName>
    <definedName name="_Toc300303688" localSheetId="0">'Colofon 1'!$E$278</definedName>
    <definedName name="_Toc300303695" localSheetId="0">'Colofon 1'!$E$246</definedName>
    <definedName name="_Toc300303706" localSheetId="0">'Colofon 1'!$E$288</definedName>
    <definedName name="_Toc300303708" localSheetId="0">'Colofon 1'!$E$289</definedName>
    <definedName name="_Toc300303715" localSheetId="0">'Colofon 1'!$E$290</definedName>
    <definedName name="_Toc300303721" localSheetId="0">'Colofon 1'!$E$295</definedName>
    <definedName name="_Toc300303727" localSheetId="0">'Colofon 1'!$E$300</definedName>
    <definedName name="_Toc300303729" localSheetId="0">'Colofon 1'!$E$301</definedName>
    <definedName name="_Toc300303743" localSheetId="0">'Colofon 1'!$E$320</definedName>
    <definedName name="_Toc300303745" localSheetId="0">'Colofon 1'!$E$321</definedName>
    <definedName name="_Toc300303770" localSheetId="0">'Colofon 1'!$E$314</definedName>
    <definedName name="_Toc300303772" localSheetId="0">'Colofon 1'!$E$315</definedName>
    <definedName name="_Toc300304665" localSheetId="0">'Colofon 1'!$E$170</definedName>
    <definedName name="_Toc300304678" localSheetId="0">'Colofon 1'!$E$182</definedName>
    <definedName name="_Toc300304688" localSheetId="0">'Colofon 1'!$E$187</definedName>
    <definedName name="_Toc300304702" localSheetId="0">'Colofon 1'!$E$268</definedName>
    <definedName name="_Toc300304712" localSheetId="0">'Colofon 1'!$E$287</definedName>
    <definedName name="_Toc300304714" localSheetId="0">'Colofon 1'!$E$292</definedName>
    <definedName name="_Toc300304725" localSheetId="0">'Colofon 1'!$E$298</definedName>
    <definedName name="_Toc300304727" localSheetId="0">'Colofon 1'!$E$308</definedName>
    <definedName name="_Toc336119413" localSheetId="0">'Colofon 1'!$E$215</definedName>
    <definedName name="_Toc336119414" localSheetId="0">'Colofon 1'!$E$265</definedName>
    <definedName name="_Toc336119416" localSheetId="0">'Colofon 1'!$E$274</definedName>
    <definedName name="_Toc336119433" localSheetId="0">'Colofon 1'!$E$363</definedName>
    <definedName name="_xlnm.Print_Area" localSheetId="1">'2. Invulblad opslag '!$A$1:$I$19</definedName>
    <definedName name="_xlnm.Print_Area" localSheetId="2">'3. Invulblad Doelpercentage'!$A$1:$P$36</definedName>
    <definedName name="_xlnm.Print_Area" localSheetId="3">'4. Berekening inschrijfprijs'!$A$1:$L$13</definedName>
    <definedName name="_xlnm.Print_Area" localSheetId="4">'5. Richtlijntarieven'!$A$1:$O$382</definedName>
    <definedName name="_xlnm.Print_Area" localSheetId="5">'6. Salaristabel'!$B$1:$O$17</definedName>
    <definedName name="_xlnm.Print_Area" localSheetId="6">'7. Punten'!$A$1:$I$21</definedName>
    <definedName name="_xlnm.Print_Area" localSheetId="7">'8. v.b. KPI'!$A$1:$L$25</definedName>
    <definedName name="_xlnm.Print_Area" localSheetId="0">'Colofon 1'!$A$1:$F$23</definedName>
    <definedName name="_xlnm.Print_Titles" localSheetId="4">'5. Richtlijntarieven'!$1:$1</definedName>
    <definedName name="Contract">#REF!</definedName>
    <definedName name="contractvormen" localSheetId="1">#REF!</definedName>
    <definedName name="contractvormen" localSheetId="2">#REF!</definedName>
    <definedName name="contractvormen" localSheetId="3">#REF!</definedName>
    <definedName name="contractvormen" localSheetId="4">#REF!</definedName>
    <definedName name="contractvormen">#REF!</definedName>
    <definedName name="contractvormen2">#REF!</definedName>
    <definedName name="Functie">'[1]Functietarieven (2)'!$C$98:$C$178</definedName>
    <definedName name="inkoopomzet_over_laatste_hele_jaar">[2]Brongegevens!$G$21</definedName>
    <definedName name="n?2_8_8\rat?1\str?10" localSheetId="1" hidden="1">[3]brongegevens!#REF!</definedName>
    <definedName name="n?2_8_8\rat?1\str?10" localSheetId="2" hidden="1">[3]brongegevens!#REF!</definedName>
    <definedName name="n?2_8_8\rat?1\str?10" hidden="1">[3]brongegevens!#REF!</definedName>
    <definedName name="nog" localSheetId="1">#REF!</definedName>
    <definedName name="nog" localSheetId="2">#REF!</definedName>
    <definedName name="nog" localSheetId="3">#REF!</definedName>
    <definedName name="nog" localSheetId="4">#REF!</definedName>
    <definedName name="nog" localSheetId="0">#REF!</definedName>
    <definedName name="nog">#REF!</definedName>
    <definedName name="Segment">'[1]Functietarieven (2)'!$C$77:$C$94</definedName>
    <definedName name="TEST1" localSheetId="1">#REF!</definedName>
    <definedName name="TEST1" localSheetId="2">#REF!</definedName>
    <definedName name="TEST1" localSheetId="4">#REF!</definedName>
    <definedName name="TEST1">#REF!</definedName>
    <definedName name="TEST10" localSheetId="1">#REF!</definedName>
    <definedName name="TEST10" localSheetId="2">#REF!</definedName>
    <definedName name="TEST10" localSheetId="4">#REF!</definedName>
    <definedName name="TEST10">#REF!</definedName>
    <definedName name="TEST10000" localSheetId="1">#REF!</definedName>
    <definedName name="TEST10000" localSheetId="2">#REF!</definedName>
    <definedName name="TEST10000" localSheetId="4">#REF!</definedName>
    <definedName name="TEST10000">#REF!</definedName>
    <definedName name="TEST11" localSheetId="1">#REF!</definedName>
    <definedName name="TEST11" localSheetId="2">#REF!</definedName>
    <definedName name="TEST11" localSheetId="4">#REF!</definedName>
    <definedName name="TEST11">#REF!</definedName>
    <definedName name="TEST2" localSheetId="1">#REF!</definedName>
    <definedName name="TEST2" localSheetId="2">#REF!</definedName>
    <definedName name="TEST2" localSheetId="4">#REF!</definedName>
    <definedName name="TEST2">#REF!</definedName>
    <definedName name="TEST3" localSheetId="1">#REF!</definedName>
    <definedName name="TEST3" localSheetId="2">#REF!</definedName>
    <definedName name="TEST3" localSheetId="4">#REF!</definedName>
    <definedName name="TEST3">#REF!</definedName>
    <definedName name="TEST365" localSheetId="1">#REF!</definedName>
    <definedName name="TEST365" localSheetId="2">#REF!</definedName>
    <definedName name="TEST365">#REF!</definedName>
    <definedName name="TEST4" localSheetId="1">#REF!</definedName>
    <definedName name="TEST4" localSheetId="2">#REF!</definedName>
    <definedName name="TEST4" localSheetId="4">#REF!</definedName>
    <definedName name="TEST4">#REF!</definedName>
    <definedName name="TEST5" localSheetId="1">#REF!</definedName>
    <definedName name="TEST5" localSheetId="2">#REF!</definedName>
    <definedName name="TEST5" localSheetId="4">#REF!</definedName>
    <definedName name="TEST5">#REF!</definedName>
    <definedName name="TEST6" localSheetId="1">#REF!</definedName>
    <definedName name="TEST6" localSheetId="2">#REF!</definedName>
    <definedName name="TEST6" localSheetId="4">#REF!</definedName>
    <definedName name="TEST6">#REF!</definedName>
    <definedName name="TEST7" localSheetId="1">#REF!</definedName>
    <definedName name="TEST7" localSheetId="2">#REF!</definedName>
    <definedName name="TEST7" localSheetId="4">#REF!</definedName>
    <definedName name="TEST7">#REF!</definedName>
    <definedName name="TEST8" localSheetId="1">#REF!</definedName>
    <definedName name="TEST8" localSheetId="2">#REF!</definedName>
    <definedName name="TEST8" localSheetId="4">#REF!</definedName>
    <definedName name="TEST8">#REF!</definedName>
    <definedName name="TEST9" localSheetId="1">#REF!</definedName>
    <definedName name="TEST9" localSheetId="2">#REF!</definedName>
    <definedName name="TEST9" localSheetId="4">#REF!</definedName>
    <definedName name="TEST9">#REF!</definedName>
    <definedName name="TESTHKEY" localSheetId="1">#REF!</definedName>
    <definedName name="TESTHKEY" localSheetId="2">#REF!</definedName>
    <definedName name="TESTHKEY" localSheetId="4">#REF!</definedName>
    <definedName name="TESTHKEY">#REF!</definedName>
    <definedName name="TESTKEYS" localSheetId="1">#REF!</definedName>
    <definedName name="TESTKEYS" localSheetId="2">#REF!</definedName>
    <definedName name="TESTKEYS" localSheetId="4">#REF!</definedName>
    <definedName name="TESTKEYS">#REF!</definedName>
    <definedName name="TESTVKEY" localSheetId="1">#REF!</definedName>
    <definedName name="TESTVKEY" localSheetId="2">#REF!</definedName>
    <definedName name="TESTVKEY" localSheetId="4">#REF!</definedName>
    <definedName name="TESTVKEY">#REF!</definedName>
    <definedName name="weeks">[4]Sheet2!$B$4:$B$55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39" l="1"/>
  <c r="N44" i="39" s="1"/>
  <c r="N63" i="39" s="1"/>
  <c r="N82" i="39" s="1"/>
  <c r="N101" i="39" s="1"/>
  <c r="N120" i="39" s="1"/>
  <c r="N139" i="39" s="1"/>
  <c r="N158" i="39" s="1"/>
  <c r="N177" i="39" s="1"/>
  <c r="N196" i="39" s="1"/>
  <c r="N215" i="39" s="1"/>
  <c r="K9" i="37"/>
  <c r="O8" i="40"/>
  <c r="O12" i="40" s="1"/>
  <c r="N8" i="40"/>
  <c r="N12" i="40" s="1"/>
  <c r="M8" i="40"/>
  <c r="M12" i="40" s="1"/>
  <c r="L8" i="40"/>
  <c r="L12" i="40" s="1"/>
  <c r="K8" i="40"/>
  <c r="K12" i="40" s="1"/>
  <c r="J8" i="40"/>
  <c r="J12" i="40" s="1"/>
  <c r="I8" i="40"/>
  <c r="I12" i="40" s="1"/>
  <c r="H8" i="40"/>
  <c r="H12" i="40" s="1"/>
  <c r="G8" i="40"/>
  <c r="G12" i="40" s="1"/>
  <c r="F8" i="40"/>
  <c r="F12" i="40" s="1"/>
  <c r="E8" i="40"/>
  <c r="E12" i="40" s="1"/>
  <c r="D8" i="40"/>
  <c r="D12" i="40" s="1"/>
  <c r="C8" i="40"/>
  <c r="C12" i="40" s="1"/>
  <c r="O6" i="40"/>
  <c r="O9" i="40" s="1"/>
  <c r="O10" i="40" s="1"/>
  <c r="O13" i="40" s="1"/>
  <c r="N6" i="40"/>
  <c r="N9" i="40" s="1"/>
  <c r="N10" i="40" s="1"/>
  <c r="N13" i="40" s="1"/>
  <c r="M6" i="40"/>
  <c r="M9" i="40" s="1"/>
  <c r="M10" i="40" s="1"/>
  <c r="M13" i="40" s="1"/>
  <c r="L6" i="40"/>
  <c r="L9" i="40" s="1"/>
  <c r="L10" i="40" s="1"/>
  <c r="L13" i="40" s="1"/>
  <c r="K6" i="40"/>
  <c r="K9" i="40" s="1"/>
  <c r="K10" i="40" s="1"/>
  <c r="K13" i="40" s="1"/>
  <c r="J6" i="40"/>
  <c r="J9" i="40" s="1"/>
  <c r="J10" i="40" s="1"/>
  <c r="J13" i="40" s="1"/>
  <c r="I6" i="40"/>
  <c r="I9" i="40" s="1"/>
  <c r="I10" i="40" s="1"/>
  <c r="I13" i="40" s="1"/>
  <c r="H6" i="40"/>
  <c r="H9" i="40" s="1"/>
  <c r="H10" i="40" s="1"/>
  <c r="H13" i="40" s="1"/>
  <c r="G6" i="40"/>
  <c r="G9" i="40" s="1"/>
  <c r="G10" i="40" s="1"/>
  <c r="G13" i="40" s="1"/>
  <c r="F6" i="40"/>
  <c r="F9" i="40" s="1"/>
  <c r="F10" i="40" s="1"/>
  <c r="F13" i="40" s="1"/>
  <c r="E6" i="40"/>
  <c r="E9" i="40" s="1"/>
  <c r="E10" i="40" s="1"/>
  <c r="E13" i="40" s="1"/>
  <c r="D6" i="40"/>
  <c r="D9" i="40" s="1"/>
  <c r="D10" i="40" s="1"/>
  <c r="D13" i="40" s="1"/>
  <c r="C6" i="40"/>
  <c r="C9" i="40" s="1"/>
  <c r="C10" i="40" s="1"/>
  <c r="C13" i="40" s="1"/>
  <c r="H21" i="25"/>
  <c r="I18" i="25" s="1"/>
  <c r="H10" i="37" l="1"/>
  <c r="I10" i="37"/>
  <c r="H11" i="37"/>
  <c r="I11" i="37"/>
  <c r="H9" i="37"/>
  <c r="H12" i="37"/>
  <c r="I9" i="37" l="1"/>
  <c r="L9" i="37" s="1"/>
  <c r="I12" i="37"/>
  <c r="G6" i="18" l="1"/>
  <c r="E14" i="37"/>
  <c r="L10" i="37"/>
  <c r="L11" i="37"/>
  <c r="L12" i="37"/>
  <c r="K10" i="37"/>
  <c r="K11" i="37"/>
  <c r="K12" i="37"/>
  <c r="B2" i="37"/>
  <c r="K13" i="37" l="1"/>
  <c r="L13" i="37"/>
  <c r="E15" i="37" l="1"/>
  <c r="E16" i="37" s="1"/>
  <c r="G19" i="25" l="1"/>
  <c r="G20" i="25" l="1"/>
  <c r="F7" i="17" l="1"/>
  <c r="F6" i="17"/>
  <c r="C2" i="35" l="1"/>
  <c r="H6" i="18"/>
  <c r="I6" i="18" s="1"/>
  <c r="H5" i="18"/>
  <c r="I5" i="18" s="1"/>
  <c r="L14" i="25"/>
  <c r="H14" i="25" s="1"/>
  <c r="L15" i="25"/>
  <c r="H15" i="25" s="1"/>
  <c r="L16" i="25"/>
  <c r="H16" i="25" s="1"/>
  <c r="L17" i="25"/>
  <c r="H17" i="25" s="1"/>
  <c r="L18" i="25"/>
  <c r="H18" i="25" s="1"/>
  <c r="L19" i="25"/>
  <c r="H19" i="25" s="1"/>
  <c r="L20" i="25"/>
  <c r="H20" i="25" s="1"/>
  <c r="C2" i="18"/>
  <c r="B2" i="25"/>
  <c r="B2" i="17"/>
  <c r="K7" i="17" l="1"/>
  <c r="J7" i="17"/>
  <c r="M7" i="17" l="1"/>
  <c r="G7" i="17" s="1"/>
  <c r="I7" i="25" l="1"/>
  <c r="I9" i="25"/>
  <c r="I8" i="25"/>
  <c r="I14" i="25"/>
  <c r="J14" i="25" s="1"/>
  <c r="I19" i="25"/>
  <c r="J19" i="25" s="1"/>
  <c r="I15" i="25"/>
  <c r="J15" i="25" s="1"/>
  <c r="I20" i="25"/>
  <c r="J20" i="25" s="1"/>
  <c r="I16" i="25"/>
  <c r="J16" i="25" s="1"/>
  <c r="I17" i="25"/>
  <c r="J17" i="25" s="1"/>
  <c r="J18" i="25"/>
  <c r="L10" i="25"/>
  <c r="H10" i="25" s="1"/>
  <c r="L11" i="25"/>
  <c r="H11" i="25" s="1"/>
  <c r="L12" i="25"/>
  <c r="H12" i="25" s="1"/>
  <c r="L13" i="25"/>
  <c r="K6" i="17" l="1"/>
  <c r="J6" i="17"/>
  <c r="J7" i="25"/>
  <c r="M6" i="17" l="1"/>
  <c r="G6" i="17" s="1"/>
  <c r="I10" i="25"/>
  <c r="J10" i="25" s="1"/>
  <c r="I11" i="25"/>
  <c r="J11" i="25" s="1"/>
  <c r="I12" i="25"/>
  <c r="J12" i="25" s="1"/>
  <c r="I13" i="25"/>
  <c r="J8" i="25"/>
  <c r="L7" i="25" l="1"/>
  <c r="H7" i="25" s="1"/>
  <c r="L8" i="25"/>
  <c r="H8" i="25" s="1"/>
  <c r="L9" i="25"/>
  <c r="H9" i="25" s="1"/>
  <c r="H13" i="25"/>
  <c r="J13" i="25" l="1"/>
  <c r="J9" i="25"/>
  <c r="J21" i="25" l="1"/>
  <c r="F5" i="18" s="1"/>
  <c r="G5" i="18" l="1"/>
  <c r="J5" i="18" s="1"/>
  <c r="K5" i="18" s="1"/>
  <c r="F6" i="18"/>
  <c r="J6" i="18" s="1"/>
  <c r="K6" i="18" s="1"/>
  <c r="K7" i="18" l="1"/>
  <c r="D9" i="35" s="1"/>
  <c r="E11" i="35" s="1"/>
</calcChain>
</file>

<file path=xl/sharedStrings.xml><?xml version="1.0" encoding="utf-8"?>
<sst xmlns="http://schemas.openxmlformats.org/spreadsheetml/2006/main" count="612" uniqueCount="176">
  <si>
    <r>
      <t>Bijlage H Prijzenblad versie 1.0</t>
    </r>
    <r>
      <rPr>
        <b/>
        <sz val="11"/>
        <color rgb="FFFF0000"/>
        <rFont val="Arial"/>
        <family val="2"/>
      </rPr>
      <t xml:space="preserve"> </t>
    </r>
    <r>
      <rPr>
        <b/>
        <sz val="11"/>
        <color theme="0"/>
        <rFont val="Arial"/>
        <family val="2"/>
      </rPr>
      <t xml:space="preserve">(1-7-2025)  </t>
    </r>
  </si>
  <si>
    <t xml:space="preserve">Externe inhuur en brokerdienstverlening Gemeente Utrecht
</t>
  </si>
  <si>
    <t>Instructie:</t>
  </si>
  <si>
    <t>1. Format en indeling niet wijzigen.</t>
  </si>
  <si>
    <t>2. Vul alleen de lichtblauwe velden in.</t>
  </si>
  <si>
    <t xml:space="preserve">3. Inschrijvers dienen deze template (het model) volledig in te vullen. </t>
  </si>
  <si>
    <t>4. Alle prijzen: excl. BTW</t>
  </si>
  <si>
    <t>5. Zie verder de instructies, toellichting en de Aanbestedingsdocumenten voor meer informatie.</t>
  </si>
  <si>
    <t>Copyright ©2025 Gemeente Utrecht</t>
  </si>
  <si>
    <t>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Gemeente Utrecht</t>
  </si>
  <si>
    <t>Classificatie:  vertrouwelijk</t>
  </si>
  <si>
    <t>Invulblad voor inschrijver Opslagen per uur</t>
  </si>
  <si>
    <t>Nr</t>
  </si>
  <si>
    <t>Toelichting Type Opslagen</t>
  </si>
  <si>
    <t>Broker Opslag per uur te betalen door Opdrachtgever. Uw prijs (inschrijfprijs) voor de Broker Diensten</t>
  </si>
  <si>
    <t>VMS Opslag per uur te betalen door Opdrachtgever. Uw prijs (inschrijfprijs) voor de VMS Diensten</t>
  </si>
  <si>
    <t>Totale 
aangeboden Opslag</t>
  </si>
  <si>
    <t>Geldig?</t>
  </si>
  <si>
    <t>Laagste grenswaarde 
voor Opslag</t>
  </si>
  <si>
    <t>Hoogste
grenswaarde 
voor Opslag</t>
  </si>
  <si>
    <r>
      <rPr>
        <b/>
        <sz val="11"/>
        <color theme="1"/>
        <rFont val="Arial"/>
        <family val="2"/>
      </rPr>
      <t>Opslag Intermediaire dienst inclusief Contractmanagement</t>
    </r>
    <r>
      <rPr>
        <sz val="11"/>
        <color theme="1"/>
        <rFont val="Arial"/>
        <family val="2"/>
      </rPr>
      <t xml:space="preserve">
</t>
    </r>
    <r>
      <rPr>
        <i/>
        <sz val="11"/>
        <color theme="1"/>
        <rFont val="Arial"/>
        <family val="2"/>
      </rPr>
      <t xml:space="preserve">Inclusief alle kosten voor Diensten zoals systemen,  single tenant/neutraal VMS, portals en Eigen broker. Voor alle te factureren uren per Inzetcontract. Met uitzondering van de gemigreerde Inzecontracten. Ook van toepassing voor Zzp opdrachten. </t>
    </r>
  </si>
  <si>
    <r>
      <rPr>
        <b/>
        <sz val="11"/>
        <color theme="1"/>
        <rFont val="Arial"/>
        <family val="2"/>
      </rPr>
      <t>Opslag Contractmanagement Migratie contracten</t>
    </r>
    <r>
      <rPr>
        <sz val="11"/>
        <color theme="1"/>
        <rFont val="Arial"/>
        <family val="2"/>
      </rPr>
      <t xml:space="preserve">
Inclusief alle kosten voor Diensten zoals systemen,  single tenant/neutraal VMS, portals en Eigen broker. Voor alle te factureren uren per Inzetcontract, gemigreerd. Ook van toepassing voor de gemigreerde Zzp opdrachten. </t>
    </r>
  </si>
  <si>
    <t>Toelichting (zie verder Aanbestedingsdocumenten)</t>
  </si>
  <si>
    <t>De Opslagen, uw inschrijfprijs mogen niet onder of boven de grenswaarden worden aangeboden.</t>
  </si>
  <si>
    <t>Uw inschrijving is ongeldig en wordt niet verder in behandeling genomen indien de inschrijfprijs onder of boven de grenswaarde ligt.</t>
  </si>
  <si>
    <t>Let op! Opslagen zijn inclusief: Eigen broker, implementatie, re-transitie, toegang portals/systemen, VMS, etc.</t>
  </si>
  <si>
    <t>Andere kosten worden niet (separaat) vergoed tenzij expliciet anders opgenomen in Aanbestedingsdocumenten.</t>
  </si>
  <si>
    <t>Uw Opslag; maximaal twee cijfers achter de komma invullen.</t>
  </si>
  <si>
    <t>Supplier funded opslagen of fees, zijn niet toegestaan.</t>
  </si>
  <si>
    <t>Let op! Maximaal 1 type Opslag wordt toegepast per gewerkt uur, niet een combinatie.</t>
  </si>
  <si>
    <t xml:space="preserve">Zie verder de bepalingen in de Aanbestedingsdocumenten.  </t>
  </si>
  <si>
    <t>Copyright ©2025 Gemeente Utrecht Niets uit deze uitgave mag worden verveelvoudigd zonder toestemming van Gemeente Utrecht</t>
  </si>
  <si>
    <t>Invulblad Doelstellingspercentage per doelgroep ter bepaling van de Contractdoeltarieven</t>
  </si>
  <si>
    <t>Vul de lichtblauwe velden in met een getal en met maximaal 2 decimalen achter de komma.</t>
  </si>
  <si>
    <t>Nr.</t>
  </si>
  <si>
    <t>Doelgroepen</t>
  </si>
  <si>
    <t>Ondergrens 
Doelstellingspercentage 
(max. verlaging)</t>
  </si>
  <si>
    <t>Bovengrens 
Doelstellingspercentage 
(max. verhoging)</t>
  </si>
  <si>
    <t>Uw "Doelstellingspercentage"</t>
  </si>
  <si>
    <t>Geldig of 
niet geldig</t>
  </si>
  <si>
    <t>Aandeel in totale inhuurbehoefte*</t>
  </si>
  <si>
    <t>Gewogen percentage ter bepaling inschrijfprijs*
(% x100)</t>
  </si>
  <si>
    <t>Administratief &amp; Secretarieel</t>
  </si>
  <si>
    <t>Bestuur</t>
  </si>
  <si>
    <t>Communicatie</t>
  </si>
  <si>
    <t>Data, IT &amp; IPM</t>
  </si>
  <si>
    <t>Facilitair</t>
  </si>
  <si>
    <t>Financieel</t>
  </si>
  <si>
    <t>Fysiek Domein</t>
  </si>
  <si>
    <t>HR</t>
  </si>
  <si>
    <t>Inkoop</t>
  </si>
  <si>
    <t>Juridisch</t>
  </si>
  <si>
    <t>Openbare Orde &amp; Veiligheid</t>
  </si>
  <si>
    <t>Sociaal Domein</t>
  </si>
  <si>
    <t>X</t>
  </si>
  <si>
    <t>Totaal gewogen percentage ter bepaling van totale inschrijfprijs</t>
  </si>
  <si>
    <t>Toelichting &amp; instructie</t>
  </si>
  <si>
    <t>Van Inschrijver wordt verwacht dat deze aangeeft welk percentage onder, op, of boven de Richtlijntarieven (zie tabblad 5) voor inhuurprofessionals kan worden geleverd gedurende de looptijd van de Raamovereenkomst.</t>
  </si>
  <si>
    <r>
      <t xml:space="preserve">Een </t>
    </r>
    <r>
      <rPr>
        <u/>
        <sz val="11"/>
        <color theme="1"/>
        <rFont val="Arial"/>
        <family val="2"/>
      </rPr>
      <t>negatief</t>
    </r>
    <r>
      <rPr>
        <sz val="11"/>
        <color theme="1"/>
        <rFont val="Arial"/>
        <family val="2"/>
      </rPr>
      <t xml:space="preserve"> percentage betekent dat Inschrijver kandidaten kan vinden, aanbieden en leveren voor een Uurtarief, </t>
    </r>
    <r>
      <rPr>
        <u/>
        <sz val="11"/>
        <color theme="1"/>
        <rFont val="Arial"/>
        <family val="2"/>
      </rPr>
      <t>lager</t>
    </r>
    <r>
      <rPr>
        <sz val="11"/>
        <color theme="1"/>
        <rFont val="Arial"/>
        <family val="2"/>
      </rPr>
      <t xml:space="preserve"> dan het Richtlijntarief. </t>
    </r>
  </si>
  <si>
    <t>Indien Inschrijver bij een doelgroep niets invult, hanteert Gemeente Utrecht 0% bij de desbetreffende Doelgroep.</t>
  </si>
  <si>
    <t>Door Opdrachtgever zijn de door Inschrijver toe te passen percentages (Doelstellingspercentage) begrenst tot en met de aangegeven maximale verlaging en maximale verhoging per doelgroep.</t>
  </si>
  <si>
    <t>Uw inschrijving is ongeldig en wordt niet verder in behandeling genomen indien 1 of meerdere Doelstellingspercentages onder of boven de grenswaarde ligt.</t>
  </si>
  <si>
    <t>De aangeboden Doelstellingspercentages staan vast gedurende de looptijd van de Raamovereenkomst.</t>
  </si>
  <si>
    <t>Voor de beoordeling van de Inschrijfprijs wordt een fictief gewogen gemiddelde berekend, mede op basis van het inhuurvolume per doelgroep (fictief).</t>
  </si>
  <si>
    <r>
      <t>Het "Totaal gewogen percentage" wordt gebruikt voor de aanpassing van het fictieve</t>
    </r>
    <r>
      <rPr>
        <b/>
        <sz val="11"/>
        <color theme="1"/>
        <rFont val="Arial"/>
        <family val="2"/>
      </rPr>
      <t xml:space="preserve"> Uurtarief</t>
    </r>
    <r>
      <rPr>
        <sz val="11"/>
        <color theme="1"/>
        <rFont val="Arial"/>
        <family val="2"/>
      </rPr>
      <t xml:space="preserve"> ten behoeve van het juist bepalen van de totale Inschrijfprijs.</t>
    </r>
  </si>
  <si>
    <t>Een Inschrijver krijgt meer punten bij een negatief Doelstellingspercentage.</t>
  </si>
  <si>
    <t>*Bevat fictieve data om Inschrijvingen te kunnen vergelijken, strategisch inschrijven te voorkomen en vanwege ontbrekende informatie.</t>
  </si>
  <si>
    <t xml:space="preserve">Zie verder de bepalingen in de Aanbestedingsdocumenten. </t>
  </si>
  <si>
    <t>Copyright ©2025 Gemeente Utrecht. Niets uit deze uitgave mag worden verveelvoudigd zonder toestemming van Gemeente Utrecht.</t>
  </si>
  <si>
    <t>Voorbeeld berekening van inschrijfprijs voor prijsvergelijk / ranking (in te vullen door Opdrachtgever)</t>
  </si>
  <si>
    <t>Beschrijving</t>
  </si>
  <si>
    <t>Uren*</t>
  </si>
  <si>
    <t>inschrijfprijs
uurtarief**</t>
  </si>
  <si>
    <t>Aangeboden; totaal gewogen Doelstellingspercentage voor bepaling Inschrijfprijs</t>
  </si>
  <si>
    <t>Aangepast inschrijfprijs
uurtarief o.b.v. doelstellings-percentage</t>
  </si>
  <si>
    <t>Aangeboden Opslag</t>
  </si>
  <si>
    <t>Opslag 
totaal EUR</t>
  </si>
  <si>
    <t>Uurtarieven 
totaal EUR</t>
  </si>
  <si>
    <t>Inschrijfprijs</t>
  </si>
  <si>
    <t>Opslag Intermediaire dienst inclusief Contractmngt</t>
  </si>
  <si>
    <t>Opslag Contractmanagement Migratie contracten</t>
  </si>
  <si>
    <t>UW INSCHRIJFPRIJS TOTAAL</t>
  </si>
  <si>
    <t>Toelichting (zie ook overige aanbestedingsdocumenten)</t>
  </si>
  <si>
    <t xml:space="preserve">* Bevat fictieve data om o.a. inschrijvingen te kunnen vergelijken en strategisch inschrijven te voorkomen. </t>
  </si>
  <si>
    <t xml:space="preserve">Totaal gewogen percentage wordt niet afgerond bij de berekening van de Inschrijfprijs. </t>
  </si>
  <si>
    <t>Bedragen excl. BTW</t>
  </si>
  <si>
    <t>Richtlijntarieven Inhuurprofessionals</t>
  </si>
  <si>
    <t>Richtlijntarieven</t>
  </si>
  <si>
    <t>Doelgroep</t>
  </si>
  <si>
    <t>Begin</t>
  </si>
  <si>
    <t>Midden</t>
  </si>
  <si>
    <t>Eind</t>
  </si>
  <si>
    <t>Rij</t>
  </si>
  <si>
    <t>Schaal</t>
  </si>
  <si>
    <t>Minimum Richttarief</t>
  </si>
  <si>
    <t>Maximum Richttarief</t>
  </si>
  <si>
    <t>Uurtarieven inclusief loonkosten, vaste nominale Marktopslag per schaal, reis/ autokosten en opleidingskosten. Voor deze Functiegroepen geldt geen overwerk. EXCLUSIEF BTW</t>
  </si>
  <si>
    <t>Marktopslagen Begin</t>
  </si>
  <si>
    <t>Marktopslagen Midden</t>
  </si>
  <si>
    <t>Marktopslagen Eind</t>
  </si>
  <si>
    <t>Extra doelgroep 10</t>
  </si>
  <si>
    <t>Uurtarieven inclusief loonkosten, vaste nominale Marktopslag per schaal, reis/ autokosten en opleidingskosten.  Voor deze Functiegroepen geldt geen overwerk        EXCLUSIEF BTW</t>
  </si>
  <si>
    <t>Extra doelgroep 11</t>
  </si>
  <si>
    <t>Extra doelgroep 12</t>
  </si>
  <si>
    <t>Extra doelgroep 13</t>
  </si>
  <si>
    <t>Extra doelgroep 14</t>
  </si>
  <si>
    <t>Extra doelgroep 15</t>
  </si>
  <si>
    <t>Extra doelgroep 16</t>
  </si>
  <si>
    <t>Interne kostprijs</t>
  </si>
  <si>
    <t>Marktopslag</t>
  </si>
  <si>
    <t>C</t>
  </si>
  <si>
    <t>D</t>
  </si>
  <si>
    <t>E</t>
  </si>
  <si>
    <t>F</t>
  </si>
  <si>
    <t>I</t>
  </si>
  <si>
    <t>J</t>
  </si>
  <si>
    <t>K</t>
  </si>
  <si>
    <t>CAO+</t>
  </si>
  <si>
    <t>CAO++</t>
  </si>
  <si>
    <t>CAO+++</t>
  </si>
  <si>
    <t>Standaard</t>
  </si>
  <si>
    <t>Actuarieel</t>
  </si>
  <si>
    <t>Medisch</t>
  </si>
  <si>
    <t>Business Consulting - EB</t>
  </si>
  <si>
    <t>Business Consulting - Strategisch</t>
  </si>
  <si>
    <t>Business Consulting - Tactisch</t>
  </si>
  <si>
    <t>Business Consulting - Operationeel</t>
  </si>
  <si>
    <t>Business Interim</t>
  </si>
  <si>
    <t>Accountancy</t>
  </si>
  <si>
    <t>Marketing &amp; Communicatie</t>
  </si>
  <si>
    <t>Call Center</t>
  </si>
  <si>
    <t>IT</t>
  </si>
  <si>
    <t>Salarisschalen</t>
  </si>
  <si>
    <t>Per 1 april 2025</t>
  </si>
  <si>
    <t>Min</t>
  </si>
  <si>
    <t>Max</t>
  </si>
  <si>
    <r>
      <t>Voorbeeld berekening van de toekenning van punten voor het onderdeel Prijs (</t>
    </r>
    <r>
      <rPr>
        <u/>
        <sz val="11"/>
        <color theme="1"/>
        <rFont val="Arial"/>
        <family val="2"/>
      </rPr>
      <t>in te vullen door Opdrachtgever</t>
    </r>
    <r>
      <rPr>
        <sz val="11"/>
        <color theme="1"/>
        <rFont val="Arial"/>
        <family val="2"/>
      </rPr>
      <t>)</t>
    </r>
  </si>
  <si>
    <t>Euro</t>
  </si>
  <si>
    <r>
      <t xml:space="preserve">#Punten </t>
    </r>
    <r>
      <rPr>
        <b/>
        <sz val="11"/>
        <color rgb="FFFF0000"/>
        <rFont val="Arial"/>
        <family val="2"/>
      </rPr>
      <t>G1</t>
    </r>
  </si>
  <si>
    <t>Opmerking</t>
  </si>
  <si>
    <t>Minimale inschrijfprijs (MinP)</t>
  </si>
  <si>
    <t>Vaststaand bedrag &amp; punten</t>
  </si>
  <si>
    <t>Maximale inschrijfprijs (maxP)</t>
  </si>
  <si>
    <t>Uw Inschrijfprijs (IP)</t>
  </si>
  <si>
    <t>Zie tabblad 4.</t>
  </si>
  <si>
    <r>
      <t xml:space="preserve">Uw punten voor </t>
    </r>
    <r>
      <rPr>
        <sz val="11"/>
        <color rgb="FFFF0000"/>
        <rFont val="Arial"/>
        <family val="2"/>
      </rPr>
      <t>G1</t>
    </r>
    <r>
      <rPr>
        <sz val="11"/>
        <color theme="1"/>
        <rFont val="Arial"/>
        <family val="2"/>
      </rPr>
      <t xml:space="preserve"> - Prijs</t>
    </r>
  </si>
  <si>
    <t xml:space="preserve">De bedragen zijn gebaseerd op fictieve data en uw inschrijfprijzen om o.a. inschrijvingen te kunnen vergelijken. </t>
  </si>
  <si>
    <r>
      <t xml:space="preserve">De toegekende punten voor </t>
    </r>
    <r>
      <rPr>
        <sz val="11"/>
        <color rgb="FFFF0000"/>
        <rFont val="Arial"/>
        <family val="2"/>
      </rPr>
      <t>G1</t>
    </r>
    <r>
      <rPr>
        <sz val="11"/>
        <rFont val="Arial"/>
        <family val="2"/>
      </rPr>
      <t xml:space="preserve"> worden afgerond op 2 cijfers achter de komma.</t>
    </r>
  </si>
  <si>
    <t>De formule ter berekening van de punten: =((D7-D6)-(D9-D6))/(D7-D6)*E6</t>
  </si>
  <si>
    <t>De formule ter berekening van de punten: =((MaxP-MinP)-(IP-Minp)/(MaxP-MinP)*#Punten G1</t>
  </si>
  <si>
    <t>Uw inschrijving is ongeldig en wordt niet verder in behandeling genomen indien Uw Inschrijfprijs onder de Minimale inschrijfprijs ligt.</t>
  </si>
  <si>
    <t>Uw inschrijving is ongeldig en wordt niet verder in behandeling genomen indien Uw Inschrijfprijs boven de Maximale inschrijfprijs ligt.</t>
  </si>
  <si>
    <r>
      <rPr>
        <u/>
        <sz val="8"/>
        <rFont val="Arial"/>
        <family val="2"/>
      </rPr>
      <t>Voorbeeld</t>
    </r>
    <r>
      <rPr>
        <sz val="8"/>
        <rFont val="Arial"/>
        <family val="2"/>
      </rPr>
      <t xml:space="preserve"> berekening KPI Doelpercentage over een meetperiode van 1 doelgroep</t>
    </r>
  </si>
  <si>
    <t>Dit overzicht is in te vullen door Opdrachtgever</t>
  </si>
  <si>
    <t>Gestarte Inzetcontracten 2025 (meetperiode 2025)</t>
  </si>
  <si>
    <t>Inhuurtarief (ex. Opslag)</t>
  </si>
  <si>
    <t>Schaal, zwaarte indicator opdracht</t>
  </si>
  <si>
    <t>Schaal/
zwaarte</t>
  </si>
  <si>
    <t>Max. RT</t>
  </si>
  <si>
    <t>Max. RT einde 
schaal/zwaarte</t>
  </si>
  <si>
    <t>Gepresteerde uren 2025</t>
  </si>
  <si>
    <t>A: Gefactureerd 
(ex Opslag)</t>
  </si>
  <si>
    <t>C: Max. RT einde schaal/zwaarte</t>
  </si>
  <si>
    <t>Job19</t>
  </si>
  <si>
    <t>Job23</t>
  </si>
  <si>
    <t>Job35</t>
  </si>
  <si>
    <t>Job99</t>
  </si>
  <si>
    <t>Start</t>
  </si>
  <si>
    <t xml:space="preserve">Aangeboden Doelpercentage </t>
  </si>
  <si>
    <t>Aangeboden Doelpercentage voor de doelgroep Bestuur</t>
  </si>
  <si>
    <t>Resultaat Richtlijntarieven</t>
  </si>
  <si>
    <t>=100%-(L13/K13)</t>
  </si>
  <si>
    <t>Verschil</t>
  </si>
  <si>
    <t>KPI in 2025 behaald voor deze specifieke doelgroep (voorbeeld)</t>
  </si>
  <si>
    <t>Per meetperiode worden enkel de in de meetperiode gestarte Inzetcontracten meegenomen in de berekening</t>
  </si>
  <si>
    <t>Afwijkende Inhuurtarieven t.o.v. Max. RT moeten vooraf goedkeurd worden door Gemeente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</si>
</sst>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 #,##0;&quot;€&quot;\ \-#,##0"/>
    <numFmt numFmtId="6" formatCode="&quot;€&quot;\ #,##0;[Red]&quot;€&quot;\ \-#,##0"/>
    <numFmt numFmtId="8" formatCode="&quot;€&quot;\ #,##0.00;[Red]&quot;€&quot;\ \-#,##0.00"/>
    <numFmt numFmtId="164" formatCode="_(&quot;€&quot;\ * #,##0.00_);_(&quot;€&quot;\ * \(#,##0.00\);_(&quot;€&quot;\ * &quot;-&quot;??_);_(@_)"/>
    <numFmt numFmtId="165" formatCode="_(* #,##0.00_);_(* \(#,##0.00\);_(* &quot;-&quot;??_);_(@_)"/>
    <numFmt numFmtId="166" formatCode="_(&quot;€&quot;* #,##0.00_);_(&quot;€&quot;* \(#,##0.00\);_(&quot;€&quot;* &quot;-&quot;??_);_(@_)"/>
    <numFmt numFmtId="167" formatCode="&quot;€&quot;\ #,##0.00"/>
    <numFmt numFmtId="168" formatCode="0.0%"/>
    <numFmt numFmtId="169" formatCode="&quot;€&quot;\ #,##0"/>
    <numFmt numFmtId="170" formatCode="_ [$€-413]\ * #,##0.00_ ;_ [$€-413]\ * \-#,##0.00_ ;_ [$€-413]\ * &quot;-&quot;??_ ;_ @_ "/>
    <numFmt numFmtId="171" formatCode="_-* #,##0.00_-;_-* #,##0.00\-;_-* &quot;-&quot;??_-;_-@_-"/>
    <numFmt numFmtId="172" formatCode="&quot;Per &quot;d/m/yyyy"/>
    <numFmt numFmtId="173" formatCode="0.0000"/>
    <numFmt numFmtId="174" formatCode="#,##0.0"/>
    <numFmt numFmtId="175" formatCode="_-[$€-2]\ * #,##0.00_-;_-[$€-2]\ * #,##0.00\-;_-[$€-2]\ * &quot;-&quot;??_-;_-@_-"/>
    <numFmt numFmtId="176" formatCode="_-[$€-2]\ * #,##0_-;_-[$€-2]\ * #,##0\-;_-[$€-2]\ * &quot;-&quot;??_-;_-@_-"/>
    <numFmt numFmtId="177" formatCode="_-* #,##0.00_-;\-* #,##0.00_-;_-* &quot;-&quot;??_-;_-@_-"/>
  </numFmts>
  <fonts count="53">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u/>
      <sz val="10"/>
      <color indexed="12"/>
      <name val="Arial"/>
      <family val="2"/>
    </font>
    <font>
      <sz val="8"/>
      <name val="Arial"/>
      <family val="2"/>
    </font>
    <font>
      <sz val="12"/>
      <color theme="1"/>
      <name val="Arial"/>
      <family val="2"/>
    </font>
    <font>
      <b/>
      <sz val="11"/>
      <color theme="0"/>
      <name val="Arial"/>
      <family val="2"/>
    </font>
    <font>
      <b/>
      <sz val="11"/>
      <color rgb="FFFF0000"/>
      <name val="Arial"/>
      <family val="2"/>
    </font>
    <font>
      <b/>
      <sz val="11"/>
      <name val="Arial"/>
      <family val="2"/>
    </font>
    <font>
      <b/>
      <sz val="11"/>
      <color theme="1"/>
      <name val="Arial"/>
      <family val="2"/>
    </font>
    <font>
      <sz val="11"/>
      <color rgb="FF4D4D4D"/>
      <name val="Arial"/>
      <family val="2"/>
    </font>
    <font>
      <sz val="11"/>
      <color theme="0"/>
      <name val="Arial"/>
      <family val="2"/>
    </font>
    <font>
      <sz val="11"/>
      <color rgb="FFFF0000"/>
      <name val="Arial"/>
      <family val="2"/>
    </font>
    <font>
      <i/>
      <sz val="11"/>
      <color theme="1"/>
      <name val="Arial"/>
      <family val="2"/>
    </font>
    <font>
      <b/>
      <sz val="11"/>
      <color rgb="FF1E2328"/>
      <name val="Arial"/>
      <family val="2"/>
    </font>
    <font>
      <sz val="11"/>
      <name val="Arial"/>
      <family val="2"/>
    </font>
    <font>
      <b/>
      <i/>
      <sz val="11"/>
      <color theme="1"/>
      <name val="Arial"/>
      <family val="2"/>
    </font>
    <font>
      <u/>
      <sz val="11"/>
      <color theme="1"/>
      <name val="Arial"/>
      <family val="2"/>
    </font>
    <font>
      <sz val="10"/>
      <color theme="1"/>
      <name val="Arial"/>
      <family val="2"/>
    </font>
    <font>
      <sz val="20"/>
      <color rgb="FFE26207"/>
      <name val="Arial"/>
      <family val="2"/>
    </font>
    <font>
      <b/>
      <sz val="14"/>
      <color indexed="9"/>
      <name val="Arial"/>
      <family val="2"/>
    </font>
    <font>
      <b/>
      <sz val="14"/>
      <color indexed="63"/>
      <name val="Arial"/>
      <family val="2"/>
    </font>
    <font>
      <sz val="18"/>
      <color indexed="63"/>
      <name val="Arial"/>
      <family val="2"/>
    </font>
    <font>
      <b/>
      <sz val="16"/>
      <color indexed="63"/>
      <name val="Arial"/>
      <family val="2"/>
    </font>
    <font>
      <b/>
      <sz val="14"/>
      <color indexed="23"/>
      <name val="Arial"/>
      <family val="2"/>
    </font>
    <font>
      <b/>
      <sz val="11"/>
      <color indexed="8"/>
      <name val="Arial"/>
      <family val="2"/>
    </font>
    <font>
      <b/>
      <sz val="9"/>
      <name val="Arial"/>
      <family val="2"/>
    </font>
    <font>
      <sz val="9"/>
      <name val="Arial"/>
      <family val="2"/>
    </font>
    <font>
      <sz val="9"/>
      <color theme="1"/>
      <name val="Arial"/>
      <family val="2"/>
    </font>
    <font>
      <b/>
      <sz val="8"/>
      <color theme="0"/>
      <name val="Arial"/>
      <family val="2"/>
    </font>
    <font>
      <sz val="8"/>
      <color theme="0"/>
      <name val="Arial"/>
      <family val="2"/>
    </font>
    <font>
      <b/>
      <sz val="8"/>
      <name val="Arial"/>
      <family val="2"/>
    </font>
    <font>
      <sz val="8"/>
      <color theme="1"/>
      <name val="Arial"/>
      <family val="2"/>
    </font>
    <font>
      <sz val="8"/>
      <color rgb="FFFF0000"/>
      <name val="Arial"/>
      <family val="2"/>
    </font>
    <font>
      <b/>
      <sz val="8"/>
      <color rgb="FF00B050"/>
      <name val="Arial"/>
      <family val="2"/>
    </font>
    <font>
      <u/>
      <sz val="8"/>
      <name val="Arial"/>
      <family val="2"/>
    </font>
    <font>
      <sz val="10"/>
      <color indexed="63"/>
      <name val="Arial"/>
      <family val="2"/>
    </font>
    <font>
      <b/>
      <sz val="10"/>
      <name val="Arial"/>
      <family val="2"/>
    </font>
    <font>
      <b/>
      <sz val="10"/>
      <color indexed="63"/>
      <name val="Arial"/>
      <family val="2"/>
    </font>
    <font>
      <b/>
      <sz val="10"/>
      <color indexed="10"/>
      <name val="Arial"/>
      <family val="2"/>
    </font>
    <font>
      <sz val="9"/>
      <color rgb="FFE26207"/>
      <name val="Arial"/>
      <family val="2"/>
    </font>
    <font>
      <sz val="9"/>
      <color indexed="9"/>
      <name val="Arial"/>
      <family val="2"/>
    </font>
    <font>
      <sz val="9"/>
      <color indexed="23"/>
      <name val="Arial"/>
      <family val="2"/>
    </font>
    <font>
      <sz val="9"/>
      <color indexed="63"/>
      <name val="Arial"/>
      <family val="2"/>
    </font>
    <font>
      <b/>
      <sz val="9"/>
      <color indexed="9"/>
      <name val="Arial"/>
      <family val="2"/>
    </font>
    <font>
      <b/>
      <sz val="9"/>
      <color indexed="63"/>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00B561"/>
        <bgColor indexed="64"/>
      </patternFill>
    </fill>
    <fill>
      <patternFill patternType="solid">
        <fgColor theme="4" tint="0.59999389629810485"/>
        <bgColor indexed="64"/>
      </patternFill>
    </fill>
    <fill>
      <patternFill patternType="solid">
        <fgColor rgb="FF00B050"/>
        <bgColor indexed="64"/>
      </patternFill>
    </fill>
    <fill>
      <patternFill patternType="solid">
        <fgColor indexed="9"/>
        <bgColor indexed="64"/>
      </patternFill>
    </fill>
  </fills>
  <borders count="33">
    <border>
      <left/>
      <right/>
      <top/>
      <bottom/>
      <diagonal/>
    </border>
    <border>
      <left/>
      <right/>
      <top/>
      <bottom/>
      <diagonal/>
    </border>
    <border>
      <left/>
      <right/>
      <top style="thin">
        <color indexed="64"/>
      </top>
      <bottom/>
      <diagonal/>
    </border>
    <border>
      <left/>
      <right/>
      <top/>
      <bottom style="medium">
        <color rgb="FFE26207"/>
      </bottom>
      <diagonal/>
    </border>
    <border>
      <left/>
      <right/>
      <top/>
      <bottom style="thin">
        <color rgb="FFE26207"/>
      </bottom>
      <diagonal/>
    </border>
    <border>
      <left/>
      <right/>
      <top style="thin">
        <color rgb="FFE26207"/>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rgb="FF00B050"/>
      </left>
      <right style="thick">
        <color rgb="FF00B050"/>
      </right>
      <top style="thick">
        <color rgb="FF00B050"/>
      </top>
      <bottom style="thick">
        <color rgb="FF00B050"/>
      </bottom>
      <diagonal/>
    </border>
    <border>
      <left/>
      <right/>
      <top/>
      <bottom style="medium">
        <color indexed="64"/>
      </bottom>
      <diagonal/>
    </border>
    <border>
      <left style="medium">
        <color indexed="64"/>
      </left>
      <right style="medium">
        <color indexed="64"/>
      </right>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right/>
      <top style="thick">
        <color rgb="FFE26207"/>
      </top>
      <bottom/>
      <diagonal/>
    </border>
    <border>
      <left style="thin">
        <color indexed="9"/>
      </left>
      <right/>
      <top style="thin">
        <color indexed="9"/>
      </top>
      <bottom style="thin">
        <color indexed="9"/>
      </bottom>
      <diagonal/>
    </border>
    <border>
      <left style="thin">
        <color indexed="9"/>
      </left>
      <right/>
      <top style="thin">
        <color indexed="9"/>
      </top>
      <bottom/>
      <diagonal/>
    </border>
  </borders>
  <cellStyleXfs count="27">
    <xf numFmtId="0" fontId="0" fillId="0" borderId="0"/>
    <xf numFmtId="0" fontId="4" fillId="0" borderId="1"/>
    <xf numFmtId="0" fontId="4" fillId="0" borderId="1"/>
    <xf numFmtId="0" fontId="5" fillId="0" borderId="1"/>
    <xf numFmtId="166" fontId="6" fillId="0" borderId="1" applyFont="0" applyFill="0" applyBorder="0" applyAlignment="0" applyProtection="0"/>
    <xf numFmtId="9" fontId="5" fillId="0" borderId="1" applyFont="0" applyFill="0" applyBorder="0" applyAlignment="0" applyProtection="0"/>
    <xf numFmtId="0" fontId="6" fillId="0" borderId="1"/>
    <xf numFmtId="164" fontId="6" fillId="0" borderId="1" applyFont="0" applyFill="0" applyBorder="0" applyAlignment="0" applyProtection="0"/>
    <xf numFmtId="171" fontId="4" fillId="0" borderId="1" applyFont="0" applyFill="0" applyBorder="0" applyAlignment="0" applyProtection="0"/>
    <xf numFmtId="9" fontId="4" fillId="0" borderId="1" applyFont="0" applyFill="0" applyBorder="0" applyAlignment="0" applyProtection="0"/>
    <xf numFmtId="0" fontId="7" fillId="0" borderId="1"/>
    <xf numFmtId="165" fontId="6" fillId="0" borderId="1" applyFont="0" applyFill="0" applyBorder="0" applyAlignment="0" applyProtection="0"/>
    <xf numFmtId="165" fontId="6" fillId="0" borderId="1" applyFont="0" applyFill="0" applyBorder="0" applyAlignment="0" applyProtection="0"/>
    <xf numFmtId="9" fontId="6" fillId="0" borderId="1" applyFont="0" applyFill="0" applyBorder="0" applyAlignment="0" applyProtection="0"/>
    <xf numFmtId="165" fontId="8" fillId="0" borderId="0" applyFont="0" applyFill="0" applyBorder="0" applyAlignment="0" applyProtection="0"/>
    <xf numFmtId="170" fontId="4" fillId="0" borderId="1"/>
    <xf numFmtId="170" fontId="4" fillId="0" borderId="1"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2" fillId="0" borderId="1"/>
    <xf numFmtId="9" fontId="3" fillId="0" borderId="1" applyFont="0" applyFill="0" applyBorder="0" applyAlignment="0" applyProtection="0"/>
    <xf numFmtId="166" fontId="3" fillId="0" borderId="1" applyFont="0" applyFill="0" applyBorder="0" applyAlignment="0" applyProtection="0"/>
    <xf numFmtId="0" fontId="10" fillId="0" borderId="1" applyNumberFormat="0" applyFill="0" applyBorder="0" applyAlignment="0" applyProtection="0">
      <alignment vertical="top"/>
      <protection locked="0"/>
    </xf>
    <xf numFmtId="165" fontId="2" fillId="0" borderId="1" applyFont="0" applyFill="0" applyBorder="0" applyAlignment="0" applyProtection="0"/>
    <xf numFmtId="0" fontId="1" fillId="0" borderId="1"/>
    <xf numFmtId="177" fontId="4" fillId="0" borderId="1" applyFont="0" applyFill="0" applyBorder="0" applyAlignment="0" applyProtection="0"/>
    <xf numFmtId="0" fontId="1" fillId="0" borderId="1"/>
  </cellStyleXfs>
  <cellXfs count="329">
    <xf numFmtId="0" fontId="0" fillId="0" borderId="0" xfId="0"/>
    <xf numFmtId="0" fontId="3" fillId="0" borderId="1" xfId="6" applyFont="1"/>
    <xf numFmtId="0" fontId="15" fillId="0" borderId="1" xfId="3" applyFont="1" applyAlignment="1">
      <alignment vertical="center"/>
    </xf>
    <xf numFmtId="0" fontId="16" fillId="0" borderId="1" xfId="6" applyFont="1"/>
    <xf numFmtId="0" fontId="16" fillId="0" borderId="1" xfId="6" applyFont="1" applyAlignment="1">
      <alignment horizontal="right"/>
    </xf>
    <xf numFmtId="0" fontId="16" fillId="0" borderId="1" xfId="6" applyFont="1" applyAlignment="1">
      <alignment vertical="center"/>
    </xf>
    <xf numFmtId="0" fontId="3" fillId="0" borderId="1" xfId="6" applyFont="1" applyAlignment="1">
      <alignment vertical="center"/>
    </xf>
    <xf numFmtId="165" fontId="3" fillId="0" borderId="1" xfId="6" applyNumberFormat="1" applyFont="1" applyAlignment="1">
      <alignment vertical="center"/>
    </xf>
    <xf numFmtId="168" fontId="3" fillId="0" borderId="1" xfId="13" applyNumberFormat="1" applyFont="1" applyAlignment="1">
      <alignment vertical="center"/>
    </xf>
    <xf numFmtId="0" fontId="3" fillId="0" borderId="0" xfId="0" applyFont="1" applyAlignment="1">
      <alignment vertical="center"/>
    </xf>
    <xf numFmtId="165" fontId="3" fillId="0" borderId="1" xfId="6" applyNumberFormat="1" applyFont="1"/>
    <xf numFmtId="168" fontId="3" fillId="0" borderId="1" xfId="13" applyNumberFormat="1" applyFont="1"/>
    <xf numFmtId="0" fontId="17" fillId="0" borderId="1" xfId="3" applyFont="1" applyAlignment="1">
      <alignment vertical="center"/>
    </xf>
    <xf numFmtId="0" fontId="3" fillId="0" borderId="1" xfId="3" applyFont="1"/>
    <xf numFmtId="0" fontId="3" fillId="0" borderId="1" xfId="3" applyFont="1" applyAlignment="1">
      <alignment horizontal="center"/>
    </xf>
    <xf numFmtId="0" fontId="18" fillId="0" borderId="1" xfId="3" applyFont="1"/>
    <xf numFmtId="0" fontId="19" fillId="0" borderId="1" xfId="3" applyFont="1"/>
    <xf numFmtId="0" fontId="13" fillId="4" borderId="1" xfId="2" applyFont="1" applyFill="1" applyAlignment="1">
      <alignment horizontal="left" vertical="center"/>
    </xf>
    <xf numFmtId="165" fontId="18" fillId="4" borderId="1" xfId="6" applyNumberFormat="1" applyFont="1" applyFill="1" applyAlignment="1">
      <alignment vertical="center"/>
    </xf>
    <xf numFmtId="165" fontId="13" fillId="4" borderId="1" xfId="12" applyFont="1" applyFill="1" applyBorder="1" applyAlignment="1">
      <alignment vertical="center"/>
    </xf>
    <xf numFmtId="0" fontId="18" fillId="0" borderId="1" xfId="6" applyFont="1" applyAlignment="1">
      <alignment vertical="center"/>
    </xf>
    <xf numFmtId="0" fontId="19" fillId="0" borderId="1" xfId="6" applyFont="1" applyAlignment="1">
      <alignment vertical="center"/>
    </xf>
    <xf numFmtId="0" fontId="16" fillId="0" borderId="1" xfId="2" applyFont="1" applyAlignment="1">
      <alignment horizontal="left" vertical="center"/>
    </xf>
    <xf numFmtId="0" fontId="15" fillId="0" borderId="9" xfId="6" applyFont="1" applyBorder="1" applyAlignment="1">
      <alignment horizontal="left" vertical="center"/>
    </xf>
    <xf numFmtId="0" fontId="15" fillId="0" borderId="9" xfId="6" applyFont="1" applyBorder="1" applyAlignment="1">
      <alignment horizontal="center" vertical="top" wrapText="1"/>
    </xf>
    <xf numFmtId="0" fontId="13" fillId="0" borderId="1" xfId="3" applyFont="1"/>
    <xf numFmtId="0" fontId="14" fillId="0" borderId="1" xfId="3" applyFont="1"/>
    <xf numFmtId="0" fontId="16" fillId="0" borderId="1" xfId="3" applyFont="1"/>
    <xf numFmtId="1" fontId="16" fillId="0" borderId="8" xfId="5" applyNumberFormat="1" applyFont="1" applyBorder="1" applyAlignment="1" applyProtection="1">
      <alignment horizontal="center" vertical="center" wrapText="1"/>
    </xf>
    <xf numFmtId="9" fontId="3" fillId="0" borderId="8" xfId="5" applyFont="1" applyBorder="1" applyAlignment="1" applyProtection="1">
      <alignment vertical="center" wrapText="1"/>
    </xf>
    <xf numFmtId="8" fontId="16" fillId="6" borderId="8" xfId="5" applyNumberFormat="1" applyFont="1" applyFill="1" applyBorder="1" applyAlignment="1" applyProtection="1">
      <alignment horizontal="center" vertical="center" wrapText="1"/>
    </xf>
    <xf numFmtId="8" fontId="16" fillId="2" borderId="8" xfId="5" applyNumberFormat="1" applyFont="1" applyFill="1" applyBorder="1" applyAlignment="1" applyProtection="1">
      <alignment horizontal="center" vertical="center" wrapText="1"/>
    </xf>
    <xf numFmtId="8" fontId="14" fillId="2" borderId="8" xfId="5" applyNumberFormat="1" applyFont="1" applyFill="1" applyBorder="1" applyAlignment="1" applyProtection="1">
      <alignment horizontal="center" vertical="center" wrapText="1"/>
    </xf>
    <xf numFmtId="0" fontId="18" fillId="0" borderId="1" xfId="3" applyFont="1" applyAlignment="1">
      <alignment vertical="center"/>
    </xf>
    <xf numFmtId="0" fontId="19" fillId="0" borderId="1" xfId="3" applyFont="1" applyAlignment="1">
      <alignment vertical="center"/>
    </xf>
    <xf numFmtId="0" fontId="3" fillId="0" borderId="1" xfId="3" applyFont="1" applyAlignment="1">
      <alignment vertical="center"/>
    </xf>
    <xf numFmtId="0" fontId="16" fillId="0" borderId="9" xfId="3" applyFont="1" applyBorder="1"/>
    <xf numFmtId="0" fontId="3" fillId="0" borderId="9" xfId="3" applyFont="1" applyBorder="1"/>
    <xf numFmtId="0" fontId="3" fillId="0" borderId="1" xfId="3" applyFont="1" applyAlignment="1">
      <alignment horizontal="center" vertical="center"/>
    </xf>
    <xf numFmtId="0" fontId="3" fillId="0" borderId="1" xfId="3" applyFont="1" applyAlignment="1">
      <alignment horizontal="left" vertical="center"/>
    </xf>
    <xf numFmtId="166" fontId="3" fillId="0" borderId="1" xfId="17" applyFont="1" applyBorder="1" applyAlignment="1" applyProtection="1">
      <alignment horizontal="center" vertical="center"/>
    </xf>
    <xf numFmtId="0" fontId="3" fillId="0" borderId="9" xfId="3" applyFont="1" applyBorder="1" applyAlignment="1">
      <alignment horizontal="center" vertical="center"/>
    </xf>
    <xf numFmtId="0" fontId="3" fillId="0" borderId="9" xfId="3" applyFont="1" applyBorder="1" applyAlignment="1">
      <alignment horizontal="left" vertical="center"/>
    </xf>
    <xf numFmtId="0" fontId="3" fillId="0" borderId="9" xfId="3" applyFont="1" applyBorder="1" applyAlignment="1">
      <alignment vertical="center"/>
    </xf>
    <xf numFmtId="0" fontId="21" fillId="0" borderId="1" xfId="0" applyFont="1" applyBorder="1" applyAlignment="1">
      <alignment vertical="center"/>
    </xf>
    <xf numFmtId="165" fontId="16" fillId="0" borderId="1" xfId="12" applyFont="1" applyBorder="1" applyAlignment="1">
      <alignment vertical="center"/>
    </xf>
    <xf numFmtId="170" fontId="16" fillId="0" borderId="1" xfId="6" applyNumberFormat="1" applyFont="1" applyAlignment="1">
      <alignment vertical="center"/>
    </xf>
    <xf numFmtId="0" fontId="16" fillId="0" borderId="1" xfId="0" applyFont="1" applyBorder="1" applyAlignment="1">
      <alignment horizontal="center" vertical="top"/>
    </xf>
    <xf numFmtId="0" fontId="16" fillId="4" borderId="1" xfId="0" applyFont="1" applyFill="1" applyBorder="1" applyAlignment="1">
      <alignment vertical="top"/>
    </xf>
    <xf numFmtId="0" fontId="16" fillId="0" borderId="1" xfId="0" applyFont="1" applyBorder="1" applyAlignment="1">
      <alignment vertical="top"/>
    </xf>
    <xf numFmtId="0" fontId="3" fillId="0" borderId="1" xfId="0" applyFont="1" applyBorder="1"/>
    <xf numFmtId="0" fontId="22" fillId="0" borderId="9" xfId="19" applyFont="1" applyBorder="1" applyAlignment="1">
      <alignment horizontal="left" vertical="center" wrapText="1"/>
    </xf>
    <xf numFmtId="0" fontId="22" fillId="0" borderId="9" xfId="19" applyFont="1" applyBorder="1" applyAlignment="1">
      <alignment horizontal="center" vertical="center" wrapText="1"/>
    </xf>
    <xf numFmtId="0" fontId="22" fillId="2" borderId="9" xfId="19" applyFont="1" applyFill="1" applyBorder="1" applyAlignment="1">
      <alignment horizontal="center" vertical="center" wrapText="1"/>
    </xf>
    <xf numFmtId="0" fontId="15" fillId="0" borderId="7" xfId="19" applyFont="1" applyBorder="1" applyAlignment="1">
      <alignment horizontal="center" vertical="center" wrapText="1"/>
    </xf>
    <xf numFmtId="0" fontId="3" fillId="0" borderId="6" xfId="3" applyFont="1" applyBorder="1" applyAlignment="1">
      <alignment horizontal="center" vertical="center" wrapText="1"/>
    </xf>
    <xf numFmtId="1" fontId="3" fillId="3" borderId="1" xfId="5" applyNumberFormat="1" applyFont="1" applyFill="1" applyBorder="1" applyAlignment="1" applyProtection="1">
      <alignment horizontal="center" vertical="center" wrapText="1"/>
    </xf>
    <xf numFmtId="9" fontId="19" fillId="3" borderId="1" xfId="5" applyFont="1" applyFill="1" applyBorder="1" applyAlignment="1" applyProtection="1">
      <alignment horizontal="left" vertical="center" wrapText="1"/>
    </xf>
    <xf numFmtId="9" fontId="3" fillId="3" borderId="1" xfId="5" applyFont="1" applyFill="1" applyBorder="1" applyAlignment="1" applyProtection="1">
      <alignment vertical="center" wrapText="1"/>
    </xf>
    <xf numFmtId="9" fontId="3" fillId="3" borderId="1" xfId="5" applyFont="1" applyFill="1" applyBorder="1" applyAlignment="1" applyProtection="1">
      <alignment horizontal="center" vertical="center" wrapText="1"/>
    </xf>
    <xf numFmtId="10" fontId="16" fillId="6" borderId="8" xfId="5" applyNumberFormat="1" applyFont="1" applyFill="1" applyBorder="1" applyAlignment="1" applyProtection="1">
      <alignment horizontal="center" vertical="center" wrapText="1"/>
    </xf>
    <xf numFmtId="10" fontId="3" fillId="3" borderId="1" xfId="20" applyNumberFormat="1" applyFont="1" applyFill="1" applyBorder="1" applyAlignment="1" applyProtection="1">
      <alignment horizontal="center" vertical="center"/>
    </xf>
    <xf numFmtId="10" fontId="19" fillId="3" borderId="1" xfId="20" applyNumberFormat="1" applyFont="1" applyFill="1" applyBorder="1" applyAlignment="1" applyProtection="1">
      <alignment horizontal="center" vertical="center"/>
    </xf>
    <xf numFmtId="10" fontId="22" fillId="3" borderId="1" xfId="20" applyNumberFormat="1" applyFont="1" applyFill="1" applyBorder="1" applyAlignment="1" applyProtection="1">
      <alignment horizontal="center" vertical="center"/>
    </xf>
    <xf numFmtId="1" fontId="3" fillId="0" borderId="1" xfId="5" applyNumberFormat="1" applyFont="1" applyBorder="1" applyAlignment="1" applyProtection="1">
      <alignment horizontal="center" vertical="center" wrapText="1"/>
    </xf>
    <xf numFmtId="9" fontId="3" fillId="0" borderId="1" xfId="5" applyFont="1" applyBorder="1" applyAlignment="1" applyProtection="1">
      <alignment vertical="center" wrapText="1"/>
    </xf>
    <xf numFmtId="9" fontId="3" fillId="2" borderId="1" xfId="5" applyFont="1" applyFill="1" applyBorder="1" applyAlignment="1" applyProtection="1">
      <alignment horizontal="center" vertical="center" wrapText="1"/>
    </xf>
    <xf numFmtId="10" fontId="3" fillId="2" borderId="1" xfId="20" applyNumberFormat="1" applyFont="1" applyFill="1" applyBorder="1" applyAlignment="1" applyProtection="1">
      <alignment horizontal="center" vertical="center"/>
    </xf>
    <xf numFmtId="10" fontId="19" fillId="2" borderId="1" xfId="20" applyNumberFormat="1" applyFont="1" applyFill="1" applyBorder="1" applyAlignment="1" applyProtection="1">
      <alignment horizontal="center" vertical="center"/>
    </xf>
    <xf numFmtId="10" fontId="22" fillId="0" borderId="1" xfId="20" applyNumberFormat="1" applyFont="1" applyBorder="1" applyAlignment="1" applyProtection="1">
      <alignment horizontal="center" vertical="center"/>
    </xf>
    <xf numFmtId="9" fontId="19" fillId="2" borderId="9" xfId="5" applyFont="1" applyFill="1" applyBorder="1" applyAlignment="1" applyProtection="1">
      <alignment horizontal="left" vertical="center" wrapText="1"/>
    </xf>
    <xf numFmtId="1" fontId="3" fillId="0" borderId="2" xfId="5" applyNumberFormat="1" applyFont="1" applyBorder="1" applyAlignment="1" applyProtection="1">
      <alignment horizontal="center" vertical="center" wrapText="1"/>
    </xf>
    <xf numFmtId="9" fontId="23" fillId="2" borderId="2" xfId="5" applyFont="1" applyFill="1" applyBorder="1" applyAlignment="1" applyProtection="1">
      <alignment vertical="center"/>
    </xf>
    <xf numFmtId="0" fontId="3" fillId="2" borderId="1" xfId="3" applyFont="1" applyFill="1" applyAlignment="1">
      <alignment vertical="center"/>
    </xf>
    <xf numFmtId="0" fontId="18" fillId="2" borderId="2" xfId="3" applyFont="1" applyFill="1" applyBorder="1" applyAlignment="1">
      <alignment horizontal="center" vertical="center"/>
    </xf>
    <xf numFmtId="9" fontId="22" fillId="0" borderId="2" xfId="20" applyFont="1" applyBorder="1" applyAlignment="1" applyProtection="1">
      <alignment horizontal="center" vertical="center"/>
    </xf>
    <xf numFmtId="10" fontId="18" fillId="4" borderId="2" xfId="5" applyNumberFormat="1" applyFont="1" applyFill="1" applyBorder="1" applyAlignment="1" applyProtection="1">
      <alignment horizontal="center" vertical="center" wrapText="1"/>
    </xf>
    <xf numFmtId="9" fontId="23" fillId="0" borderId="1" xfId="5" applyFont="1" applyBorder="1" applyAlignment="1" applyProtection="1">
      <alignment vertical="center" wrapText="1"/>
    </xf>
    <xf numFmtId="0" fontId="18" fillId="0" borderId="1" xfId="3" applyFont="1" applyAlignment="1">
      <alignment horizontal="center" vertical="center"/>
    </xf>
    <xf numFmtId="9" fontId="22" fillId="0" borderId="1" xfId="20" applyFont="1" applyBorder="1" applyAlignment="1" applyProtection="1">
      <alignment horizontal="center" vertical="center"/>
    </xf>
    <xf numFmtId="0" fontId="16" fillId="0" borderId="9" xfId="3" applyFont="1" applyBorder="1" applyAlignment="1">
      <alignment vertical="center"/>
    </xf>
    <xf numFmtId="0" fontId="3" fillId="0" borderId="1" xfId="2" applyFont="1" applyAlignment="1">
      <alignment horizontal="left" vertical="center"/>
    </xf>
    <xf numFmtId="0" fontId="20" fillId="0" borderId="1" xfId="3" quotePrefix="1" applyFont="1" applyAlignment="1">
      <alignment vertical="center"/>
    </xf>
    <xf numFmtId="0" fontId="22" fillId="2" borderId="1" xfId="3" applyFont="1" applyFill="1" applyAlignment="1">
      <alignment vertical="center"/>
    </xf>
    <xf numFmtId="166" fontId="22" fillId="2" borderId="1" xfId="21" applyFont="1" applyFill="1" applyBorder="1" applyAlignment="1" applyProtection="1">
      <alignment horizontal="center" vertical="center"/>
    </xf>
    <xf numFmtId="0" fontId="22" fillId="2" borderId="1" xfId="3" applyFont="1" applyFill="1" applyAlignment="1">
      <alignment horizontal="center" vertical="center"/>
    </xf>
    <xf numFmtId="0" fontId="3" fillId="2" borderId="1" xfId="2" applyFont="1" applyFill="1" applyAlignment="1">
      <alignment horizontal="left" vertical="center"/>
    </xf>
    <xf numFmtId="0" fontId="23" fillId="2" borderId="1" xfId="3" quotePrefix="1" applyFont="1" applyFill="1" applyAlignment="1">
      <alignment vertical="center"/>
    </xf>
    <xf numFmtId="0" fontId="20" fillId="2" borderId="1" xfId="3" quotePrefix="1" applyFont="1" applyFill="1" applyAlignment="1">
      <alignment vertical="center"/>
    </xf>
    <xf numFmtId="0" fontId="22" fillId="2" borderId="9" xfId="3" applyFont="1" applyFill="1" applyBorder="1" applyAlignment="1">
      <alignment horizontal="left" vertical="center"/>
    </xf>
    <xf numFmtId="0" fontId="22" fillId="2" borderId="9" xfId="3" applyFont="1" applyFill="1" applyBorder="1" applyAlignment="1">
      <alignment horizontal="center" vertical="center"/>
    </xf>
    <xf numFmtId="0" fontId="22" fillId="2" borderId="9" xfId="3" applyFont="1" applyFill="1" applyBorder="1" applyAlignment="1">
      <alignment vertical="center"/>
    </xf>
    <xf numFmtId="9" fontId="22" fillId="3" borderId="1" xfId="5" applyFont="1" applyFill="1" applyBorder="1" applyAlignment="1" applyProtection="1">
      <alignment horizontal="left" vertical="center" wrapText="1"/>
    </xf>
    <xf numFmtId="9" fontId="22" fillId="2" borderId="1" xfId="5" applyFont="1" applyFill="1" applyBorder="1" applyAlignment="1" applyProtection="1">
      <alignment horizontal="left" vertical="center" wrapText="1"/>
    </xf>
    <xf numFmtId="0" fontId="3" fillId="0" borderId="1" xfId="6" applyFont="1" applyAlignment="1">
      <alignment horizontal="center" vertical="center"/>
    </xf>
    <xf numFmtId="170" fontId="16" fillId="2" borderId="1" xfId="6" applyNumberFormat="1" applyFont="1" applyFill="1" applyAlignment="1">
      <alignment vertical="center"/>
    </xf>
    <xf numFmtId="0" fontId="3" fillId="2" borderId="1" xfId="3" applyFont="1" applyFill="1"/>
    <xf numFmtId="0" fontId="16" fillId="0" borderId="1" xfId="3" applyFont="1" applyAlignment="1">
      <alignment horizontal="center" vertical="center"/>
    </xf>
    <xf numFmtId="0" fontId="16" fillId="0" borderId="9" xfId="3" applyFont="1" applyBorder="1" applyAlignment="1">
      <alignment horizontal="left" vertical="center" wrapText="1"/>
    </xf>
    <xf numFmtId="0" fontId="16" fillId="0" borderId="9" xfId="3" applyFont="1" applyBorder="1" applyAlignment="1">
      <alignment horizontal="center" vertical="center"/>
    </xf>
    <xf numFmtId="0" fontId="16" fillId="0" borderId="9" xfId="3" applyFont="1" applyBorder="1" applyAlignment="1">
      <alignment horizontal="center" vertical="center" wrapText="1"/>
    </xf>
    <xf numFmtId="0" fontId="16" fillId="0" borderId="1" xfId="3" applyFont="1" applyAlignment="1">
      <alignment horizontal="center" vertical="center" wrapText="1"/>
    </xf>
    <xf numFmtId="0" fontId="16" fillId="2" borderId="9" xfId="3" applyFont="1" applyFill="1" applyBorder="1" applyAlignment="1">
      <alignment horizontal="center" vertical="center" wrapText="1"/>
    </xf>
    <xf numFmtId="0" fontId="16" fillId="0" borderId="1" xfId="3" applyFont="1" applyAlignment="1">
      <alignment vertical="center"/>
    </xf>
    <xf numFmtId="9" fontId="16" fillId="0" borderId="1" xfId="3" applyNumberFormat="1" applyFont="1" applyAlignment="1">
      <alignment horizontal="center" vertical="center"/>
    </xf>
    <xf numFmtId="9" fontId="3" fillId="3" borderId="8" xfId="3" applyNumberFormat="1" applyFont="1" applyFill="1" applyBorder="1" applyAlignment="1">
      <alignment horizontal="left" vertical="center" wrapText="1" indent="1"/>
    </xf>
    <xf numFmtId="3" fontId="19" fillId="2" borderId="8" xfId="3" applyNumberFormat="1" applyFont="1" applyFill="1" applyBorder="1" applyAlignment="1">
      <alignment horizontal="center" vertical="center"/>
    </xf>
    <xf numFmtId="167" fontId="3" fillId="2" borderId="10" xfId="4" applyNumberFormat="1" applyFont="1" applyFill="1" applyBorder="1" applyAlignment="1">
      <alignment horizontal="center" vertical="center"/>
    </xf>
    <xf numFmtId="10" fontId="22" fillId="2" borderId="15" xfId="18" applyNumberFormat="1" applyFont="1" applyFill="1" applyBorder="1" applyAlignment="1">
      <alignment horizontal="center" vertical="center"/>
    </xf>
    <xf numFmtId="167" fontId="3" fillId="2" borderId="11" xfId="4" applyNumberFormat="1" applyFont="1" applyFill="1" applyBorder="1" applyAlignment="1">
      <alignment horizontal="center" vertical="center"/>
    </xf>
    <xf numFmtId="8" fontId="22" fillId="2" borderId="15" xfId="18" applyNumberFormat="1" applyFont="1" applyFill="1" applyBorder="1" applyAlignment="1">
      <alignment horizontal="center" vertical="center"/>
    </xf>
    <xf numFmtId="169" fontId="3" fillId="2" borderId="8" xfId="3" applyNumberFormat="1" applyFont="1" applyFill="1" applyBorder="1" applyAlignment="1">
      <alignment horizontal="center" vertical="center"/>
    </xf>
    <xf numFmtId="167" fontId="3" fillId="0" borderId="1" xfId="3" applyNumberFormat="1" applyFont="1" applyAlignment="1">
      <alignment horizontal="center" vertical="center"/>
    </xf>
    <xf numFmtId="165" fontId="3" fillId="0" borderId="1" xfId="14" applyFont="1" applyBorder="1" applyAlignment="1">
      <alignment vertical="center"/>
    </xf>
    <xf numFmtId="165" fontId="3" fillId="0" borderId="1" xfId="3" applyNumberFormat="1" applyFont="1" applyAlignment="1">
      <alignment vertical="center"/>
    </xf>
    <xf numFmtId="9" fontId="3" fillId="0" borderId="1" xfId="3" applyNumberFormat="1" applyFont="1" applyAlignment="1">
      <alignment horizontal="left" vertical="center" wrapText="1" indent="1"/>
    </xf>
    <xf numFmtId="3" fontId="3" fillId="2" borderId="1" xfId="3" applyNumberFormat="1" applyFont="1" applyFill="1" applyAlignment="1">
      <alignment horizontal="center" vertical="center"/>
    </xf>
    <xf numFmtId="9" fontId="3" fillId="2" borderId="1" xfId="18" applyFont="1" applyFill="1" applyBorder="1" applyAlignment="1">
      <alignment horizontal="center" vertical="center"/>
    </xf>
    <xf numFmtId="3" fontId="16" fillId="2" borderId="11" xfId="3" applyNumberFormat="1" applyFont="1" applyFill="1" applyBorder="1" applyAlignment="1">
      <alignment horizontal="center" vertical="center"/>
    </xf>
    <xf numFmtId="6" fontId="22" fillId="2" borderId="15" xfId="18" applyNumberFormat="1" applyFont="1" applyFill="1" applyBorder="1" applyAlignment="1">
      <alignment horizontal="center" vertical="center"/>
    </xf>
    <xf numFmtId="0" fontId="3" fillId="0" borderId="9" xfId="3" applyFont="1" applyBorder="1" applyAlignment="1">
      <alignment horizontal="center"/>
    </xf>
    <xf numFmtId="9" fontId="3" fillId="0" borderId="1" xfId="18" applyFont="1" applyBorder="1" applyAlignment="1">
      <alignment horizontal="center" vertical="center"/>
    </xf>
    <xf numFmtId="0" fontId="22" fillId="0" borderId="1" xfId="3" applyFont="1" applyAlignment="1">
      <alignment vertical="center"/>
    </xf>
    <xf numFmtId="0" fontId="3" fillId="2" borderId="9" xfId="3" applyFont="1" applyFill="1" applyBorder="1" applyAlignment="1">
      <alignment vertical="center"/>
    </xf>
    <xf numFmtId="9" fontId="3" fillId="0" borderId="1" xfId="18" applyFont="1" applyBorder="1" applyAlignment="1">
      <alignment horizontal="center"/>
    </xf>
    <xf numFmtId="0" fontId="11" fillId="0" borderId="1" xfId="2" applyFont="1"/>
    <xf numFmtId="0" fontId="4" fillId="0" borderId="1" xfId="2" applyAlignment="1">
      <alignment vertical="center"/>
    </xf>
    <xf numFmtId="0" fontId="4" fillId="0" borderId="1" xfId="2"/>
    <xf numFmtId="0" fontId="4" fillId="0" borderId="1" xfId="2" applyAlignment="1">
      <alignment horizontal="center" vertical="center"/>
    </xf>
    <xf numFmtId="175" fontId="4" fillId="0" borderId="1" xfId="2" applyNumberFormat="1"/>
    <xf numFmtId="175" fontId="4" fillId="0" borderId="1" xfId="2" applyNumberFormat="1" applyAlignment="1">
      <alignment vertical="center"/>
    </xf>
    <xf numFmtId="0" fontId="29" fillId="0" borderId="1" xfId="22" applyFont="1" applyFill="1" applyBorder="1" applyAlignment="1" applyProtection="1">
      <alignment horizontal="left" vertical="center"/>
    </xf>
    <xf numFmtId="0" fontId="30" fillId="0" borderId="1" xfId="22" applyFont="1" applyFill="1" applyBorder="1" applyAlignment="1" applyProtection="1">
      <alignment horizontal="left"/>
    </xf>
    <xf numFmtId="2" fontId="27" fillId="0" borderId="1" xfId="22" applyNumberFormat="1" applyFont="1" applyFill="1" applyBorder="1" applyAlignment="1" applyProtection="1"/>
    <xf numFmtId="0" fontId="31" fillId="0" borderId="1" xfId="22" applyFont="1" applyFill="1" applyBorder="1" applyAlignment="1" applyProtection="1"/>
    <xf numFmtId="172" fontId="32" fillId="0" borderId="1" xfId="22" applyNumberFormat="1" applyFont="1" applyFill="1" applyBorder="1" applyAlignment="1" applyProtection="1"/>
    <xf numFmtId="2" fontId="28" fillId="0" borderId="1" xfId="22" applyNumberFormat="1" applyFont="1" applyFill="1" applyBorder="1" applyAlignment="1" applyProtection="1"/>
    <xf numFmtId="0" fontId="3" fillId="0" borderId="1" xfId="24" applyFont="1" applyAlignment="1">
      <alignment vertical="top"/>
    </xf>
    <xf numFmtId="0" fontId="30" fillId="0" borderId="1" xfId="22" applyFont="1" applyFill="1" applyBorder="1" applyAlignment="1" applyProtection="1">
      <alignment horizontal="left" vertical="top"/>
    </xf>
    <xf numFmtId="2" fontId="27" fillId="0" borderId="1" xfId="22" applyNumberFormat="1" applyFont="1" applyFill="1" applyBorder="1" applyAlignment="1" applyProtection="1">
      <alignment vertical="top"/>
    </xf>
    <xf numFmtId="0" fontId="31" fillId="0" borderId="1" xfId="22" applyFont="1" applyFill="1" applyBorder="1" applyAlignment="1" applyProtection="1">
      <alignment vertical="top"/>
    </xf>
    <xf numFmtId="2" fontId="28" fillId="0" borderId="1" xfId="22" applyNumberFormat="1" applyFont="1" applyFill="1" applyBorder="1" applyAlignment="1" applyProtection="1">
      <alignment vertical="top"/>
    </xf>
    <xf numFmtId="0" fontId="4" fillId="0" borderId="1" xfId="2" applyAlignment="1">
      <alignment vertical="top"/>
    </xf>
    <xf numFmtId="172" fontId="32" fillId="0" borderId="1" xfId="22" applyNumberFormat="1" applyFont="1" applyFill="1" applyBorder="1" applyAlignment="1" applyProtection="1">
      <alignment vertical="top"/>
    </xf>
    <xf numFmtId="0" fontId="11" fillId="0" borderId="1" xfId="2" applyFont="1" applyAlignment="1">
      <alignment vertical="top"/>
    </xf>
    <xf numFmtId="0" fontId="12" fillId="0" borderId="4" xfId="2" applyFont="1" applyBorder="1" applyAlignment="1">
      <alignment horizontal="center" vertical="center" readingOrder="1"/>
    </xf>
    <xf numFmtId="0" fontId="3" fillId="0" borderId="4" xfId="2" applyFont="1" applyBorder="1" applyAlignment="1">
      <alignment horizontal="center" vertical="center" readingOrder="1"/>
    </xf>
    <xf numFmtId="0" fontId="3" fillId="0" borderId="1" xfId="24" applyFont="1" applyAlignment="1">
      <alignment vertical="center"/>
    </xf>
    <xf numFmtId="0" fontId="22" fillId="0" borderId="5" xfId="24" applyFont="1" applyBorder="1" applyAlignment="1">
      <alignment horizontal="center" vertical="center"/>
    </xf>
    <xf numFmtId="5" fontId="3" fillId="0" borderId="5" xfId="24" applyNumberFormat="1" applyFont="1" applyBorder="1" applyAlignment="1">
      <alignment horizontal="center" vertical="center"/>
    </xf>
    <xf numFmtId="0" fontId="3" fillId="0" borderId="1" xfId="24" applyFont="1" applyAlignment="1">
      <alignment horizontal="center" vertical="center"/>
    </xf>
    <xf numFmtId="0" fontId="22" fillId="3" borderId="1" xfId="24" applyFont="1" applyFill="1" applyAlignment="1">
      <alignment horizontal="center" vertical="center"/>
    </xf>
    <xf numFmtId="5" fontId="3" fillId="3" borderId="1" xfId="26" applyNumberFormat="1" applyFont="1" applyFill="1" applyAlignment="1">
      <alignment horizontal="center" vertical="center"/>
    </xf>
    <xf numFmtId="0" fontId="3" fillId="0" borderId="1" xfId="24" applyFont="1"/>
    <xf numFmtId="0" fontId="3" fillId="0" borderId="1" xfId="26" applyFont="1"/>
    <xf numFmtId="0" fontId="25" fillId="0" borderId="3" xfId="2" applyFont="1" applyBorder="1"/>
    <xf numFmtId="2" fontId="3" fillId="0" borderId="1" xfId="9" applyNumberFormat="1" applyFont="1"/>
    <xf numFmtId="0" fontId="16" fillId="0" borderId="1" xfId="3" applyFont="1" applyAlignment="1">
      <alignment horizontal="center"/>
    </xf>
    <xf numFmtId="6" fontId="3" fillId="2" borderId="8" xfId="3" applyNumberFormat="1" applyFont="1" applyFill="1" applyBorder="1" applyAlignment="1">
      <alignment horizontal="center" vertical="center"/>
    </xf>
    <xf numFmtId="4" fontId="19" fillId="2" borderId="8" xfId="3" applyNumberFormat="1" applyFont="1" applyFill="1" applyBorder="1" applyAlignment="1">
      <alignment horizontal="center" vertical="center"/>
    </xf>
    <xf numFmtId="4" fontId="3" fillId="2" borderId="8" xfId="3" applyNumberFormat="1" applyFont="1" applyFill="1" applyBorder="1" applyAlignment="1">
      <alignment horizontal="center" vertical="center"/>
    </xf>
    <xf numFmtId="0" fontId="3" fillId="2" borderId="1" xfId="3" applyFont="1" applyFill="1" applyAlignment="1">
      <alignment horizontal="center" vertical="center"/>
    </xf>
    <xf numFmtId="9" fontId="3" fillId="2" borderId="12" xfId="3" applyNumberFormat="1" applyFont="1" applyFill="1" applyBorder="1" applyAlignment="1">
      <alignment horizontal="left" vertical="center" wrapText="1" indent="1"/>
    </xf>
    <xf numFmtId="6" fontId="3" fillId="2" borderId="12" xfId="3" applyNumberFormat="1" applyFont="1" applyFill="1" applyBorder="1" applyAlignment="1">
      <alignment horizontal="center" vertical="center"/>
    </xf>
    <xf numFmtId="4" fontId="3" fillId="2" borderId="12" xfId="3" applyNumberFormat="1" applyFont="1" applyFill="1" applyBorder="1" applyAlignment="1">
      <alignment horizontal="center" vertical="center"/>
    </xf>
    <xf numFmtId="3" fontId="22" fillId="2" borderId="12" xfId="3" applyNumberFormat="1" applyFont="1" applyFill="1" applyBorder="1" applyAlignment="1">
      <alignment horizontal="left" vertical="center"/>
    </xf>
    <xf numFmtId="0" fontId="3" fillId="2" borderId="12" xfId="3" applyFont="1" applyFill="1" applyBorder="1" applyAlignment="1">
      <alignment vertical="center"/>
    </xf>
    <xf numFmtId="6" fontId="13" fillId="7" borderId="8" xfId="3" applyNumberFormat="1" applyFont="1" applyFill="1" applyBorder="1" applyAlignment="1">
      <alignment horizontal="center" vertical="center"/>
    </xf>
    <xf numFmtId="0" fontId="3" fillId="0" borderId="8" xfId="3" applyFont="1" applyBorder="1" applyAlignment="1">
      <alignment horizontal="center" vertical="center"/>
    </xf>
    <xf numFmtId="166" fontId="3" fillId="2" borderId="8" xfId="17" applyFont="1" applyFill="1" applyBorder="1" applyAlignment="1">
      <alignment horizontal="center" vertical="center"/>
    </xf>
    <xf numFmtId="2" fontId="13" fillId="5" borderId="8" xfId="3" applyNumberFormat="1" applyFont="1" applyFill="1" applyBorder="1" applyAlignment="1">
      <alignment horizontal="center" vertical="center"/>
    </xf>
    <xf numFmtId="0" fontId="3" fillId="0" borderId="1" xfId="18" applyNumberFormat="1" applyFont="1" applyBorder="1" applyAlignment="1">
      <alignment horizontal="center" vertical="center"/>
    </xf>
    <xf numFmtId="173" fontId="3" fillId="0" borderId="1" xfId="3" applyNumberFormat="1" applyFont="1"/>
    <xf numFmtId="6" fontId="3" fillId="0" borderId="1" xfId="3" applyNumberFormat="1" applyFont="1"/>
    <xf numFmtId="0" fontId="34" fillId="0" borderId="1" xfId="2" applyFont="1" applyAlignment="1">
      <alignment horizontal="center"/>
    </xf>
    <xf numFmtId="0" fontId="36" fillId="4" borderId="1" xfId="0" applyFont="1" applyFill="1" applyBorder="1" applyAlignment="1">
      <alignment horizontal="left" vertical="center"/>
    </xf>
    <xf numFmtId="0" fontId="36" fillId="4" borderId="1" xfId="0" applyFont="1" applyFill="1" applyBorder="1" applyAlignment="1">
      <alignment vertical="center"/>
    </xf>
    <xf numFmtId="0" fontId="37" fillId="4" borderId="1" xfId="0" applyFont="1" applyFill="1" applyBorder="1"/>
    <xf numFmtId="0" fontId="36" fillId="4" borderId="1" xfId="0" applyFont="1" applyFill="1" applyBorder="1" applyAlignment="1">
      <alignment vertical="top"/>
    </xf>
    <xf numFmtId="0" fontId="37" fillId="0" borderId="1" xfId="0" applyFont="1" applyBorder="1"/>
    <xf numFmtId="0" fontId="38" fillId="2" borderId="1" xfId="0" applyFont="1" applyFill="1" applyBorder="1" applyAlignment="1">
      <alignment horizontal="center" vertical="top"/>
    </xf>
    <xf numFmtId="0" fontId="11" fillId="2" borderId="1" xfId="0" applyFont="1" applyFill="1" applyBorder="1" applyAlignment="1">
      <alignment vertical="center"/>
    </xf>
    <xf numFmtId="0" fontId="11" fillId="2" borderId="1" xfId="0" applyFont="1" applyFill="1" applyBorder="1"/>
    <xf numFmtId="0" fontId="38" fillId="2" borderId="1" xfId="0" applyFont="1" applyFill="1" applyBorder="1" applyAlignment="1">
      <alignment vertical="top"/>
    </xf>
    <xf numFmtId="0" fontId="11" fillId="0" borderId="1" xfId="2" quotePrefix="1" applyFont="1" applyAlignment="1">
      <alignment horizontal="center"/>
    </xf>
    <xf numFmtId="0" fontId="11" fillId="0" borderId="1" xfId="2" applyFont="1" applyAlignment="1">
      <alignment horizontal="left"/>
    </xf>
    <xf numFmtId="0" fontId="11" fillId="0" borderId="1" xfId="2" applyFont="1" applyAlignment="1">
      <alignment horizontal="center"/>
    </xf>
    <xf numFmtId="0" fontId="11" fillId="0" borderId="0" xfId="0" applyFont="1"/>
    <xf numFmtId="0" fontId="38" fillId="0" borderId="1" xfId="2" applyFont="1" applyAlignment="1">
      <alignment horizontal="left" vertical="center"/>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3"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left" vertical="center" wrapText="1"/>
    </xf>
    <xf numFmtId="0" fontId="11" fillId="3" borderId="1" xfId="2" applyFont="1" applyFill="1" applyAlignment="1">
      <alignment horizontal="left" vertical="center"/>
    </xf>
    <xf numFmtId="9" fontId="11" fillId="3" borderId="1" xfId="2" applyNumberFormat="1" applyFont="1" applyFill="1" applyAlignment="1">
      <alignment horizontal="left" vertical="center"/>
    </xf>
    <xf numFmtId="167" fontId="11" fillId="3" borderId="17" xfId="0" applyNumberFormat="1" applyFont="1" applyFill="1" applyBorder="1" applyAlignment="1">
      <alignment horizontal="center" vertical="center"/>
    </xf>
    <xf numFmtId="0" fontId="11" fillId="3" borderId="1" xfId="2" applyFont="1" applyFill="1" applyAlignment="1">
      <alignment horizontal="center" vertical="center"/>
    </xf>
    <xf numFmtId="167" fontId="39" fillId="3" borderId="0" xfId="0" applyNumberFormat="1" applyFont="1" applyFill="1" applyAlignment="1">
      <alignment horizontal="center" vertical="center"/>
    </xf>
    <xf numFmtId="167" fontId="40" fillId="3" borderId="17" xfId="0" applyNumberFormat="1" applyFont="1" applyFill="1" applyBorder="1" applyAlignment="1">
      <alignment horizontal="center" vertical="center"/>
    </xf>
    <xf numFmtId="3" fontId="11" fillId="3" borderId="1" xfId="2" applyNumberFormat="1" applyFont="1" applyFill="1" applyAlignment="1">
      <alignment horizontal="center" vertical="center"/>
    </xf>
    <xf numFmtId="169" fontId="11" fillId="3" borderId="0" xfId="0" applyNumberFormat="1" applyFont="1" applyFill="1" applyAlignment="1">
      <alignment horizontal="center" vertical="center"/>
    </xf>
    <xf numFmtId="0" fontId="11" fillId="0" borderId="0" xfId="0" applyFont="1" applyAlignment="1">
      <alignment horizontal="left"/>
    </xf>
    <xf numFmtId="0" fontId="11" fillId="0" borderId="1" xfId="2" applyFont="1" applyAlignment="1">
      <alignment horizontal="left" vertical="center"/>
    </xf>
    <xf numFmtId="9" fontId="11" fillId="0" borderId="1" xfId="2" applyNumberFormat="1" applyFont="1" applyAlignment="1">
      <alignment horizontal="left" vertical="center"/>
    </xf>
    <xf numFmtId="167" fontId="40" fillId="0" borderId="17" xfId="0" applyNumberFormat="1" applyFont="1" applyBorder="1" applyAlignment="1">
      <alignment horizontal="center" vertical="center"/>
    </xf>
    <xf numFmtId="0" fontId="11" fillId="0" borderId="0" xfId="0" applyFont="1" applyAlignment="1">
      <alignment horizontal="center"/>
    </xf>
    <xf numFmtId="167" fontId="39" fillId="0" borderId="0" xfId="0" applyNumberFormat="1" applyFont="1" applyAlignment="1">
      <alignment horizontal="center" vertical="center"/>
    </xf>
    <xf numFmtId="3" fontId="11" fillId="0" borderId="1" xfId="2" applyNumberFormat="1" applyFont="1" applyAlignment="1">
      <alignment horizontal="center" vertical="center"/>
    </xf>
    <xf numFmtId="169" fontId="11" fillId="0" borderId="0" xfId="0" applyNumberFormat="1" applyFont="1" applyAlignment="1">
      <alignment horizontal="center" vertical="center"/>
    </xf>
    <xf numFmtId="0" fontId="11" fillId="3" borderId="0" xfId="0" applyFont="1" applyFill="1" applyAlignment="1">
      <alignment horizontal="center"/>
    </xf>
    <xf numFmtId="0" fontId="11" fillId="0" borderId="16" xfId="2" applyFont="1" applyBorder="1" applyAlignment="1">
      <alignment horizontal="left" vertical="center"/>
    </xf>
    <xf numFmtId="9" fontId="11" fillId="0" borderId="16" xfId="2" applyNumberFormat="1" applyFont="1" applyBorder="1" applyAlignment="1">
      <alignment horizontal="left" vertical="center"/>
    </xf>
    <xf numFmtId="167" fontId="11" fillId="0" borderId="14" xfId="0" applyNumberFormat="1" applyFont="1" applyBorder="1" applyAlignment="1">
      <alignment horizontal="center" vertical="center"/>
    </xf>
    <xf numFmtId="0" fontId="11" fillId="0" borderId="16" xfId="0" applyFont="1" applyBorder="1" applyAlignment="1">
      <alignment horizontal="center"/>
    </xf>
    <xf numFmtId="167" fontId="39" fillId="0" borderId="16" xfId="0" applyNumberFormat="1" applyFont="1" applyBorder="1" applyAlignment="1">
      <alignment horizontal="center" vertical="center"/>
    </xf>
    <xf numFmtId="167" fontId="40" fillId="0" borderId="14" xfId="0" applyNumberFormat="1" applyFont="1" applyBorder="1" applyAlignment="1">
      <alignment horizontal="center" vertical="center"/>
    </xf>
    <xf numFmtId="3" fontId="11" fillId="0" borderId="16" xfId="2" applyNumberFormat="1" applyFont="1" applyBorder="1" applyAlignment="1">
      <alignment horizontal="center" vertical="center"/>
    </xf>
    <xf numFmtId="169" fontId="11" fillId="0" borderId="16" xfId="0" applyNumberFormat="1" applyFont="1" applyBorder="1" applyAlignment="1">
      <alignment horizontal="center" vertical="center"/>
    </xf>
    <xf numFmtId="0" fontId="11" fillId="0" borderId="1" xfId="2" applyFont="1" applyAlignment="1">
      <alignment horizontal="center" vertical="center"/>
    </xf>
    <xf numFmtId="10" fontId="11" fillId="0" borderId="1" xfId="2" applyNumberFormat="1" applyFont="1" applyAlignment="1">
      <alignment horizontal="center" vertical="center"/>
    </xf>
    <xf numFmtId="0" fontId="11" fillId="0" borderId="0" xfId="0" applyFont="1" applyAlignment="1">
      <alignment vertical="center"/>
    </xf>
    <xf numFmtId="10" fontId="11" fillId="0" borderId="1" xfId="18" applyNumberFormat="1" applyFont="1" applyBorder="1" applyAlignment="1">
      <alignment horizontal="center" vertical="center"/>
    </xf>
    <xf numFmtId="10" fontId="11" fillId="0" borderId="1" xfId="2" quotePrefix="1" applyNumberFormat="1" applyFont="1" applyAlignment="1">
      <alignment horizontal="center" vertical="center"/>
    </xf>
    <xf numFmtId="10" fontId="11" fillId="0" borderId="0" xfId="0" applyNumberFormat="1" applyFont="1" applyAlignment="1">
      <alignment horizontal="center" vertical="center"/>
    </xf>
    <xf numFmtId="10" fontId="11" fillId="0" borderId="0" xfId="0" applyNumberFormat="1" applyFont="1" applyAlignment="1">
      <alignment vertical="center"/>
    </xf>
    <xf numFmtId="0" fontId="41" fillId="0" borderId="1" xfId="2" applyFont="1" applyAlignment="1">
      <alignment horizontal="left" vertical="center"/>
    </xf>
    <xf numFmtId="0" fontId="39" fillId="0" borderId="1" xfId="3" applyFont="1" applyAlignment="1">
      <alignment horizontal="center" vertical="center"/>
    </xf>
    <xf numFmtId="0" fontId="39" fillId="0" borderId="1" xfId="3" applyFont="1" applyAlignment="1">
      <alignment vertical="center"/>
    </xf>
    <xf numFmtId="0" fontId="39" fillId="2" borderId="1" xfId="3" applyFont="1" applyFill="1" applyAlignment="1">
      <alignment vertical="center"/>
    </xf>
    <xf numFmtId="167" fontId="11" fillId="0" borderId="1" xfId="2" applyNumberFormat="1" applyFont="1" applyAlignment="1">
      <alignment horizontal="center"/>
    </xf>
    <xf numFmtId="9" fontId="3" fillId="0" borderId="9" xfId="5" applyFont="1" applyBorder="1" applyAlignment="1" applyProtection="1">
      <alignment vertical="center" wrapText="1"/>
    </xf>
    <xf numFmtId="10" fontId="22" fillId="2" borderId="1" xfId="20" applyNumberFormat="1" applyFont="1" applyFill="1" applyBorder="1" applyAlignment="1" applyProtection="1">
      <alignment horizontal="center" vertical="center"/>
    </xf>
    <xf numFmtId="9" fontId="18" fillId="0" borderId="1" xfId="3" applyNumberFormat="1" applyFont="1" applyAlignment="1">
      <alignment vertical="center"/>
    </xf>
    <xf numFmtId="9" fontId="3" fillId="0" borderId="1" xfId="3" applyNumberFormat="1" applyFont="1" applyAlignment="1">
      <alignment vertical="center"/>
    </xf>
    <xf numFmtId="0" fontId="44" fillId="0" borderId="1" xfId="2" applyFont="1" applyAlignment="1">
      <alignment horizontal="center"/>
    </xf>
    <xf numFmtId="0" fontId="43" fillId="0" borderId="25" xfId="2" applyFont="1" applyBorder="1" applyAlignment="1">
      <alignment horizontal="center" vertical="center" wrapText="1"/>
    </xf>
    <xf numFmtId="0" fontId="45" fillId="0" borderId="1" xfId="2" applyFont="1" applyAlignment="1">
      <alignment horizontal="center" vertical="center" wrapText="1"/>
    </xf>
    <xf numFmtId="167" fontId="45" fillId="0" borderId="1" xfId="8" applyNumberFormat="1" applyFont="1" applyFill="1" applyBorder="1" applyAlignment="1" applyProtection="1">
      <alignment horizontal="center" vertical="center"/>
    </xf>
    <xf numFmtId="167" fontId="45" fillId="2" borderId="1" xfId="8" applyNumberFormat="1" applyFont="1" applyFill="1" applyBorder="1" applyAlignment="1" applyProtection="1">
      <alignment horizontal="center" vertical="center"/>
    </xf>
    <xf numFmtId="175" fontId="45" fillId="0" borderId="1" xfId="8" applyNumberFormat="1" applyFont="1" applyFill="1" applyBorder="1" applyAlignment="1" applyProtection="1">
      <alignment horizontal="right" vertical="center"/>
    </xf>
    <xf numFmtId="167" fontId="45" fillId="3" borderId="1" xfId="8" applyNumberFormat="1" applyFont="1" applyFill="1" applyBorder="1" applyAlignment="1" applyProtection="1">
      <alignment horizontal="center" vertical="center"/>
    </xf>
    <xf numFmtId="0" fontId="46" fillId="8" borderId="1" xfId="2" applyFont="1" applyFill="1" applyAlignment="1">
      <alignment vertical="center"/>
    </xf>
    <xf numFmtId="0" fontId="45" fillId="0" borderId="31" xfId="2" applyFont="1" applyBorder="1" applyAlignment="1">
      <alignment vertical="center" wrapText="1"/>
    </xf>
    <xf numFmtId="170" fontId="43" fillId="8" borderId="1" xfId="8" applyNumberFormat="1" applyFont="1" applyFill="1" applyBorder="1" applyAlignment="1" applyProtection="1">
      <alignment horizontal="center" vertical="center"/>
    </xf>
    <xf numFmtId="177" fontId="4" fillId="0" borderId="1" xfId="25" applyFont="1" applyBorder="1" applyAlignment="1" applyProtection="1">
      <alignment vertical="center"/>
    </xf>
    <xf numFmtId="0" fontId="45" fillId="0" borderId="32" xfId="2" applyFont="1" applyBorder="1" applyAlignment="1">
      <alignment vertical="center" wrapText="1"/>
    </xf>
    <xf numFmtId="0" fontId="45" fillId="8" borderId="31" xfId="2" applyFont="1" applyFill="1" applyBorder="1" applyAlignment="1">
      <alignment vertical="center" wrapText="1"/>
    </xf>
    <xf numFmtId="177" fontId="4" fillId="8" borderId="23" xfId="25" applyFont="1" applyFill="1" applyBorder="1" applyAlignment="1" applyProtection="1">
      <alignment vertical="center"/>
    </xf>
    <xf numFmtId="0" fontId="4" fillId="8" borderId="23" xfId="2" applyFill="1" applyBorder="1" applyAlignment="1">
      <alignment vertical="center"/>
    </xf>
    <xf numFmtId="0" fontId="4" fillId="8" borderId="1" xfId="2" applyFill="1" applyAlignment="1">
      <alignment vertical="center"/>
    </xf>
    <xf numFmtId="0" fontId="45" fillId="8" borderId="20" xfId="2" applyFont="1" applyFill="1" applyBorder="1" applyAlignment="1">
      <alignment vertical="center" wrapText="1"/>
    </xf>
    <xf numFmtId="0" fontId="45" fillId="8" borderId="32" xfId="2" applyFont="1" applyFill="1" applyBorder="1" applyAlignment="1">
      <alignment vertical="center" wrapText="1"/>
    </xf>
    <xf numFmtId="0" fontId="34" fillId="0" borderId="1" xfId="2" applyFont="1"/>
    <xf numFmtId="0" fontId="34" fillId="0" borderId="1" xfId="2" applyFont="1" applyAlignment="1">
      <alignment vertical="center"/>
    </xf>
    <xf numFmtId="0" fontId="48" fillId="0" borderId="1" xfId="2" applyFont="1" applyAlignment="1">
      <alignment vertical="center"/>
    </xf>
    <xf numFmtId="0" fontId="49" fillId="0" borderId="4" xfId="2" applyFont="1" applyBorder="1"/>
    <xf numFmtId="0" fontId="50" fillId="0" borderId="4" xfId="22" applyFont="1" applyFill="1" applyBorder="1" applyAlignment="1" applyProtection="1">
      <alignment horizontal="left" vertical="center"/>
    </xf>
    <xf numFmtId="2" fontId="48" fillId="0" borderId="4" xfId="22" applyNumberFormat="1" applyFont="1" applyFill="1" applyBorder="1" applyAlignment="1" applyProtection="1">
      <alignment vertical="center"/>
    </xf>
    <xf numFmtId="0" fontId="49" fillId="0" borderId="4" xfId="22" applyFont="1" applyFill="1" applyBorder="1" applyAlignment="1" applyProtection="1">
      <alignment vertical="center"/>
    </xf>
    <xf numFmtId="0" fontId="34" fillId="0" borderId="4" xfId="22" applyFont="1" applyFill="1" applyBorder="1" applyAlignment="1" applyProtection="1">
      <alignment vertical="center"/>
    </xf>
    <xf numFmtId="2" fontId="35" fillId="0" borderId="4" xfId="22" applyNumberFormat="1" applyFont="1" applyFill="1" applyBorder="1" applyAlignment="1" applyProtection="1">
      <alignment horizontal="right" vertical="center"/>
    </xf>
    <xf numFmtId="0" fontId="50" fillId="0" borderId="4" xfId="22" applyFont="1" applyFill="1" applyBorder="1" applyAlignment="1" applyProtection="1">
      <alignment horizontal="right" vertical="center"/>
    </xf>
    <xf numFmtId="2" fontId="51" fillId="0" borderId="20" xfId="2" applyNumberFormat="1" applyFont="1" applyBorder="1" applyAlignment="1">
      <alignment horizontal="center" vertical="center"/>
    </xf>
    <xf numFmtId="0" fontId="51" fillId="0" borderId="21" xfId="2" applyFont="1" applyBorder="1" applyAlignment="1">
      <alignment horizontal="center" vertical="center"/>
    </xf>
    <xf numFmtId="0" fontId="51" fillId="0" borderId="22" xfId="2" applyFont="1" applyBorder="1" applyAlignment="1">
      <alignment horizontal="center" vertical="center"/>
    </xf>
    <xf numFmtId="0" fontId="51" fillId="0" borderId="1" xfId="2" applyFont="1" applyAlignment="1">
      <alignment vertical="center"/>
    </xf>
    <xf numFmtId="0" fontId="51" fillId="0" borderId="1" xfId="2" applyFont="1" applyAlignment="1">
      <alignment horizontal="center" vertical="center" wrapText="1"/>
    </xf>
    <xf numFmtId="2" fontId="51" fillId="0" borderId="21" xfId="2" applyNumberFormat="1" applyFont="1" applyBorder="1" applyAlignment="1">
      <alignment horizontal="center"/>
    </xf>
    <xf numFmtId="0" fontId="48" fillId="0" borderId="1" xfId="2" applyFont="1"/>
    <xf numFmtId="0" fontId="51" fillId="0" borderId="1" xfId="2" applyFont="1" applyAlignment="1">
      <alignment horizontal="center" wrapText="1"/>
    </xf>
    <xf numFmtId="0" fontId="50" fillId="0" borderId="25" xfId="2" applyFont="1" applyBorder="1" applyAlignment="1">
      <alignment horizontal="center" vertical="center" wrapText="1"/>
    </xf>
    <xf numFmtId="0" fontId="50" fillId="0" borderId="26" xfId="2" applyFont="1" applyBorder="1" applyAlignment="1">
      <alignment horizontal="center" vertical="center" wrapText="1"/>
    </xf>
    <xf numFmtId="0" fontId="50" fillId="0" borderId="1" xfId="2" applyFont="1" applyAlignment="1">
      <alignment horizontal="center" vertical="center" wrapText="1"/>
    </xf>
    <xf numFmtId="0" fontId="50" fillId="0" borderId="27" xfId="2" applyFont="1" applyBorder="1" applyAlignment="1">
      <alignment horizontal="center" vertical="center" wrapText="1"/>
    </xf>
    <xf numFmtId="0" fontId="34" fillId="0" borderId="1" xfId="2" applyFont="1" applyAlignment="1">
      <alignment horizontal="center" vertical="center" wrapText="1"/>
    </xf>
    <xf numFmtId="0" fontId="52" fillId="0" borderId="1" xfId="2" applyFont="1" applyAlignment="1">
      <alignment horizontal="center" vertical="center" wrapText="1"/>
    </xf>
    <xf numFmtId="0" fontId="52" fillId="0" borderId="28" xfId="2" applyFont="1" applyBorder="1" applyAlignment="1">
      <alignment horizontal="center" vertical="center" wrapText="1"/>
    </xf>
    <xf numFmtId="167" fontId="52" fillId="0" borderId="1" xfId="8" applyNumberFormat="1" applyFont="1" applyFill="1" applyBorder="1" applyAlignment="1" applyProtection="1">
      <alignment horizontal="center" vertical="center"/>
    </xf>
    <xf numFmtId="167" fontId="50" fillId="2" borderId="22" xfId="8" applyNumberFormat="1" applyFont="1" applyFill="1" applyBorder="1" applyAlignment="1" applyProtection="1">
      <alignment horizontal="center" vertical="center"/>
    </xf>
    <xf numFmtId="167" fontId="52" fillId="2" borderId="22" xfId="2" applyNumberFormat="1" applyFont="1" applyFill="1" applyBorder="1" applyAlignment="1">
      <alignment horizontal="center" vertical="center" wrapText="1"/>
    </xf>
    <xf numFmtId="167" fontId="52" fillId="2" borderId="1" xfId="8" applyNumberFormat="1" applyFont="1" applyFill="1" applyBorder="1" applyAlignment="1" applyProtection="1">
      <alignment horizontal="center" vertical="center"/>
    </xf>
    <xf numFmtId="2" fontId="35" fillId="0" borderId="1" xfId="9" applyNumberFormat="1" applyFont="1" applyFill="1" applyBorder="1" applyAlignment="1" applyProtection="1">
      <alignment vertical="center" wrapText="1"/>
    </xf>
    <xf numFmtId="175" fontId="52" fillId="0" borderId="1" xfId="8" applyNumberFormat="1" applyFont="1" applyFill="1" applyBorder="1" applyAlignment="1" applyProtection="1">
      <alignment horizontal="right" vertical="center"/>
    </xf>
    <xf numFmtId="0" fontId="52" fillId="3" borderId="1" xfId="2" applyFont="1" applyFill="1" applyAlignment="1">
      <alignment horizontal="center" vertical="center" wrapText="1"/>
    </xf>
    <xf numFmtId="167" fontId="52" fillId="3" borderId="1" xfId="8" applyNumberFormat="1" applyFont="1" applyFill="1" applyBorder="1" applyAlignment="1" applyProtection="1">
      <alignment horizontal="center" vertical="center"/>
    </xf>
    <xf numFmtId="167" fontId="50" fillId="2" borderId="24" xfId="8" applyNumberFormat="1" applyFont="1" applyFill="1" applyBorder="1" applyAlignment="1" applyProtection="1">
      <alignment horizontal="center" vertical="center"/>
    </xf>
    <xf numFmtId="167" fontId="52" fillId="2" borderId="24" xfId="2" applyNumberFormat="1" applyFont="1" applyFill="1" applyBorder="1" applyAlignment="1">
      <alignment horizontal="center" vertical="center" wrapText="1"/>
    </xf>
    <xf numFmtId="167" fontId="34" fillId="2" borderId="24" xfId="8" applyNumberFormat="1" applyFont="1" applyFill="1" applyBorder="1" applyAlignment="1" applyProtection="1">
      <alignment horizontal="center" vertical="center"/>
    </xf>
    <xf numFmtId="167" fontId="33" fillId="2" borderId="24" xfId="2" applyNumberFormat="1" applyFont="1" applyFill="1" applyBorder="1" applyAlignment="1">
      <alignment horizontal="center" vertical="center" wrapText="1"/>
    </xf>
    <xf numFmtId="167" fontId="50" fillId="2" borderId="29" xfId="8" applyNumberFormat="1" applyFont="1" applyFill="1" applyBorder="1" applyAlignment="1" applyProtection="1">
      <alignment horizontal="center" vertical="center"/>
    </xf>
    <xf numFmtId="167" fontId="52" fillId="2" borderId="29" xfId="2" applyNumberFormat="1" applyFont="1" applyFill="1" applyBorder="1" applyAlignment="1">
      <alignment horizontal="center" vertical="center" wrapText="1"/>
    </xf>
    <xf numFmtId="167" fontId="50" fillId="2" borderId="1" xfId="8" applyNumberFormat="1" applyFont="1" applyFill="1" applyBorder="1" applyAlignment="1" applyProtection="1">
      <alignment horizontal="center" vertical="center"/>
    </xf>
    <xf numFmtId="167" fontId="52" fillId="2" borderId="1" xfId="2" applyNumberFormat="1" applyFont="1" applyFill="1" applyAlignment="1">
      <alignment horizontal="center" vertical="center" wrapText="1"/>
    </xf>
    <xf numFmtId="0" fontId="52" fillId="2" borderId="1" xfId="2" applyFont="1" applyFill="1" applyAlignment="1">
      <alignment horizontal="center" vertical="center" wrapText="1"/>
    </xf>
    <xf numFmtId="176" fontId="50" fillId="0" borderId="1" xfId="8" applyNumberFormat="1" applyFont="1" applyFill="1" applyBorder="1" applyAlignment="1" applyProtection="1">
      <alignment horizontal="right" vertical="center"/>
    </xf>
    <xf numFmtId="175" fontId="50" fillId="0" borderId="1" xfId="8" applyNumberFormat="1" applyFont="1" applyFill="1" applyBorder="1" applyAlignment="1" applyProtection="1">
      <alignment horizontal="right" vertical="center"/>
    </xf>
    <xf numFmtId="9" fontId="48" fillId="0" borderId="1" xfId="9" applyFont="1" applyFill="1" applyBorder="1" applyAlignment="1" applyProtection="1">
      <alignment vertical="center" wrapText="1"/>
    </xf>
    <xf numFmtId="0" fontId="34" fillId="0" borderId="30" xfId="2" applyFont="1" applyBorder="1"/>
    <xf numFmtId="0" fontId="34" fillId="0" borderId="4" xfId="2" applyFont="1" applyBorder="1" applyAlignment="1" applyProtection="1">
      <alignment vertical="center"/>
      <protection locked="0"/>
    </xf>
    <xf numFmtId="0" fontId="34" fillId="0" borderId="4" xfId="22" applyFont="1" applyFill="1" applyBorder="1" applyAlignment="1" applyProtection="1">
      <alignment horizontal="center" vertical="center"/>
    </xf>
    <xf numFmtId="0" fontId="3" fillId="0" borderId="0" xfId="0" applyFont="1" applyAlignment="1">
      <alignment horizontal="justify" vertical="center"/>
    </xf>
    <xf numFmtId="0" fontId="13" fillId="4" borderId="1" xfId="3" applyFont="1" applyFill="1" applyAlignment="1">
      <alignment horizontal="left" vertical="center"/>
    </xf>
    <xf numFmtId="0" fontId="13" fillId="4" borderId="1" xfId="0" applyFont="1" applyFill="1" applyBorder="1" applyAlignment="1">
      <alignment horizontal="left" vertical="center" wrapText="1"/>
    </xf>
    <xf numFmtId="0" fontId="22" fillId="4" borderId="1" xfId="0" applyFont="1" applyFill="1" applyBorder="1" applyAlignment="1">
      <alignment horizontal="left"/>
    </xf>
    <xf numFmtId="0" fontId="16" fillId="0" borderId="1" xfId="2" applyFont="1" applyAlignment="1">
      <alignment vertical="center" wrapText="1"/>
    </xf>
    <xf numFmtId="0" fontId="3" fillId="0" borderId="1" xfId="0" applyFont="1" applyBorder="1" applyAlignment="1">
      <alignment vertical="center"/>
    </xf>
    <xf numFmtId="0" fontId="13" fillId="4" borderId="8" xfId="0" applyFont="1" applyFill="1" applyBorder="1" applyAlignment="1">
      <alignment horizontal="left" vertical="center" wrapText="1"/>
    </xf>
    <xf numFmtId="0" fontId="22" fillId="4" borderId="8" xfId="0" applyFont="1" applyFill="1" applyBorder="1" applyAlignment="1">
      <alignment horizontal="left"/>
    </xf>
    <xf numFmtId="3" fontId="16" fillId="2" borderId="10" xfId="3" applyNumberFormat="1" applyFont="1" applyFill="1" applyBorder="1" applyAlignment="1">
      <alignment horizontal="center" vertical="center"/>
    </xf>
    <xf numFmtId="0" fontId="3" fillId="0" borderId="12" xfId="0" applyFont="1" applyBorder="1" applyAlignment="1">
      <alignment horizontal="center" vertical="center"/>
    </xf>
    <xf numFmtId="0" fontId="34" fillId="0" borderId="1" xfId="2" applyFont="1" applyAlignment="1">
      <alignment horizontal="left" vertical="center" wrapText="1"/>
    </xf>
    <xf numFmtId="0" fontId="44" fillId="0" borderId="1" xfId="2" applyFont="1" applyAlignment="1">
      <alignment horizontal="center"/>
    </xf>
    <xf numFmtId="0" fontId="51" fillId="0" borderId="1" xfId="2" applyFont="1" applyAlignment="1">
      <alignment horizontal="center" vertical="center" wrapText="1"/>
    </xf>
    <xf numFmtId="0" fontId="34" fillId="0" borderId="23" xfId="2" applyFont="1" applyBorder="1" applyAlignment="1">
      <alignment horizontal="center"/>
    </xf>
    <xf numFmtId="0" fontId="34" fillId="0" borderId="24" xfId="2" applyFont="1" applyBorder="1" applyAlignment="1">
      <alignment horizontal="center"/>
    </xf>
    <xf numFmtId="0" fontId="47" fillId="0" borderId="18" xfId="2" applyFont="1" applyBorder="1" applyAlignment="1">
      <alignment horizontal="center" vertical="center"/>
    </xf>
    <xf numFmtId="0" fontId="47" fillId="0" borderId="19" xfId="2" applyFont="1" applyBorder="1" applyAlignment="1">
      <alignment horizontal="center" vertical="center"/>
    </xf>
    <xf numFmtId="0" fontId="34" fillId="0" borderId="1" xfId="2" applyFont="1" applyAlignment="1">
      <alignment horizontal="center" vertical="center" wrapText="1"/>
    </xf>
    <xf numFmtId="0" fontId="26" fillId="0" borderId="18" xfId="2" applyFont="1" applyBorder="1" applyAlignment="1">
      <alignment horizontal="center" vertical="center"/>
    </xf>
    <xf numFmtId="0" fontId="26" fillId="0" borderId="19" xfId="2" applyFont="1" applyBorder="1" applyAlignment="1">
      <alignment horizontal="center" vertical="center"/>
    </xf>
    <xf numFmtId="174" fontId="22" fillId="2" borderId="10" xfId="3" applyNumberFormat="1" applyFont="1" applyFill="1" applyBorder="1" applyAlignment="1">
      <alignment horizontal="left" vertical="center"/>
    </xf>
    <xf numFmtId="174" fontId="3" fillId="0" borderId="12" xfId="0" applyNumberFormat="1" applyFont="1" applyBorder="1" applyAlignment="1">
      <alignment vertical="center"/>
    </xf>
    <xf numFmtId="174" fontId="3" fillId="0" borderId="11" xfId="0" applyNumberFormat="1" applyFont="1" applyBorder="1" applyAlignment="1">
      <alignment vertical="center"/>
    </xf>
    <xf numFmtId="3" fontId="22" fillId="2" borderId="10" xfId="3" applyNumberFormat="1" applyFont="1" applyFill="1" applyBorder="1" applyAlignment="1">
      <alignment horizontal="left" vertical="center"/>
    </xf>
    <xf numFmtId="0" fontId="3" fillId="0" borderId="12" xfId="0" applyFont="1" applyBorder="1" applyAlignment="1">
      <alignment vertical="center"/>
    </xf>
    <xf numFmtId="0" fontId="3" fillId="0" borderId="11" xfId="0" applyFont="1" applyBorder="1" applyAlignment="1">
      <alignment vertical="center"/>
    </xf>
    <xf numFmtId="0" fontId="3" fillId="0" borderId="0" xfId="0" applyFont="1" applyAlignment="1"/>
  </cellXfs>
  <cellStyles count="27">
    <cellStyle name="Euro" xfId="16" xr:uid="{00000000-0005-0000-0000-000001000000}"/>
    <cellStyle name="Hyperlink 2 2" xfId="22" xr:uid="{00000000-0005-0000-0000-000002000000}"/>
    <cellStyle name="Komma" xfId="14" builtinId="3"/>
    <cellStyle name="Komma 2" xfId="8" xr:uid="{00000000-0005-0000-0000-000004000000}"/>
    <cellStyle name="Komma 2 2" xfId="11" xr:uid="{00000000-0005-0000-0000-000005000000}"/>
    <cellStyle name="Komma 2 2 2" xfId="12" xr:uid="{00000000-0005-0000-0000-000006000000}"/>
    <cellStyle name="Komma 2 2 3" xfId="23" xr:uid="{00000000-0005-0000-0000-000007000000}"/>
    <cellStyle name="Komma_Sociale Premies 2008 WorkSphere 24-12-07" xfId="25" xr:uid="{16AF82EA-DF31-0649-9DC1-84DC20178D80}"/>
    <cellStyle name="Normaal 2 2" xfId="1" xr:uid="{00000000-0005-0000-0000-000008000000}"/>
    <cellStyle name="Normaal 3" xfId="15" xr:uid="{00000000-0005-0000-0000-000009000000}"/>
    <cellStyle name="Procent" xfId="18" builtinId="5"/>
    <cellStyle name="Procent 2" xfId="5" xr:uid="{00000000-0005-0000-0000-00000B000000}"/>
    <cellStyle name="Procent 2 2" xfId="9" xr:uid="{00000000-0005-0000-0000-00000C000000}"/>
    <cellStyle name="Procent 2 2 2" xfId="13" xr:uid="{00000000-0005-0000-0000-00000D000000}"/>
    <cellStyle name="Procent 3" xfId="20" xr:uid="{00000000-0005-0000-0000-00000E000000}"/>
    <cellStyle name="Standaard" xfId="0" builtinId="0"/>
    <cellStyle name="Standaard 2" xfId="2" xr:uid="{00000000-0005-0000-0000-000010000000}"/>
    <cellStyle name="Standaard 2 2" xfId="24" xr:uid="{00000000-0005-0000-0000-000011000000}"/>
    <cellStyle name="Standaard 2 2 2" xfId="6" xr:uid="{00000000-0005-0000-0000-000012000000}"/>
    <cellStyle name="Standaard 2 2 2 2" xfId="19" xr:uid="{00000000-0005-0000-0000-000013000000}"/>
    <cellStyle name="Standaard 2 2 2 3" xfId="26" xr:uid="{5782EFAA-1478-D145-ABB1-AAA70B9ACD92}"/>
    <cellStyle name="Standaard 3" xfId="3" xr:uid="{00000000-0005-0000-0000-000014000000}"/>
    <cellStyle name="Standaard 4" xfId="10" xr:uid="{00000000-0005-0000-0000-000015000000}"/>
    <cellStyle name="Valuta" xfId="17" builtinId="4"/>
    <cellStyle name="Valuta 2" xfId="4" xr:uid="{00000000-0005-0000-0000-000017000000}"/>
    <cellStyle name="Valuta 3" xfId="7" xr:uid="{00000000-0005-0000-0000-000018000000}"/>
    <cellStyle name="Valuta 4" xfId="21" xr:uid="{00000000-0005-0000-0000-000019000000}"/>
  </cellStyles>
  <dxfs count="0"/>
  <tableStyles count="0" defaultTableStyle="TableStyleMedium2" defaultPivotStyle="PivotStyleLight16"/>
  <colors>
    <mruColors>
      <color rgb="FFCC0000"/>
      <color rgb="FFB32B2B"/>
      <color rgb="FF76EAF6"/>
      <color rgb="FF00B561"/>
      <color rgb="FF0092DB"/>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houdsopgave!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152400</xdr:colOff>
      <xdr:row>0</xdr:row>
      <xdr:rowOff>572862</xdr:rowOff>
    </xdr:to>
    <xdr:pic>
      <xdr:nvPicPr>
        <xdr:cNvPr id="2" name="Afbeelding 1">
          <a:extLst>
            <a:ext uri="{FF2B5EF4-FFF2-40B4-BE49-F238E27FC236}">
              <a16:creationId xmlns:a16="http://schemas.microsoft.com/office/drawing/2014/main" id="{5B6B9050-B097-F040-8E56-7E0DCD477379}"/>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18</xdr:col>
      <xdr:colOff>0</xdr:colOff>
      <xdr:row>2</xdr:row>
      <xdr:rowOff>0</xdr:rowOff>
    </xdr:from>
    <xdr:to>
      <xdr:col>21</xdr:col>
      <xdr:colOff>332041</xdr:colOff>
      <xdr:row>2</xdr:row>
      <xdr:rowOff>333742</xdr:rowOff>
    </xdr:to>
    <xdr:pic>
      <xdr:nvPicPr>
        <xdr:cNvPr id="3" name="Afbeelding 2" descr="Gerelateerde afbeelding">
          <a:hlinkClick xmlns:r="http://schemas.openxmlformats.org/officeDocument/2006/relationships" r:id="rId2" tooltip="Klik hier om naar de inhoudsopgave te gaan."/>
          <a:extLst>
            <a:ext uri="{FF2B5EF4-FFF2-40B4-BE49-F238E27FC236}">
              <a16:creationId xmlns:a16="http://schemas.microsoft.com/office/drawing/2014/main" id="{58A1B4B8-CD40-C64F-9A3C-4B3FFBBA959D}"/>
            </a:ext>
          </a:extLst>
        </xdr:cNvPr>
        <xdr:cNvPicPr>
          <a:picLocks noChangeAspect="1" noChangeArrowheads="1"/>
        </xdr:cNvPicPr>
      </xdr:nvPicPr>
      <xdr:blipFill>
        <a:blip xmlns:r="http://schemas.openxmlformats.org/officeDocument/2006/relationships" r:embed="rId3"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988800" y="863600"/>
          <a:ext cx="332041" cy="333742"/>
        </a:xfrm>
        <a:prstGeom prst="rect">
          <a:avLst/>
        </a:prstGeom>
        <a:noFill/>
        <a:effectLst>
          <a:outerShdw blurRad="50800" dist="38100" dir="5400000" algn="t" rotWithShape="0">
            <a:prstClr val="black">
              <a:alpha val="40000"/>
            </a:prstClr>
          </a:outerShdw>
        </a:effectLst>
      </xdr:spPr>
    </xdr:pic>
    <xdr:clientData/>
  </xdr:twoCellAnchor>
  <xdr:twoCellAnchor editAs="oneCell">
    <xdr:from>
      <xdr:col>13</xdr:col>
      <xdr:colOff>687918</xdr:colOff>
      <xdr:row>0</xdr:row>
      <xdr:rowOff>52918</xdr:rowOff>
    </xdr:from>
    <xdr:to>
      <xdr:col>14</xdr:col>
      <xdr:colOff>719667</xdr:colOff>
      <xdr:row>0</xdr:row>
      <xdr:rowOff>619856</xdr:rowOff>
    </xdr:to>
    <xdr:pic>
      <xdr:nvPicPr>
        <xdr:cNvPr id="4" name="Afbeelding 3" descr="Gemeente Utrecht - Stichting Warmtenetwerk">
          <a:extLst>
            <a:ext uri="{FF2B5EF4-FFF2-40B4-BE49-F238E27FC236}">
              <a16:creationId xmlns:a16="http://schemas.microsoft.com/office/drawing/2014/main" id="{A1E99DD8-DFDC-0D49-93DD-59E3866DE7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806518" y="52918"/>
          <a:ext cx="806449" cy="566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8859</xdr:colOff>
      <xdr:row>0</xdr:row>
      <xdr:rowOff>26188</xdr:rowOff>
    </xdr:from>
    <xdr:to>
      <xdr:col>11</xdr:col>
      <xdr:colOff>666898</xdr:colOff>
      <xdr:row>0</xdr:row>
      <xdr:rowOff>490011</xdr:rowOff>
    </xdr:to>
    <xdr:pic>
      <xdr:nvPicPr>
        <xdr:cNvPr id="4" name="Afbeelding 3" descr="Gemeente Utrecht - Stichting Warmtenetwerk">
          <a:extLst>
            <a:ext uri="{FF2B5EF4-FFF2-40B4-BE49-F238E27FC236}">
              <a16:creationId xmlns:a16="http://schemas.microsoft.com/office/drawing/2014/main" id="{2BA47DAA-0233-4545-BCD3-972744E821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9231" y="26188"/>
          <a:ext cx="658039" cy="463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rtrandprinsen\Labor%20Redimo%20Dropbox\01%20Projecten\01%20AA%20TarievenTool\01%20Organisaties\De%20Volksbank\Richtlijntarieven\2024\2024-01-24%20TarievenTool%20Richtlijntarieven%20de%20Volksbank%20test%20v24.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Analyse%20Uplifts%202013%20StudentenWerk.xlsx?3465F2D3" TargetMode="External"/><Relationship Id="rId1" Type="http://schemas.openxmlformats.org/officeDocument/2006/relationships/externalLinkPath" Target="file:///\\3465F2D3\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etarieven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voorblad"/>
      <sheetName val="2012"/>
      <sheetName val="2013"/>
      <sheetName val="Analyse"/>
      <sheetName val="ur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B1:AE14"/>
  <sheetViews>
    <sheetView showGridLines="0" tabSelected="1" zoomScale="86" zoomScaleNormal="86" zoomScaleSheetLayoutView="70" workbookViewId="0">
      <selection activeCell="B2" sqref="B2"/>
    </sheetView>
  </sheetViews>
  <sheetFormatPr defaultColWidth="8.75" defaultRowHeight="13.9"/>
  <cols>
    <col min="1" max="1" width="3" style="1" customWidth="1"/>
    <col min="2" max="2" width="34.5" style="1" bestFit="1" customWidth="1"/>
    <col min="3" max="3" width="18.25" style="1" bestFit="1" customWidth="1"/>
    <col min="4" max="5" width="18" style="1" bestFit="1" customWidth="1"/>
    <col min="6" max="6" width="14" style="1" bestFit="1" customWidth="1"/>
    <col min="7" max="7" width="9" style="1" customWidth="1"/>
    <col min="8" max="8" width="11" style="1" bestFit="1" customWidth="1"/>
    <col min="9" max="16384" width="8.75" style="1"/>
  </cols>
  <sheetData>
    <row r="1" spans="2:31" ht="29.65" customHeight="1">
      <c r="B1" s="303" t="s">
        <v>0</v>
      </c>
      <c r="C1" s="303"/>
      <c r="D1" s="303"/>
      <c r="E1" s="303"/>
      <c r="F1" s="303"/>
    </row>
    <row r="2" spans="2:31" ht="27" customHeight="1">
      <c r="B2" s="2" t="s">
        <v>1</v>
      </c>
      <c r="C2" s="3"/>
      <c r="D2" s="3"/>
      <c r="E2" s="3"/>
      <c r="F2" s="3"/>
    </row>
    <row r="3" spans="2:31">
      <c r="B3" s="2"/>
      <c r="C3" s="2"/>
      <c r="D3" s="2"/>
      <c r="E3" s="2"/>
      <c r="F3" s="4"/>
    </row>
    <row r="4" spans="2:31" s="6" customFormat="1" ht="22.9" customHeight="1">
      <c r="B4" s="5" t="s">
        <v>2</v>
      </c>
    </row>
    <row r="5" spans="2:31" s="6" customFormat="1" ht="23.65" customHeight="1">
      <c r="B5" s="6" t="s">
        <v>3</v>
      </c>
    </row>
    <row r="6" spans="2:31" s="6" customFormat="1" ht="23.65" customHeight="1">
      <c r="B6" s="6" t="s">
        <v>4</v>
      </c>
    </row>
    <row r="7" spans="2:31" s="6" customFormat="1" ht="23.65" customHeight="1">
      <c r="B7" s="6" t="s">
        <v>5</v>
      </c>
      <c r="E7" s="7"/>
      <c r="F7" s="8"/>
    </row>
    <row r="8" spans="2:31" s="6" customFormat="1" ht="23.65" customHeight="1">
      <c r="B8" s="6" t="s">
        <v>6</v>
      </c>
      <c r="E8" s="7"/>
      <c r="F8" s="8"/>
      <c r="H8" s="9"/>
    </row>
    <row r="9" spans="2:31" s="6" customFormat="1" ht="23.65" customHeight="1">
      <c r="B9" s="6" t="s">
        <v>7</v>
      </c>
      <c r="E9" s="7"/>
      <c r="F9" s="8"/>
      <c r="H9" s="9"/>
    </row>
    <row r="10" spans="2:31">
      <c r="E10" s="10"/>
      <c r="F10" s="11"/>
    </row>
    <row r="11" spans="2:31" ht="28.9" customHeight="1">
      <c r="B11" s="302" t="s">
        <v>8</v>
      </c>
      <c r="C11" s="328"/>
      <c r="D11" s="328"/>
      <c r="E11" s="328"/>
      <c r="AE11" s="3"/>
    </row>
    <row r="12" spans="2:31" ht="87" customHeight="1">
      <c r="B12" s="302" t="s">
        <v>9</v>
      </c>
      <c r="C12" s="328"/>
      <c r="D12" s="328"/>
      <c r="E12" s="328"/>
    </row>
    <row r="13" spans="2:31">
      <c r="B13" s="12"/>
    </row>
    <row r="14" spans="2:31" ht="25.15" customHeight="1">
      <c r="B14" s="2" t="s">
        <v>10</v>
      </c>
    </row>
  </sheetData>
  <sheetProtection selectLockedCells="1" selectUnlockedCells="1"/>
  <mergeCells count="3">
    <mergeCell ref="B12:E12"/>
    <mergeCell ref="B11:E11"/>
    <mergeCell ref="B1:F1"/>
  </mergeCells>
  <pageMargins left="0.70866141732283472" right="0.70866141732283472" top="0.74803149606299213" bottom="0.74803149606299213" header="0.31496062992125984" footer="0.31496062992125984"/>
  <pageSetup paperSize="9" scale="97" orientation="landscape" r:id="rId1"/>
  <headerFooter>
    <oddFooter>&amp;R&amp;K000000pagina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B1:S18"/>
  <sheetViews>
    <sheetView showGridLines="0" topLeftCell="A10" zoomScale="86" zoomScaleNormal="86" zoomScalePageLayoutView="70" workbookViewId="0">
      <selection activeCell="D24" sqref="D24"/>
    </sheetView>
  </sheetViews>
  <sheetFormatPr defaultColWidth="8.75" defaultRowHeight="13.9"/>
  <cols>
    <col min="1" max="1" width="2.5" style="13" customWidth="1"/>
    <col min="2" max="2" width="5" style="13" customWidth="1"/>
    <col min="3" max="3" width="79.75" style="13" customWidth="1"/>
    <col min="4" max="5" width="39.25" style="14" customWidth="1"/>
    <col min="6" max="6" width="19.25" style="14" customWidth="1"/>
    <col min="7" max="7" width="19.75" style="14" customWidth="1"/>
    <col min="8" max="8" width="15.75" style="13" bestFit="1" customWidth="1"/>
    <col min="9" max="9" width="16" style="13" bestFit="1" customWidth="1"/>
    <col min="10" max="11" width="2.25" style="15" bestFit="1" customWidth="1"/>
    <col min="12" max="12" width="10" style="15" customWidth="1"/>
    <col min="13" max="13" width="2.25" style="15" bestFit="1" customWidth="1"/>
    <col min="14" max="14" width="8.75" style="15"/>
    <col min="15" max="19" width="8.75" style="16"/>
    <col min="20" max="16384" width="8.75" style="13"/>
  </cols>
  <sheetData>
    <row r="1" spans="2:19" ht="30" customHeight="1"/>
    <row r="2" spans="2:19" s="6" customFormat="1" ht="30" customHeight="1">
      <c r="B2" s="17" t="str">
        <f>'Colofon 1'!B1</f>
        <v xml:space="preserve">Bijlage H Prijzenblad versie 1.0 (1-7-2025)  </v>
      </c>
      <c r="C2" s="18"/>
      <c r="D2" s="19"/>
      <c r="E2" s="19"/>
      <c r="F2" s="19"/>
      <c r="G2" s="19"/>
      <c r="H2" s="19"/>
      <c r="I2" s="19"/>
      <c r="J2" s="20"/>
      <c r="K2" s="20"/>
      <c r="L2" s="20"/>
      <c r="M2" s="20"/>
      <c r="N2" s="20"/>
      <c r="O2" s="21"/>
      <c r="P2" s="21"/>
      <c r="Q2" s="21"/>
      <c r="R2" s="21"/>
      <c r="S2" s="21"/>
    </row>
    <row r="3" spans="2:19">
      <c r="B3" s="13" t="s">
        <v>11</v>
      </c>
      <c r="D3" s="22"/>
      <c r="E3" s="22"/>
      <c r="F3" s="22"/>
      <c r="H3" s="22"/>
      <c r="I3" s="22"/>
    </row>
    <row r="4" spans="2:19">
      <c r="H4" s="14"/>
      <c r="I4" s="14"/>
    </row>
    <row r="5" spans="2:19" s="27" customFormat="1" ht="69.400000000000006" customHeight="1">
      <c r="B5" s="23" t="s">
        <v>12</v>
      </c>
      <c r="C5" s="23" t="s">
        <v>13</v>
      </c>
      <c r="D5" s="24" t="s">
        <v>14</v>
      </c>
      <c r="E5" s="24" t="s">
        <v>15</v>
      </c>
      <c r="F5" s="24" t="s">
        <v>16</v>
      </c>
      <c r="G5" s="24" t="s">
        <v>17</v>
      </c>
      <c r="H5" s="24" t="s">
        <v>18</v>
      </c>
      <c r="I5" s="24" t="s">
        <v>19</v>
      </c>
      <c r="J5" s="25"/>
      <c r="K5" s="25"/>
      <c r="L5" s="25"/>
      <c r="M5" s="25"/>
      <c r="N5" s="25"/>
      <c r="O5" s="26"/>
      <c r="P5" s="26"/>
      <c r="Q5" s="26"/>
      <c r="R5" s="26"/>
      <c r="S5" s="26"/>
    </row>
    <row r="6" spans="2:19" s="35" customFormat="1" ht="84" customHeight="1">
      <c r="B6" s="28">
        <v>1</v>
      </c>
      <c r="C6" s="29" t="s">
        <v>20</v>
      </c>
      <c r="D6" s="30"/>
      <c r="E6" s="30"/>
      <c r="F6" s="31">
        <f>D6+E6</f>
        <v>0</v>
      </c>
      <c r="G6" s="32" t="str">
        <f>IF(M6&gt;0,"ONGELDIG","GELDIG")</f>
        <v>ONGELDIG</v>
      </c>
      <c r="H6" s="31">
        <v>1.5</v>
      </c>
      <c r="I6" s="31">
        <v>2.25</v>
      </c>
      <c r="J6" s="33">
        <f>IF(F6&lt;H6,1,0)</f>
        <v>1</v>
      </c>
      <c r="K6" s="33">
        <f>IF(F6&gt;I6,1,0)</f>
        <v>0</v>
      </c>
      <c r="L6" s="33"/>
      <c r="M6" s="33">
        <f>K6+J6</f>
        <v>1</v>
      </c>
      <c r="N6" s="33"/>
      <c r="O6" s="34"/>
      <c r="P6" s="34"/>
      <c r="Q6" s="34"/>
      <c r="R6" s="34"/>
      <c r="S6" s="34"/>
    </row>
    <row r="7" spans="2:19" s="35" customFormat="1" ht="84" customHeight="1">
      <c r="B7" s="28">
        <v>2</v>
      </c>
      <c r="C7" s="29" t="s">
        <v>21</v>
      </c>
      <c r="D7" s="30"/>
      <c r="E7" s="30"/>
      <c r="F7" s="31">
        <f>D7+E7</f>
        <v>0</v>
      </c>
      <c r="G7" s="32" t="str">
        <f>IF(M7&gt;0,"ONGELDIG","GELDIG")</f>
        <v>ONGELDIG</v>
      </c>
      <c r="H7" s="31">
        <v>1</v>
      </c>
      <c r="I7" s="31">
        <v>1.45</v>
      </c>
      <c r="J7" s="33">
        <f>IF(F7&lt;H7,1,0)</f>
        <v>1</v>
      </c>
      <c r="K7" s="33">
        <f>IF(F7&gt;I7,1,0)</f>
        <v>0</v>
      </c>
      <c r="L7" s="33"/>
      <c r="M7" s="33">
        <f>K7+J7</f>
        <v>1</v>
      </c>
      <c r="N7" s="33"/>
      <c r="O7" s="34"/>
      <c r="P7" s="34"/>
      <c r="Q7" s="34"/>
      <c r="R7" s="34"/>
      <c r="S7" s="34"/>
    </row>
    <row r="9" spans="2:19">
      <c r="B9" s="36" t="s">
        <v>22</v>
      </c>
      <c r="C9" s="37"/>
      <c r="D9" s="37"/>
      <c r="E9" s="37"/>
      <c r="F9" s="37"/>
      <c r="G9" s="37"/>
      <c r="H9" s="37"/>
      <c r="I9" s="37"/>
    </row>
    <row r="10" spans="2:19" s="35" customFormat="1" ht="23.65" customHeight="1">
      <c r="B10" s="38">
        <v>1</v>
      </c>
      <c r="C10" s="39" t="s">
        <v>23</v>
      </c>
      <c r="D10" s="38"/>
      <c r="E10" s="38"/>
      <c r="F10" s="38"/>
      <c r="G10" s="38"/>
      <c r="J10" s="33"/>
      <c r="K10" s="33"/>
      <c r="L10" s="33"/>
      <c r="M10" s="33"/>
      <c r="N10" s="33"/>
      <c r="O10" s="34"/>
      <c r="P10" s="34"/>
      <c r="Q10" s="34"/>
      <c r="R10" s="34"/>
      <c r="S10" s="34"/>
    </row>
    <row r="11" spans="2:19" s="35" customFormat="1" ht="23.65" customHeight="1">
      <c r="B11" s="38">
        <v>2</v>
      </c>
      <c r="C11" s="39" t="s">
        <v>24</v>
      </c>
      <c r="D11" s="38"/>
      <c r="E11" s="38"/>
      <c r="F11" s="38"/>
      <c r="G11" s="38"/>
      <c r="J11" s="33"/>
      <c r="K11" s="33"/>
      <c r="L11" s="33"/>
      <c r="M11" s="33"/>
      <c r="N11" s="33"/>
      <c r="O11" s="34"/>
      <c r="P11" s="34"/>
      <c r="Q11" s="34"/>
      <c r="R11" s="34"/>
      <c r="S11" s="34"/>
    </row>
    <row r="12" spans="2:19" s="35" customFormat="1" ht="23.65" customHeight="1">
      <c r="B12" s="38">
        <v>3</v>
      </c>
      <c r="C12" s="39" t="s">
        <v>25</v>
      </c>
      <c r="D12" s="38"/>
      <c r="E12" s="38"/>
      <c r="F12" s="38"/>
      <c r="G12" s="38"/>
      <c r="J12" s="33"/>
      <c r="K12" s="33"/>
      <c r="L12" s="33"/>
      <c r="M12" s="33"/>
      <c r="N12" s="33"/>
      <c r="O12" s="34"/>
      <c r="P12" s="34"/>
      <c r="Q12" s="34"/>
      <c r="R12" s="34"/>
      <c r="S12" s="34"/>
    </row>
    <row r="13" spans="2:19" s="35" customFormat="1" ht="25.15" customHeight="1">
      <c r="B13" s="38">
        <v>4</v>
      </c>
      <c r="C13" s="35" t="s">
        <v>26</v>
      </c>
      <c r="D13" s="40"/>
      <c r="E13" s="40"/>
      <c r="F13" s="40"/>
      <c r="G13" s="38"/>
      <c r="J13" s="33"/>
      <c r="K13" s="33"/>
      <c r="L13" s="33"/>
      <c r="M13" s="33"/>
      <c r="N13" s="33"/>
      <c r="O13" s="34"/>
      <c r="P13" s="34"/>
      <c r="Q13" s="34"/>
      <c r="R13" s="34"/>
      <c r="S13" s="34"/>
    </row>
    <row r="14" spans="2:19" s="35" customFormat="1" ht="25.15" customHeight="1">
      <c r="B14" s="38">
        <v>5</v>
      </c>
      <c r="C14" s="35" t="s">
        <v>27</v>
      </c>
      <c r="D14" s="40"/>
      <c r="E14" s="40"/>
      <c r="F14" s="40"/>
      <c r="G14" s="38"/>
      <c r="J14" s="33"/>
      <c r="K14" s="33"/>
      <c r="L14" s="33"/>
      <c r="M14" s="33"/>
      <c r="N14" s="33"/>
      <c r="O14" s="34"/>
      <c r="P14" s="34"/>
      <c r="Q14" s="34"/>
      <c r="R14" s="34"/>
      <c r="S14" s="34"/>
    </row>
    <row r="15" spans="2:19" s="35" customFormat="1" ht="25.15" customHeight="1">
      <c r="B15" s="38">
        <v>6</v>
      </c>
      <c r="C15" s="35" t="s">
        <v>28</v>
      </c>
      <c r="D15" s="40"/>
      <c r="E15" s="40"/>
      <c r="F15" s="40"/>
      <c r="G15" s="38"/>
      <c r="J15" s="33"/>
      <c r="K15" s="33"/>
      <c r="L15" s="33"/>
      <c r="M15" s="33"/>
      <c r="N15" s="33"/>
      <c r="O15" s="34"/>
      <c r="P15" s="34"/>
      <c r="Q15" s="34"/>
      <c r="R15" s="34"/>
      <c r="S15" s="34"/>
    </row>
    <row r="16" spans="2:19" s="35" customFormat="1" ht="25.15" customHeight="1">
      <c r="B16" s="38">
        <v>7</v>
      </c>
      <c r="C16" s="35" t="s">
        <v>29</v>
      </c>
      <c r="D16" s="40"/>
      <c r="E16" s="40"/>
      <c r="F16" s="40"/>
      <c r="G16" s="38"/>
      <c r="J16" s="33"/>
      <c r="K16" s="33"/>
      <c r="L16" s="33"/>
      <c r="M16" s="33"/>
      <c r="N16" s="33"/>
      <c r="O16" s="34"/>
      <c r="P16" s="34"/>
      <c r="Q16" s="34"/>
      <c r="R16" s="34"/>
      <c r="S16" s="34"/>
    </row>
    <row r="17" spans="2:19" s="35" customFormat="1" ht="23.65" customHeight="1">
      <c r="B17" s="41">
        <v>8</v>
      </c>
      <c r="C17" s="42" t="s">
        <v>30</v>
      </c>
      <c r="D17" s="41"/>
      <c r="E17" s="41"/>
      <c r="F17" s="41"/>
      <c r="G17" s="41"/>
      <c r="H17" s="43"/>
      <c r="I17" s="43"/>
      <c r="J17" s="33"/>
      <c r="K17" s="33"/>
      <c r="L17" s="33"/>
      <c r="M17" s="33"/>
      <c r="N17" s="33"/>
      <c r="O17" s="34"/>
      <c r="P17" s="34"/>
      <c r="Q17" s="34"/>
      <c r="R17" s="34"/>
      <c r="S17" s="34"/>
    </row>
    <row r="18" spans="2:19" ht="25.15" customHeight="1">
      <c r="C18" s="35" t="s">
        <v>31</v>
      </c>
    </row>
  </sheetData>
  <pageMargins left="0.70866141732283472" right="0.70866141732283472" top="0.74803149606299213" bottom="0.74803149606299213" header="0.31496062992125984" footer="0.31496062992125984"/>
  <pageSetup paperSize="9" scale="51" orientation="landscape" horizontalDpi="300" verticalDpi="300" r:id="rId1"/>
  <headerFooter>
    <oddFooter>&amp;R&amp;D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pageSetUpPr fitToPage="1"/>
  </sheetPr>
  <dimension ref="A1:O35"/>
  <sheetViews>
    <sheetView showGridLines="0" zoomScale="86" zoomScaleNormal="86" zoomScalePageLayoutView="25" workbookViewId="0"/>
  </sheetViews>
  <sheetFormatPr defaultColWidth="8.75" defaultRowHeight="13.9"/>
  <cols>
    <col min="1" max="1" width="2.5" style="13" customWidth="1"/>
    <col min="2" max="2" width="5" style="13" customWidth="1"/>
    <col min="3" max="3" width="43.5" style="13" customWidth="1"/>
    <col min="4" max="4" width="5.875" style="13" customWidth="1"/>
    <col min="5" max="5" width="29.25" style="13" customWidth="1"/>
    <col min="6" max="6" width="31.5" style="13" customWidth="1"/>
    <col min="7" max="7" width="32.25" style="14" customWidth="1"/>
    <col min="8" max="9" width="23.75" style="14" customWidth="1"/>
    <col min="10" max="10" width="27.5" style="13" customWidth="1"/>
    <col min="11" max="11" width="8.75" style="13"/>
    <col min="12" max="12" width="10.75" style="13" bestFit="1" customWidth="1"/>
    <col min="13" max="16384" width="8.75" style="13"/>
  </cols>
  <sheetData>
    <row r="1" spans="1:15" s="6" customFormat="1" ht="19.899999999999999" customHeight="1">
      <c r="B1" s="44"/>
      <c r="C1" s="7"/>
      <c r="G1" s="45"/>
      <c r="H1" s="46"/>
      <c r="J1" s="7"/>
      <c r="K1" s="7"/>
    </row>
    <row r="2" spans="1:15" s="50" customFormat="1" ht="30" customHeight="1">
      <c r="A2" s="47"/>
      <c r="B2" s="304" t="str">
        <f>'Colofon 1'!B1</f>
        <v xml:space="preserve">Bijlage H Prijzenblad versie 1.0 (1-7-2025)  </v>
      </c>
      <c r="C2" s="305"/>
      <c r="D2" s="305"/>
      <c r="E2" s="305"/>
      <c r="F2" s="305"/>
      <c r="G2" s="305"/>
      <c r="H2" s="305"/>
      <c r="I2" s="305"/>
      <c r="J2" s="48"/>
      <c r="K2" s="49"/>
      <c r="L2" s="49"/>
      <c r="M2" s="49"/>
      <c r="N2" s="49"/>
      <c r="O2" s="49"/>
    </row>
    <row r="3" spans="1:15">
      <c r="B3" s="13" t="s">
        <v>32</v>
      </c>
      <c r="G3" s="13"/>
      <c r="H3" s="13"/>
      <c r="I3" s="13"/>
    </row>
    <row r="4" spans="1:15">
      <c r="G4" s="13"/>
      <c r="H4" s="13"/>
      <c r="I4" s="13"/>
    </row>
    <row r="5" spans="1:15" s="35" customFormat="1" ht="54" customHeight="1" thickBot="1">
      <c r="B5" s="306" t="s">
        <v>33</v>
      </c>
      <c r="C5" s="307"/>
      <c r="D5" s="307"/>
      <c r="E5" s="307"/>
      <c r="F5" s="307"/>
      <c r="G5" s="307"/>
      <c r="H5" s="307"/>
      <c r="I5" s="307"/>
      <c r="J5" s="307"/>
    </row>
    <row r="6" spans="1:15" s="35" customFormat="1" ht="41.45">
      <c r="B6" s="43" t="s">
        <v>34</v>
      </c>
      <c r="C6" s="51" t="s">
        <v>35</v>
      </c>
      <c r="D6" s="52"/>
      <c r="E6" s="53" t="s">
        <v>36</v>
      </c>
      <c r="F6" s="53" t="s">
        <v>37</v>
      </c>
      <c r="G6" s="54" t="s">
        <v>38</v>
      </c>
      <c r="H6" s="55" t="s">
        <v>39</v>
      </c>
      <c r="I6" s="52" t="s">
        <v>40</v>
      </c>
      <c r="J6" s="52" t="s">
        <v>41</v>
      </c>
      <c r="M6" s="234"/>
    </row>
    <row r="7" spans="1:15" s="35" customFormat="1" ht="21.4" customHeight="1">
      <c r="B7" s="56">
        <v>1</v>
      </c>
      <c r="C7" s="92" t="s">
        <v>42</v>
      </c>
      <c r="D7" s="58"/>
      <c r="E7" s="59">
        <v>-0.1</v>
      </c>
      <c r="F7" s="59">
        <v>0.05</v>
      </c>
      <c r="G7" s="60"/>
      <c r="H7" s="61" t="str">
        <f>IF(L7=FALSE,"NIET GELDIG","GELDIG")</f>
        <v>GELDIG</v>
      </c>
      <c r="I7" s="63">
        <f t="shared" ref="I7:I20" si="0">$I$21/$H$21</f>
        <v>8.3333333333333329E-2</v>
      </c>
      <c r="J7" s="63">
        <f t="shared" ref="J7:J20" si="1">I7*G7</f>
        <v>0</v>
      </c>
      <c r="L7" s="33" t="b">
        <f t="shared" ref="L7:L20" si="2">IF(OR(G7&lt;E7,G7&gt;F7),FALSE,TRUE)</f>
        <v>1</v>
      </c>
      <c r="M7" s="235"/>
    </row>
    <row r="8" spans="1:15" s="35" customFormat="1" ht="21.4" customHeight="1">
      <c r="B8" s="64">
        <v>2</v>
      </c>
      <c r="C8" s="93" t="s">
        <v>43</v>
      </c>
      <c r="D8" s="65"/>
      <c r="E8" s="66">
        <v>-0.1</v>
      </c>
      <c r="F8" s="66">
        <v>0.05</v>
      </c>
      <c r="G8" s="60"/>
      <c r="H8" s="67" t="str">
        <f t="shared" ref="H8:H20" si="3">IF(L8=FALSE,"NIET GELDIG","GELDIG")</f>
        <v>GELDIG</v>
      </c>
      <c r="I8" s="233">
        <f t="shared" si="0"/>
        <v>8.3333333333333329E-2</v>
      </c>
      <c r="J8" s="69">
        <f t="shared" si="1"/>
        <v>0</v>
      </c>
      <c r="L8" s="33" t="b">
        <f t="shared" si="2"/>
        <v>1</v>
      </c>
      <c r="M8" s="235"/>
    </row>
    <row r="9" spans="1:15" s="35" customFormat="1" ht="21.4" customHeight="1">
      <c r="B9" s="56">
        <v>3</v>
      </c>
      <c r="C9" s="92" t="s">
        <v>44</v>
      </c>
      <c r="D9" s="58"/>
      <c r="E9" s="59">
        <v>-0.1</v>
      </c>
      <c r="F9" s="59">
        <v>0.05</v>
      </c>
      <c r="G9" s="60"/>
      <c r="H9" s="61" t="str">
        <f t="shared" si="3"/>
        <v>GELDIG</v>
      </c>
      <c r="I9" s="63">
        <f t="shared" si="0"/>
        <v>8.3333333333333329E-2</v>
      </c>
      <c r="J9" s="63">
        <f t="shared" si="1"/>
        <v>0</v>
      </c>
      <c r="L9" s="33" t="b">
        <f t="shared" si="2"/>
        <v>1</v>
      </c>
      <c r="M9" s="235"/>
    </row>
    <row r="10" spans="1:15" s="35" customFormat="1" ht="21.4" customHeight="1">
      <c r="B10" s="64">
        <v>4</v>
      </c>
      <c r="C10" s="93" t="s">
        <v>45</v>
      </c>
      <c r="D10" s="65"/>
      <c r="E10" s="66">
        <v>-0.1</v>
      </c>
      <c r="F10" s="66">
        <v>0.05</v>
      </c>
      <c r="G10" s="60"/>
      <c r="H10" s="67" t="str">
        <f t="shared" si="3"/>
        <v>GELDIG</v>
      </c>
      <c r="I10" s="233">
        <f t="shared" si="0"/>
        <v>8.3333333333333329E-2</v>
      </c>
      <c r="J10" s="69">
        <f t="shared" si="1"/>
        <v>0</v>
      </c>
      <c r="L10" s="33" t="b">
        <f t="shared" si="2"/>
        <v>1</v>
      </c>
      <c r="M10" s="235"/>
    </row>
    <row r="11" spans="1:15" s="35" customFormat="1" ht="21.4" customHeight="1">
      <c r="B11" s="56">
        <v>5</v>
      </c>
      <c r="C11" s="92" t="s">
        <v>46</v>
      </c>
      <c r="D11" s="58"/>
      <c r="E11" s="59">
        <v>-0.1</v>
      </c>
      <c r="F11" s="59">
        <v>0.05</v>
      </c>
      <c r="G11" s="60"/>
      <c r="H11" s="61" t="str">
        <f t="shared" si="3"/>
        <v>GELDIG</v>
      </c>
      <c r="I11" s="63">
        <f t="shared" si="0"/>
        <v>8.3333333333333329E-2</v>
      </c>
      <c r="J11" s="63">
        <f t="shared" si="1"/>
        <v>0</v>
      </c>
      <c r="L11" s="33" t="b">
        <f t="shared" si="2"/>
        <v>1</v>
      </c>
      <c r="M11" s="235"/>
    </row>
    <row r="12" spans="1:15" s="35" customFormat="1" ht="21.4" customHeight="1">
      <c r="B12" s="64">
        <v>6</v>
      </c>
      <c r="C12" s="93" t="s">
        <v>47</v>
      </c>
      <c r="D12" s="65"/>
      <c r="E12" s="66">
        <v>-0.1</v>
      </c>
      <c r="F12" s="66">
        <v>0.05</v>
      </c>
      <c r="G12" s="60"/>
      <c r="H12" s="67" t="str">
        <f t="shared" si="3"/>
        <v>GELDIG</v>
      </c>
      <c r="I12" s="233">
        <f t="shared" si="0"/>
        <v>8.3333333333333329E-2</v>
      </c>
      <c r="J12" s="69">
        <f t="shared" si="1"/>
        <v>0</v>
      </c>
      <c r="L12" s="33" t="b">
        <f t="shared" si="2"/>
        <v>1</v>
      </c>
      <c r="M12" s="235"/>
    </row>
    <row r="13" spans="1:15" s="35" customFormat="1" ht="21.4" customHeight="1">
      <c r="B13" s="56">
        <v>7</v>
      </c>
      <c r="C13" s="92" t="s">
        <v>48</v>
      </c>
      <c r="D13" s="58"/>
      <c r="E13" s="59">
        <v>-0.1</v>
      </c>
      <c r="F13" s="59">
        <v>0.05</v>
      </c>
      <c r="G13" s="60"/>
      <c r="H13" s="61" t="str">
        <f t="shared" si="3"/>
        <v>GELDIG</v>
      </c>
      <c r="I13" s="63">
        <f t="shared" si="0"/>
        <v>8.3333333333333329E-2</v>
      </c>
      <c r="J13" s="63">
        <f t="shared" si="1"/>
        <v>0</v>
      </c>
      <c r="L13" s="33" t="b">
        <f t="shared" si="2"/>
        <v>1</v>
      </c>
      <c r="M13" s="235"/>
    </row>
    <row r="14" spans="1:15" s="35" customFormat="1" ht="21.4" customHeight="1">
      <c r="B14" s="64">
        <v>8</v>
      </c>
      <c r="C14" s="93" t="s">
        <v>49</v>
      </c>
      <c r="D14" s="65"/>
      <c r="E14" s="66">
        <v>-0.1</v>
      </c>
      <c r="F14" s="66">
        <v>0.05</v>
      </c>
      <c r="G14" s="60"/>
      <c r="H14" s="67" t="str">
        <f>IF(L14=FALSE,"NIET GELDIG","GELDIG")</f>
        <v>GELDIG</v>
      </c>
      <c r="I14" s="233">
        <f t="shared" si="0"/>
        <v>8.3333333333333329E-2</v>
      </c>
      <c r="J14" s="69">
        <f t="shared" si="1"/>
        <v>0</v>
      </c>
      <c r="L14" s="33" t="b">
        <f t="shared" si="2"/>
        <v>1</v>
      </c>
      <c r="M14" s="235"/>
    </row>
    <row r="15" spans="1:15" s="35" customFormat="1" ht="21.4" customHeight="1">
      <c r="B15" s="56">
        <v>9</v>
      </c>
      <c r="C15" s="92" t="s">
        <v>50</v>
      </c>
      <c r="D15" s="58"/>
      <c r="E15" s="59">
        <v>-0.1</v>
      </c>
      <c r="F15" s="59">
        <v>0.05</v>
      </c>
      <c r="G15" s="60"/>
      <c r="H15" s="61" t="str">
        <f t="shared" si="3"/>
        <v>GELDIG</v>
      </c>
      <c r="I15" s="63">
        <f t="shared" si="0"/>
        <v>8.3333333333333329E-2</v>
      </c>
      <c r="J15" s="63">
        <f t="shared" si="1"/>
        <v>0</v>
      </c>
      <c r="L15" s="33" t="b">
        <f t="shared" si="2"/>
        <v>1</v>
      </c>
      <c r="M15" s="235"/>
    </row>
    <row r="16" spans="1:15" s="35" customFormat="1" ht="21.4" customHeight="1">
      <c r="B16" s="64">
        <v>10</v>
      </c>
      <c r="C16" s="93" t="s">
        <v>51</v>
      </c>
      <c r="D16" s="65"/>
      <c r="E16" s="66">
        <v>-0.1</v>
      </c>
      <c r="F16" s="66">
        <v>0.05</v>
      </c>
      <c r="G16" s="60"/>
      <c r="H16" s="67" t="str">
        <f t="shared" si="3"/>
        <v>GELDIG</v>
      </c>
      <c r="I16" s="233">
        <f t="shared" si="0"/>
        <v>8.3333333333333329E-2</v>
      </c>
      <c r="J16" s="69">
        <f t="shared" si="1"/>
        <v>0</v>
      </c>
      <c r="L16" s="33" t="b">
        <f t="shared" si="2"/>
        <v>1</v>
      </c>
      <c r="M16" s="235"/>
    </row>
    <row r="17" spans="2:15" s="35" customFormat="1" ht="21.4" customHeight="1">
      <c r="B17" s="56">
        <v>11</v>
      </c>
      <c r="C17" s="92" t="s">
        <v>52</v>
      </c>
      <c r="D17" s="58"/>
      <c r="E17" s="59">
        <v>-0.1</v>
      </c>
      <c r="F17" s="59">
        <v>0.05</v>
      </c>
      <c r="G17" s="60"/>
      <c r="H17" s="61" t="str">
        <f t="shared" si="3"/>
        <v>GELDIG</v>
      </c>
      <c r="I17" s="63">
        <f t="shared" si="0"/>
        <v>8.3333333333333329E-2</v>
      </c>
      <c r="J17" s="63">
        <f t="shared" si="1"/>
        <v>0</v>
      </c>
      <c r="L17" s="33" t="b">
        <f t="shared" si="2"/>
        <v>1</v>
      </c>
      <c r="M17" s="235"/>
    </row>
    <row r="18" spans="2:15" s="35" customFormat="1" ht="21.4" customHeight="1">
      <c r="B18" s="64">
        <v>12</v>
      </c>
      <c r="C18" s="93" t="s">
        <v>53</v>
      </c>
      <c r="D18" s="232"/>
      <c r="E18" s="66">
        <v>-0.1</v>
      </c>
      <c r="F18" s="66">
        <v>0.05</v>
      </c>
      <c r="G18" s="60"/>
      <c r="H18" s="67" t="str">
        <f t="shared" si="3"/>
        <v>GELDIG</v>
      </c>
      <c r="I18" s="233">
        <f>$I$21/$H$21</f>
        <v>8.3333333333333329E-2</v>
      </c>
      <c r="J18" s="69">
        <f t="shared" si="1"/>
        <v>0</v>
      </c>
      <c r="L18" s="33" t="b">
        <f t="shared" si="2"/>
        <v>1</v>
      </c>
      <c r="M18" s="235"/>
    </row>
    <row r="19" spans="2:15" s="35" customFormat="1" ht="21.4" hidden="1" customHeight="1">
      <c r="B19" s="56">
        <v>13</v>
      </c>
      <c r="C19" s="57" t="s">
        <v>54</v>
      </c>
      <c r="D19" s="58"/>
      <c r="E19" s="59">
        <v>-0.1</v>
      </c>
      <c r="F19" s="59">
        <v>0.05</v>
      </c>
      <c r="G19" s="60">
        <f t="shared" ref="G9:G20" si="4">G18</f>
        <v>0</v>
      </c>
      <c r="H19" s="61" t="str">
        <f t="shared" si="3"/>
        <v>GELDIG</v>
      </c>
      <c r="I19" s="62">
        <f t="shared" si="0"/>
        <v>8.3333333333333329E-2</v>
      </c>
      <c r="J19" s="63">
        <f t="shared" si="1"/>
        <v>0</v>
      </c>
      <c r="L19" s="33" t="b">
        <f t="shared" si="2"/>
        <v>1</v>
      </c>
      <c r="M19" s="235"/>
    </row>
    <row r="20" spans="2:15" s="35" customFormat="1" ht="21.4" hidden="1" customHeight="1">
      <c r="B20" s="64">
        <v>14</v>
      </c>
      <c r="C20" s="70" t="s">
        <v>54</v>
      </c>
      <c r="D20" s="65"/>
      <c r="E20" s="66">
        <v>-0.1</v>
      </c>
      <c r="F20" s="66">
        <v>0.05</v>
      </c>
      <c r="G20" s="60">
        <f t="shared" si="4"/>
        <v>0</v>
      </c>
      <c r="H20" s="67" t="str">
        <f t="shared" si="3"/>
        <v>GELDIG</v>
      </c>
      <c r="I20" s="68">
        <f t="shared" si="0"/>
        <v>8.3333333333333329E-2</v>
      </c>
      <c r="J20" s="69">
        <f t="shared" si="1"/>
        <v>0</v>
      </c>
      <c r="L20" s="33" t="b">
        <f t="shared" si="2"/>
        <v>1</v>
      </c>
      <c r="M20" s="235"/>
    </row>
    <row r="21" spans="2:15" s="35" customFormat="1" ht="45.75" customHeight="1">
      <c r="B21" s="71"/>
      <c r="C21" s="71"/>
      <c r="E21" s="72"/>
      <c r="F21" s="72" t="s">
        <v>55</v>
      </c>
      <c r="H21" s="74">
        <f>COUNT(B7:B18)</f>
        <v>12</v>
      </c>
      <c r="I21" s="75">
        <v>1</v>
      </c>
      <c r="J21" s="76">
        <f>SUM(J7:J20)</f>
        <v>0</v>
      </c>
    </row>
    <row r="22" spans="2:15" s="35" customFormat="1" ht="45.75" customHeight="1">
      <c r="B22" s="64"/>
      <c r="C22" s="77"/>
      <c r="D22" s="65"/>
      <c r="E22" s="65"/>
      <c r="F22" s="65"/>
      <c r="H22" s="78"/>
      <c r="I22" s="79"/>
    </row>
    <row r="23" spans="2:15" s="35" customFormat="1" ht="28.15" customHeight="1">
      <c r="B23" s="80" t="s">
        <v>56</v>
      </c>
      <c r="C23" s="43"/>
      <c r="D23" s="43"/>
      <c r="E23" s="43"/>
      <c r="F23" s="43"/>
      <c r="G23" s="41"/>
      <c r="H23" s="41"/>
      <c r="I23" s="41"/>
      <c r="J23" s="41"/>
      <c r="K23" s="38"/>
      <c r="L23" s="38"/>
      <c r="M23" s="38"/>
      <c r="N23" s="38"/>
      <c r="O23" s="38"/>
    </row>
    <row r="24" spans="2:15" s="35" customFormat="1" ht="26.65" customHeight="1">
      <c r="B24" s="38">
        <v>1</v>
      </c>
      <c r="C24" s="35" t="s">
        <v>57</v>
      </c>
    </row>
    <row r="25" spans="2:15" s="35" customFormat="1" ht="26.65" customHeight="1">
      <c r="B25" s="38">
        <v>2</v>
      </c>
      <c r="C25" s="81" t="s">
        <v>58</v>
      </c>
      <c r="H25" s="82"/>
      <c r="I25" s="82"/>
    </row>
    <row r="26" spans="2:15" s="35" customFormat="1" ht="26.65" customHeight="1">
      <c r="B26" s="38">
        <v>3</v>
      </c>
      <c r="C26" s="81" t="s">
        <v>59</v>
      </c>
      <c r="H26" s="82"/>
      <c r="I26" s="82"/>
    </row>
    <row r="27" spans="2:15" s="35" customFormat="1" ht="26.65" customHeight="1">
      <c r="B27" s="38">
        <v>4</v>
      </c>
      <c r="C27" s="81" t="s">
        <v>60</v>
      </c>
      <c r="H27" s="82"/>
      <c r="I27" s="82"/>
    </row>
    <row r="28" spans="2:15" s="35" customFormat="1" ht="26.65" customHeight="1">
      <c r="B28" s="38">
        <v>5</v>
      </c>
      <c r="C28" s="81" t="s">
        <v>61</v>
      </c>
      <c r="H28" s="82"/>
      <c r="I28" s="82"/>
    </row>
    <row r="29" spans="2:15" s="83" customFormat="1" ht="26.65" customHeight="1">
      <c r="B29" s="38">
        <v>6</v>
      </c>
      <c r="C29" s="83" t="s">
        <v>62</v>
      </c>
      <c r="G29" s="84"/>
      <c r="H29" s="85"/>
      <c r="I29" s="85"/>
    </row>
    <row r="30" spans="2:15" s="35" customFormat="1" ht="26.65" customHeight="1">
      <c r="B30" s="38">
        <v>7</v>
      </c>
      <c r="C30" s="81" t="s">
        <v>63</v>
      </c>
      <c r="H30" s="82"/>
      <c r="I30" s="82"/>
    </row>
    <row r="31" spans="2:15" s="73" customFormat="1" ht="26.65" customHeight="1">
      <c r="B31" s="38">
        <v>8</v>
      </c>
      <c r="C31" s="86" t="s">
        <v>64</v>
      </c>
      <c r="H31" s="87"/>
      <c r="I31" s="88"/>
    </row>
    <row r="32" spans="2:15" s="73" customFormat="1" ht="26.65" customHeight="1">
      <c r="B32" s="38">
        <v>9</v>
      </c>
      <c r="C32" s="86" t="s">
        <v>65</v>
      </c>
      <c r="H32" s="87"/>
      <c r="I32" s="88"/>
    </row>
    <row r="33" spans="2:10" s="83" customFormat="1" ht="26.65" customHeight="1">
      <c r="B33" s="38">
        <v>10</v>
      </c>
      <c r="C33" s="83" t="s">
        <v>66</v>
      </c>
      <c r="G33" s="84"/>
      <c r="H33" s="85"/>
      <c r="I33" s="85"/>
    </row>
    <row r="34" spans="2:10" s="83" customFormat="1" ht="26.65" customHeight="1">
      <c r="B34" s="41">
        <v>11</v>
      </c>
      <c r="C34" s="89" t="s">
        <v>67</v>
      </c>
      <c r="D34" s="90"/>
      <c r="E34" s="91"/>
      <c r="F34" s="91"/>
      <c r="G34" s="91"/>
      <c r="H34" s="91"/>
      <c r="I34" s="91"/>
      <c r="J34" s="91"/>
    </row>
    <row r="35" spans="2:10" s="83" customFormat="1" ht="28.15" customHeight="1">
      <c r="C35" s="83" t="s">
        <v>68</v>
      </c>
      <c r="G35" s="85"/>
      <c r="H35" s="85"/>
      <c r="I35" s="85"/>
    </row>
  </sheetData>
  <mergeCells count="2">
    <mergeCell ref="B2:I2"/>
    <mergeCell ref="B5:J5"/>
  </mergeCells>
  <phoneticPr fontId="11" type="noConversion"/>
  <dataValidations count="1">
    <dataValidation type="decimal" allowBlank="1" showInputMessage="1" showErrorMessage="1" sqref="J21" xr:uid="{00000000-0002-0000-0400-000000000000}">
      <formula1>$G$2</formula1>
      <formula2>$H$2</formula2>
    </dataValidation>
  </dataValidations>
  <pageMargins left="0.70866141732283472" right="0.70866141732283472" top="0.74803149606299213" bottom="0.74803149606299213" header="0.31496062992125984" footer="0.31496062992125984"/>
  <pageSetup paperSize="9" scale="43" orientation="landscape" horizontalDpi="300" verticalDpi="300" r:id="rId1"/>
  <headerFoot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R13"/>
  <sheetViews>
    <sheetView showGridLines="0" zoomScale="86" zoomScaleNormal="86" zoomScaleSheetLayoutView="55" workbookViewId="0">
      <selection activeCell="B5" sqref="B5:B6"/>
    </sheetView>
  </sheetViews>
  <sheetFormatPr defaultColWidth="10.75" defaultRowHeight="13.9"/>
  <cols>
    <col min="1" max="1" width="3" style="14" customWidth="1"/>
    <col min="2" max="2" width="2.125" style="14" bestFit="1" customWidth="1"/>
    <col min="3" max="3" width="54.25" style="13" customWidth="1"/>
    <col min="4" max="5" width="18.5" style="13" customWidth="1"/>
    <col min="6" max="6" width="36.75" style="13" customWidth="1"/>
    <col min="7" max="7" width="27.25" style="13" customWidth="1"/>
    <col min="8" max="10" width="18.5" style="96" customWidth="1"/>
    <col min="11" max="11" width="18.5" style="13" customWidth="1"/>
    <col min="12" max="12" width="15" style="13" bestFit="1" customWidth="1"/>
    <col min="13" max="13" width="12.75" style="13" bestFit="1" customWidth="1"/>
    <col min="14" max="14" width="12.75" style="13" customWidth="1"/>
    <col min="15" max="15" width="11" style="13" bestFit="1" customWidth="1"/>
    <col min="16" max="16" width="14.5" style="13" bestFit="1" customWidth="1"/>
    <col min="17" max="17" width="15" style="13" bestFit="1" customWidth="1"/>
    <col min="18" max="18" width="11.5" style="13" bestFit="1" customWidth="1"/>
    <col min="19" max="16384" width="10.75" style="13"/>
  </cols>
  <sheetData>
    <row r="1" spans="1:18" s="6" customFormat="1" ht="30" customHeight="1">
      <c r="B1" s="94"/>
      <c r="C1" s="44"/>
      <c r="D1" s="7"/>
      <c r="G1" s="45"/>
      <c r="H1" s="95"/>
      <c r="I1" s="95"/>
      <c r="J1" s="95"/>
      <c r="L1" s="7"/>
    </row>
    <row r="2" spans="1:18" s="50" customFormat="1" ht="38.65" customHeight="1">
      <c r="A2" s="47"/>
      <c r="B2" s="47"/>
      <c r="C2" s="308" t="str">
        <f>'Colofon 1'!B1</f>
        <v xml:space="preserve">Bijlage H Prijzenblad versie 1.0 (1-7-2025)  </v>
      </c>
      <c r="D2" s="309"/>
      <c r="E2" s="309"/>
      <c r="F2" s="309"/>
      <c r="G2" s="309"/>
      <c r="H2" s="309"/>
      <c r="I2" s="309"/>
      <c r="J2" s="309"/>
      <c r="K2" s="309"/>
      <c r="L2" s="49"/>
      <c r="M2" s="49"/>
      <c r="N2" s="49"/>
      <c r="O2" s="49"/>
      <c r="P2" s="49"/>
      <c r="Q2" s="49"/>
    </row>
    <row r="3" spans="1:18" ht="22.15" customHeight="1">
      <c r="C3" s="35" t="s">
        <v>69</v>
      </c>
    </row>
    <row r="4" spans="1:18" s="103" customFormat="1" ht="42" thickBot="1">
      <c r="A4" s="97"/>
      <c r="B4" s="97"/>
      <c r="C4" s="98" t="s">
        <v>70</v>
      </c>
      <c r="D4" s="99" t="s">
        <v>71</v>
      </c>
      <c r="E4" s="100" t="s">
        <v>72</v>
      </c>
      <c r="F4" s="101" t="s">
        <v>73</v>
      </c>
      <c r="G4" s="100" t="s">
        <v>74</v>
      </c>
      <c r="H4" s="102" t="s">
        <v>75</v>
      </c>
      <c r="I4" s="102" t="s">
        <v>76</v>
      </c>
      <c r="J4" s="102" t="s">
        <v>77</v>
      </c>
      <c r="K4" s="100" t="s">
        <v>78</v>
      </c>
      <c r="M4" s="104"/>
    </row>
    <row r="5" spans="1:18" s="35" customFormat="1" ht="63" customHeight="1" thickTop="1" thickBot="1">
      <c r="A5" s="38"/>
      <c r="B5" s="38"/>
      <c r="C5" s="105" t="s">
        <v>79</v>
      </c>
      <c r="D5" s="106">
        <v>650000</v>
      </c>
      <c r="E5" s="107">
        <v>105</v>
      </c>
      <c r="F5" s="108">
        <f>'3. Invulblad Doelpercentage'!J21</f>
        <v>0</v>
      </c>
      <c r="G5" s="109">
        <f>(100%+F5)*E5</f>
        <v>105</v>
      </c>
      <c r="H5" s="110">
        <f>'2. Invulblad opslag '!F6</f>
        <v>0</v>
      </c>
      <c r="I5" s="111">
        <f>H5*D5</f>
        <v>0</v>
      </c>
      <c r="J5" s="111">
        <f>G5*D5</f>
        <v>68250000</v>
      </c>
      <c r="K5" s="111">
        <f>J5+I5</f>
        <v>68250000</v>
      </c>
      <c r="M5" s="112"/>
      <c r="N5" s="112"/>
      <c r="O5" s="112"/>
      <c r="Q5" s="113"/>
      <c r="R5" s="114"/>
    </row>
    <row r="6" spans="1:18" s="35" customFormat="1" ht="63" customHeight="1" thickTop="1" thickBot="1">
      <c r="A6" s="38"/>
      <c r="B6" s="38"/>
      <c r="C6" s="105" t="s">
        <v>80</v>
      </c>
      <c r="D6" s="106">
        <v>10000</v>
      </c>
      <c r="E6" s="107">
        <v>105</v>
      </c>
      <c r="F6" s="108">
        <f>'3. Invulblad Doelpercentage'!J21</f>
        <v>0</v>
      </c>
      <c r="G6" s="109">
        <f>E6</f>
        <v>105</v>
      </c>
      <c r="H6" s="110">
        <f>'2. Invulblad opslag '!F7</f>
        <v>0</v>
      </c>
      <c r="I6" s="111">
        <f>H6*D6</f>
        <v>0</v>
      </c>
      <c r="J6" s="111">
        <f>G6*D6</f>
        <v>1050000</v>
      </c>
      <c r="K6" s="111">
        <f t="shared" ref="K6" si="0">J6+I6</f>
        <v>1050000</v>
      </c>
      <c r="M6" s="112"/>
      <c r="N6" s="112"/>
      <c r="O6" s="112"/>
      <c r="Q6" s="113"/>
      <c r="R6" s="114"/>
    </row>
    <row r="7" spans="1:18" s="35" customFormat="1" ht="43.15" customHeight="1" thickTop="1" thickBot="1">
      <c r="A7" s="38"/>
      <c r="B7" s="38"/>
      <c r="C7" s="115"/>
      <c r="D7" s="116"/>
      <c r="E7" s="116"/>
      <c r="F7" s="117"/>
      <c r="G7" s="116"/>
      <c r="H7" s="310" t="s">
        <v>81</v>
      </c>
      <c r="I7" s="311"/>
      <c r="J7" s="118"/>
      <c r="K7" s="119">
        <f>SUM(K5:K6)</f>
        <v>69300000</v>
      </c>
      <c r="M7" s="112"/>
      <c r="N7" s="112"/>
      <c r="O7" s="112"/>
    </row>
    <row r="8" spans="1:18" ht="14.45" thickTop="1">
      <c r="A8" s="13"/>
      <c r="B8" s="120"/>
      <c r="C8" s="36" t="s">
        <v>82</v>
      </c>
      <c r="D8" s="37"/>
      <c r="E8" s="37"/>
      <c r="F8" s="37"/>
      <c r="G8" s="37"/>
      <c r="H8" s="120"/>
      <c r="I8" s="120"/>
      <c r="J8" s="120"/>
      <c r="K8" s="120"/>
      <c r="L8" s="35"/>
      <c r="M8" s="112"/>
    </row>
    <row r="9" spans="1:18" s="35" customFormat="1" ht="21.4" customHeight="1">
      <c r="B9" s="38">
        <v>1</v>
      </c>
      <c r="C9" s="35" t="s">
        <v>83</v>
      </c>
      <c r="H9" s="73"/>
      <c r="I9" s="73"/>
      <c r="J9" s="73"/>
      <c r="M9" s="121"/>
    </row>
    <row r="10" spans="1:18" s="35" customFormat="1" ht="21.4" customHeight="1">
      <c r="B10" s="38">
        <v>2</v>
      </c>
      <c r="C10" s="122" t="s">
        <v>84</v>
      </c>
      <c r="H10" s="73"/>
      <c r="I10" s="73"/>
      <c r="J10" s="73"/>
      <c r="M10" s="121"/>
    </row>
    <row r="11" spans="1:18" s="35" customFormat="1" ht="21.4" customHeight="1">
      <c r="B11" s="41">
        <v>3</v>
      </c>
      <c r="C11" s="43" t="s">
        <v>85</v>
      </c>
      <c r="D11" s="43"/>
      <c r="E11" s="43"/>
      <c r="F11" s="43"/>
      <c r="G11" s="43"/>
      <c r="H11" s="123"/>
      <c r="I11" s="123"/>
      <c r="J11" s="123"/>
      <c r="K11" s="43"/>
      <c r="M11" s="112"/>
    </row>
    <row r="12" spans="1:18" s="35" customFormat="1" ht="21.4" customHeight="1">
      <c r="A12" s="38"/>
      <c r="B12" s="38"/>
      <c r="C12" s="35" t="s">
        <v>68</v>
      </c>
      <c r="H12" s="73"/>
      <c r="I12" s="73"/>
      <c r="J12" s="73"/>
      <c r="M12" s="112"/>
    </row>
    <row r="13" spans="1:18" ht="21.4" customHeight="1">
      <c r="M13" s="124"/>
    </row>
  </sheetData>
  <mergeCells count="2">
    <mergeCell ref="C2:K2"/>
    <mergeCell ref="H7:I7"/>
  </mergeCells>
  <pageMargins left="0.70866141732283472" right="0.70866141732283472" top="0.74803149606299213" bottom="0.74803149606299213" header="0.31496062992125984" footer="0.31496062992125984"/>
  <pageSetup paperSize="9" scale="48" orientation="landscape" r:id="rId1"/>
  <ignoredErrors>
    <ignoredError sqref="H5 H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8BF3E-1363-BA42-B027-58C2E210EDB5}">
  <sheetPr>
    <tabColor theme="1"/>
    <pageSetUpPr autoPageBreaks="0"/>
  </sheetPr>
  <dimension ref="A1:Z745"/>
  <sheetViews>
    <sheetView showGridLines="0" showRowColHeaders="0" showZeros="0" showOutlineSymbols="0" zoomScale="86" zoomScaleNormal="86" zoomScalePageLayoutView="140" workbookViewId="0"/>
  </sheetViews>
  <sheetFormatPr defaultColWidth="8.75" defaultRowHeight="13.15" outlineLevelRow="7"/>
  <cols>
    <col min="1" max="1" width="2" style="127" customWidth="1"/>
    <col min="2" max="2" width="1.75" style="127" customWidth="1"/>
    <col min="3" max="3" width="14.5" style="127" customWidth="1"/>
    <col min="4" max="4" width="11.75" style="127" customWidth="1"/>
    <col min="5" max="5" width="12" style="127" customWidth="1"/>
    <col min="6" max="6" width="4.25" style="127" customWidth="1"/>
    <col min="7" max="7" width="13.25" style="127" customWidth="1"/>
    <col min="8" max="8" width="12.5" style="127" customWidth="1"/>
    <col min="9" max="9" width="4.5" style="127" customWidth="1"/>
    <col min="10" max="10" width="15.5" style="127" customWidth="1"/>
    <col min="11" max="11" width="13.25" style="127" customWidth="1"/>
    <col min="12" max="12" width="3.75" style="127" customWidth="1"/>
    <col min="13" max="15" width="10.25" style="127" customWidth="1"/>
    <col min="16" max="16" width="3.5" style="127" customWidth="1"/>
    <col min="17" max="17" width="3.25" style="127" customWidth="1"/>
    <col min="18" max="18" width="10.5" style="127" bestFit="1" customWidth="1"/>
    <col min="19" max="19" width="10.75" style="127" hidden="1" customWidth="1"/>
    <col min="20" max="20" width="8" style="127" hidden="1" customWidth="1"/>
    <col min="21" max="21" width="9.25" style="127" hidden="1" customWidth="1"/>
    <col min="22" max="22" width="21.25" style="127" customWidth="1"/>
    <col min="23" max="26" width="8.75" style="127" customWidth="1"/>
    <col min="27" max="16384" width="8.75" style="127"/>
  </cols>
  <sheetData>
    <row r="1" spans="1:26" ht="49.9" customHeight="1" thickBot="1">
      <c r="A1" s="254"/>
      <c r="B1" s="317" t="s">
        <v>86</v>
      </c>
      <c r="C1" s="317"/>
      <c r="D1" s="317"/>
      <c r="E1" s="317"/>
      <c r="F1" s="317"/>
      <c r="G1" s="317"/>
      <c r="H1" s="317"/>
      <c r="I1" s="317"/>
      <c r="J1" s="317"/>
      <c r="K1" s="317"/>
      <c r="L1" s="317"/>
      <c r="M1" s="317"/>
      <c r="N1" s="317"/>
      <c r="O1" s="318"/>
    </row>
    <row r="2" spans="1:26" s="126" customFormat="1" ht="18" customHeight="1">
      <c r="A2" s="255"/>
      <c r="B2" s="255"/>
      <c r="C2" s="254"/>
      <c r="D2" s="254"/>
      <c r="E2" s="254"/>
      <c r="F2" s="254"/>
      <c r="G2" s="254"/>
      <c r="H2" s="255"/>
      <c r="I2" s="255"/>
      <c r="J2" s="256"/>
      <c r="K2" s="256"/>
      <c r="L2" s="256"/>
      <c r="M2" s="256"/>
      <c r="N2" s="256"/>
      <c r="O2" s="256"/>
      <c r="U2" s="127"/>
      <c r="V2" s="127"/>
    </row>
    <row r="3" spans="1:26" ht="36" customHeight="1">
      <c r="A3" s="254"/>
      <c r="B3" s="257"/>
      <c r="C3" s="258" t="s">
        <v>87</v>
      </c>
      <c r="D3" s="259"/>
      <c r="E3" s="260"/>
      <c r="F3" s="260"/>
      <c r="G3" s="261"/>
      <c r="H3" s="262" t="s">
        <v>88</v>
      </c>
      <c r="I3" s="261"/>
      <c r="J3" s="261" t="s">
        <v>42</v>
      </c>
      <c r="K3" s="261"/>
      <c r="L3" s="260"/>
      <c r="M3" s="260"/>
      <c r="N3" s="260"/>
      <c r="O3" s="263" t="s">
        <v>87</v>
      </c>
      <c r="R3" s="313"/>
      <c r="S3" s="313"/>
      <c r="T3" s="126"/>
      <c r="U3" s="126"/>
      <c r="V3" s="126"/>
      <c r="W3" s="126"/>
    </row>
    <row r="4" spans="1:26" ht="6.75" customHeight="1">
      <c r="A4" s="254"/>
      <c r="B4" s="254"/>
      <c r="C4" s="264"/>
      <c r="D4" s="265"/>
      <c r="E4" s="266"/>
      <c r="F4" s="267"/>
      <c r="G4" s="314"/>
      <c r="H4" s="314"/>
      <c r="I4" s="254"/>
      <c r="J4" s="254"/>
      <c r="K4" s="268"/>
      <c r="L4" s="268"/>
      <c r="M4" s="268"/>
      <c r="N4" s="268"/>
      <c r="O4" s="254"/>
      <c r="T4" s="126"/>
      <c r="U4" s="126"/>
      <c r="V4" s="126"/>
      <c r="W4" s="126"/>
    </row>
    <row r="5" spans="1:26" ht="24" customHeight="1">
      <c r="A5" s="254"/>
      <c r="B5" s="254"/>
      <c r="C5" s="269"/>
      <c r="D5" s="315" t="s">
        <v>89</v>
      </c>
      <c r="E5" s="316"/>
      <c r="F5" s="270"/>
      <c r="G5" s="315" t="s">
        <v>90</v>
      </c>
      <c r="H5" s="316"/>
      <c r="I5" s="254"/>
      <c r="J5" s="315" t="s">
        <v>91</v>
      </c>
      <c r="K5" s="316"/>
      <c r="L5" s="174"/>
      <c r="M5" s="271"/>
      <c r="N5" s="271"/>
      <c r="O5" s="254"/>
      <c r="S5" s="128" t="s">
        <v>92</v>
      </c>
      <c r="T5" s="128">
        <v>2</v>
      </c>
    </row>
    <row r="6" spans="1:26" ht="52.9" customHeight="1">
      <c r="A6" s="254"/>
      <c r="B6" s="174"/>
      <c r="C6" s="272" t="s">
        <v>93</v>
      </c>
      <c r="D6" s="272" t="s">
        <v>94</v>
      </c>
      <c r="E6" s="273" t="s">
        <v>95</v>
      </c>
      <c r="F6" s="274"/>
      <c r="G6" s="275" t="s">
        <v>94</v>
      </c>
      <c r="H6" s="273" t="s">
        <v>95</v>
      </c>
      <c r="I6" s="274"/>
      <c r="J6" s="275" t="s">
        <v>94</v>
      </c>
      <c r="K6" s="272" t="s">
        <v>95</v>
      </c>
      <c r="L6" s="274"/>
      <c r="M6" s="254"/>
      <c r="N6" s="312" t="s">
        <v>96</v>
      </c>
      <c r="O6" s="312"/>
      <c r="R6" s="238"/>
      <c r="S6" s="237" t="s">
        <v>97</v>
      </c>
      <c r="T6" s="237" t="s">
        <v>98</v>
      </c>
      <c r="U6" s="237" t="s">
        <v>99</v>
      </c>
      <c r="W6" s="126"/>
      <c r="X6" s="129"/>
      <c r="Y6" s="129"/>
      <c r="Z6" s="129"/>
    </row>
    <row r="7" spans="1:26" s="126" customFormat="1" ht="24" customHeight="1">
      <c r="A7" s="255"/>
      <c r="B7" s="255"/>
      <c r="C7" s="278">
        <v>9</v>
      </c>
      <c r="D7" s="279">
        <v>58.5</v>
      </c>
      <c r="E7" s="279">
        <v>65.25</v>
      </c>
      <c r="F7" s="280"/>
      <c r="G7" s="279">
        <v>66.5</v>
      </c>
      <c r="H7" s="279">
        <v>73</v>
      </c>
      <c r="I7" s="281"/>
      <c r="J7" s="279">
        <v>74.5</v>
      </c>
      <c r="K7" s="279">
        <v>81.25</v>
      </c>
      <c r="L7" s="282"/>
      <c r="M7" s="283"/>
      <c r="N7" s="312"/>
      <c r="O7" s="312"/>
      <c r="R7" s="241"/>
      <c r="S7" s="239">
        <v>13.469306658004157</v>
      </c>
      <c r="T7" s="239">
        <v>14.965896286671287</v>
      </c>
      <c r="U7" s="239">
        <v>16.628773651856985</v>
      </c>
      <c r="V7" s="127"/>
      <c r="Y7" s="130"/>
      <c r="Z7" s="130"/>
    </row>
    <row r="8" spans="1:26" s="126" customFormat="1" ht="24" customHeight="1">
      <c r="A8" s="255"/>
      <c r="B8" s="255"/>
      <c r="C8" s="285">
        <v>10</v>
      </c>
      <c r="D8" s="286">
        <v>64</v>
      </c>
      <c r="E8" s="286">
        <v>71.75</v>
      </c>
      <c r="F8" s="287"/>
      <c r="G8" s="286">
        <v>73.25</v>
      </c>
      <c r="H8" s="286">
        <v>81</v>
      </c>
      <c r="I8" s="288"/>
      <c r="J8" s="286">
        <v>82.75</v>
      </c>
      <c r="K8" s="286">
        <v>90.5</v>
      </c>
      <c r="L8" s="282"/>
      <c r="M8" s="283"/>
      <c r="N8" s="312"/>
      <c r="O8" s="312"/>
      <c r="R8" s="241"/>
      <c r="S8" s="242">
        <v>15.65278674051269</v>
      </c>
      <c r="T8" s="242">
        <v>17.391985267236322</v>
      </c>
      <c r="U8" s="242">
        <v>19.324428074707026</v>
      </c>
      <c r="V8" s="127"/>
      <c r="Y8" s="130"/>
      <c r="Z8" s="130"/>
    </row>
    <row r="9" spans="1:26" s="126" customFormat="1" ht="24" customHeight="1">
      <c r="A9" s="255"/>
      <c r="B9" s="255"/>
      <c r="C9" s="277">
        <v>11</v>
      </c>
      <c r="D9" s="279">
        <v>75.25</v>
      </c>
      <c r="E9" s="279">
        <v>83.5</v>
      </c>
      <c r="F9" s="289"/>
      <c r="G9" s="279">
        <v>85.25</v>
      </c>
      <c r="H9" s="279">
        <v>93.5</v>
      </c>
      <c r="I9" s="290"/>
      <c r="J9" s="279">
        <v>95.5</v>
      </c>
      <c r="K9" s="279">
        <v>103</v>
      </c>
      <c r="L9" s="282"/>
      <c r="M9" s="283"/>
      <c r="N9" s="312"/>
      <c r="O9" s="312"/>
      <c r="R9" s="241"/>
      <c r="S9" s="239">
        <v>18.16966327830205</v>
      </c>
      <c r="T9" s="239">
        <v>20.188514753668944</v>
      </c>
      <c r="U9" s="239">
        <v>22.43168305963216</v>
      </c>
      <c r="V9" s="127"/>
      <c r="Y9" s="130"/>
      <c r="Z9" s="130"/>
    </row>
    <row r="10" spans="1:26" s="126" customFormat="1" ht="24" customHeight="1">
      <c r="A10" s="255"/>
      <c r="B10" s="255"/>
      <c r="C10" s="285">
        <v>12</v>
      </c>
      <c r="D10" s="286">
        <v>88.5</v>
      </c>
      <c r="E10" s="286">
        <v>96.5</v>
      </c>
      <c r="F10" s="287"/>
      <c r="G10" s="286">
        <v>98.75</v>
      </c>
      <c r="H10" s="286">
        <v>105.75</v>
      </c>
      <c r="I10" s="288"/>
      <c r="J10" s="286">
        <v>108</v>
      </c>
      <c r="K10" s="286">
        <v>115.25</v>
      </c>
      <c r="L10" s="282"/>
      <c r="M10" s="283"/>
      <c r="N10" s="312"/>
      <c r="O10" s="312"/>
      <c r="R10" s="241"/>
      <c r="S10" s="242">
        <v>20.40231489378883</v>
      </c>
      <c r="T10" s="242">
        <v>22.669238770876476</v>
      </c>
      <c r="U10" s="242">
        <v>25.18804307875164</v>
      </c>
      <c r="V10" s="127"/>
      <c r="Y10" s="130"/>
      <c r="Z10" s="130"/>
    </row>
    <row r="11" spans="1:26" s="126" customFormat="1" ht="24" customHeight="1">
      <c r="A11" s="255"/>
      <c r="B11" s="255"/>
      <c r="C11" s="277">
        <v>13</v>
      </c>
      <c r="D11" s="279">
        <v>97.75</v>
      </c>
      <c r="E11" s="279">
        <v>104.75</v>
      </c>
      <c r="F11" s="287"/>
      <c r="G11" s="279">
        <v>107</v>
      </c>
      <c r="H11" s="279">
        <v>114</v>
      </c>
      <c r="I11" s="288"/>
      <c r="J11" s="279">
        <v>116.5</v>
      </c>
      <c r="K11" s="279">
        <v>123.75</v>
      </c>
      <c r="L11" s="282"/>
      <c r="M11" s="283"/>
      <c r="N11" s="312"/>
      <c r="O11" s="312"/>
      <c r="R11" s="241"/>
      <c r="S11" s="239">
        <v>22.120147821081034</v>
      </c>
      <c r="T11" s="239">
        <v>24.577942023423372</v>
      </c>
      <c r="U11" s="239">
        <v>27.308824470470412</v>
      </c>
      <c r="V11" s="127"/>
      <c r="Y11" s="130"/>
      <c r="Z11" s="130"/>
    </row>
    <row r="12" spans="1:26" s="126" customFormat="1" ht="24" customHeight="1">
      <c r="A12" s="255"/>
      <c r="B12" s="255"/>
      <c r="C12" s="285">
        <v>14</v>
      </c>
      <c r="D12" s="286">
        <v>103.75</v>
      </c>
      <c r="E12" s="286">
        <v>112.25</v>
      </c>
      <c r="F12" s="287"/>
      <c r="G12" s="286">
        <v>114.75</v>
      </c>
      <c r="H12" s="286">
        <v>123.25</v>
      </c>
      <c r="I12" s="288"/>
      <c r="J12" s="286">
        <v>126</v>
      </c>
      <c r="K12" s="286">
        <v>134.75</v>
      </c>
      <c r="L12" s="282"/>
      <c r="M12" s="283"/>
      <c r="N12" s="312"/>
      <c r="O12" s="312"/>
      <c r="R12" s="241"/>
      <c r="S12" s="242">
        <v>24.033387990337889</v>
      </c>
      <c r="T12" s="242">
        <v>26.703764433708766</v>
      </c>
      <c r="U12" s="242">
        <v>29.670849370787518</v>
      </c>
      <c r="V12" s="127"/>
      <c r="Y12" s="130"/>
      <c r="Z12" s="130"/>
    </row>
    <row r="13" spans="1:26" s="126" customFormat="1" ht="24" customHeight="1">
      <c r="A13" s="255"/>
      <c r="B13" s="255"/>
      <c r="C13" s="277">
        <v>15</v>
      </c>
      <c r="D13" s="279">
        <v>111</v>
      </c>
      <c r="E13" s="279">
        <v>120.75</v>
      </c>
      <c r="F13" s="287"/>
      <c r="G13" s="279">
        <v>123.5</v>
      </c>
      <c r="H13" s="279">
        <v>133.25</v>
      </c>
      <c r="I13" s="288"/>
      <c r="J13" s="279">
        <v>136.25</v>
      </c>
      <c r="K13" s="279">
        <v>146</v>
      </c>
      <c r="L13" s="282"/>
      <c r="M13" s="283"/>
      <c r="N13" s="312"/>
      <c r="O13" s="312"/>
      <c r="R13" s="241"/>
      <c r="S13" s="239">
        <v>26.147315652372928</v>
      </c>
      <c r="T13" s="239">
        <v>29.052572947081032</v>
      </c>
      <c r="U13" s="239">
        <v>32.280636607867812</v>
      </c>
      <c r="V13" s="127"/>
      <c r="Y13" s="130"/>
      <c r="Z13" s="130"/>
    </row>
    <row r="14" spans="1:26" s="126" customFormat="1" ht="24" customHeight="1">
      <c r="A14" s="255"/>
      <c r="B14" s="255"/>
      <c r="C14" s="285">
        <v>16</v>
      </c>
      <c r="D14" s="286">
        <v>119</v>
      </c>
      <c r="E14" s="286">
        <v>130.5</v>
      </c>
      <c r="F14" s="287"/>
      <c r="G14" s="286">
        <v>133.5</v>
      </c>
      <c r="H14" s="286">
        <v>145</v>
      </c>
      <c r="I14" s="288"/>
      <c r="J14" s="286">
        <v>148.25</v>
      </c>
      <c r="K14" s="286">
        <v>159.5</v>
      </c>
      <c r="L14" s="282"/>
      <c r="M14" s="283"/>
      <c r="N14" s="312"/>
      <c r="O14" s="312"/>
      <c r="R14" s="241"/>
      <c r="S14" s="242">
        <v>28.403241296000267</v>
      </c>
      <c r="T14" s="242">
        <v>31.559156995555853</v>
      </c>
      <c r="U14" s="242">
        <v>35.065729995062057</v>
      </c>
      <c r="V14" s="127"/>
    </row>
    <row r="15" spans="1:26" s="126" customFormat="1" ht="24" customHeight="1">
      <c r="A15" s="255"/>
      <c r="B15" s="255"/>
      <c r="C15" s="277">
        <v>17</v>
      </c>
      <c r="D15" s="279">
        <v>129</v>
      </c>
      <c r="E15" s="279">
        <v>141.5</v>
      </c>
      <c r="F15" s="287"/>
      <c r="G15" s="279">
        <v>144.75</v>
      </c>
      <c r="H15" s="279">
        <v>157</v>
      </c>
      <c r="I15" s="288"/>
      <c r="J15" s="279">
        <v>160.5</v>
      </c>
      <c r="K15" s="279">
        <v>171</v>
      </c>
      <c r="L15" s="282"/>
      <c r="M15" s="283"/>
      <c r="N15" s="276"/>
      <c r="O15" s="276"/>
      <c r="R15" s="241"/>
      <c r="S15" s="239">
        <v>30.293935823187525</v>
      </c>
      <c r="T15" s="239">
        <v>33.659928692430583</v>
      </c>
      <c r="U15" s="239">
        <v>37.399920769367313</v>
      </c>
      <c r="V15" s="127"/>
    </row>
    <row r="16" spans="1:26" s="126" customFormat="1" ht="24" customHeight="1">
      <c r="A16" s="255"/>
      <c r="B16" s="255"/>
      <c r="C16" s="285">
        <v>18</v>
      </c>
      <c r="D16" s="286">
        <v>141</v>
      </c>
      <c r="E16" s="286">
        <v>154.25</v>
      </c>
      <c r="F16" s="291"/>
      <c r="G16" s="286">
        <v>157.75</v>
      </c>
      <c r="H16" s="286">
        <v>169.25</v>
      </c>
      <c r="I16" s="292"/>
      <c r="J16" s="286">
        <v>173</v>
      </c>
      <c r="K16" s="286">
        <v>184.25</v>
      </c>
      <c r="L16" s="282"/>
      <c r="M16" s="283"/>
      <c r="N16" s="276"/>
      <c r="O16" s="276"/>
      <c r="R16" s="241"/>
      <c r="S16" s="242">
        <v>32.397966600015913</v>
      </c>
      <c r="T16" s="242">
        <v>35.997740666684344</v>
      </c>
      <c r="U16" s="242">
        <v>39.997489629649273</v>
      </c>
      <c r="V16" s="127"/>
    </row>
    <row r="17" spans="1:26" ht="24" hidden="1" customHeight="1">
      <c r="A17" s="254"/>
      <c r="B17" s="254"/>
      <c r="C17" s="277" t="s">
        <v>54</v>
      </c>
      <c r="D17" s="279">
        <v>90</v>
      </c>
      <c r="E17" s="279">
        <v>103</v>
      </c>
      <c r="F17" s="293"/>
      <c r="G17" s="279">
        <v>104.5</v>
      </c>
      <c r="H17" s="279">
        <v>117</v>
      </c>
      <c r="I17" s="294"/>
      <c r="J17" s="279">
        <v>118.75</v>
      </c>
      <c r="K17" s="279">
        <v>131.25</v>
      </c>
      <c r="L17" s="282"/>
      <c r="M17" s="283"/>
      <c r="N17" s="276"/>
      <c r="O17" s="276"/>
      <c r="R17" s="241"/>
      <c r="S17" s="239">
        <v>16.402500000000003</v>
      </c>
      <c r="T17" s="239">
        <v>18.225000000000001</v>
      </c>
      <c r="U17" s="239">
        <v>20.25</v>
      </c>
      <c r="W17" s="126"/>
    </row>
    <row r="18" spans="1:26" ht="24" hidden="1" customHeight="1" outlineLevel="7">
      <c r="A18" s="254"/>
      <c r="B18" s="254"/>
      <c r="C18" s="285" t="s">
        <v>54</v>
      </c>
      <c r="D18" s="286">
        <v>96.25</v>
      </c>
      <c r="E18" s="286">
        <v>109.75</v>
      </c>
      <c r="F18" s="293"/>
      <c r="G18" s="286">
        <v>111.5</v>
      </c>
      <c r="H18" s="286">
        <v>125</v>
      </c>
      <c r="I18" s="294"/>
      <c r="J18" s="286">
        <v>126.75</v>
      </c>
      <c r="K18" s="286">
        <v>140.5</v>
      </c>
      <c r="L18" s="282"/>
      <c r="M18" s="283"/>
      <c r="N18" s="276"/>
      <c r="O18" s="276"/>
      <c r="R18" s="241"/>
      <c r="S18" s="242">
        <v>16.402500000000003</v>
      </c>
      <c r="T18" s="242">
        <v>18.225000000000001</v>
      </c>
      <c r="U18" s="242">
        <v>20.25</v>
      </c>
      <c r="W18" s="126"/>
    </row>
    <row r="19" spans="1:26" ht="24" hidden="1" customHeight="1" outlineLevel="7">
      <c r="A19" s="254"/>
      <c r="B19" s="254"/>
      <c r="C19" s="295" t="s">
        <v>54</v>
      </c>
      <c r="D19" s="282">
        <v>107.75</v>
      </c>
      <c r="E19" s="282">
        <v>121.25</v>
      </c>
      <c r="F19" s="293"/>
      <c r="G19" s="282">
        <v>122.75</v>
      </c>
      <c r="H19" s="282">
        <v>136.5</v>
      </c>
      <c r="I19" s="294"/>
      <c r="J19" s="282">
        <v>138.25</v>
      </c>
      <c r="K19" s="282">
        <v>150.5</v>
      </c>
      <c r="L19" s="282"/>
      <c r="M19" s="283"/>
      <c r="N19" s="276"/>
      <c r="O19" s="276"/>
      <c r="R19" s="241"/>
      <c r="S19" s="240">
        <v>16.402500000000003</v>
      </c>
      <c r="T19" s="240">
        <v>18.225000000000001</v>
      </c>
      <c r="U19" s="240">
        <v>20.25</v>
      </c>
      <c r="W19" s="126"/>
    </row>
    <row r="20" spans="1:26" ht="15" customHeight="1" collapsed="1" thickBot="1">
      <c r="A20" s="254"/>
      <c r="B20" s="254"/>
      <c r="C20" s="278"/>
      <c r="D20" s="296"/>
      <c r="E20" s="296"/>
      <c r="F20" s="297"/>
      <c r="G20" s="297"/>
      <c r="H20" s="297"/>
      <c r="I20" s="277"/>
      <c r="J20" s="284"/>
      <c r="K20" s="284"/>
      <c r="L20" s="284"/>
      <c r="M20" s="298"/>
      <c r="N20" s="276"/>
      <c r="O20" s="276"/>
      <c r="R20" s="241"/>
      <c r="S20" s="241"/>
      <c r="T20" s="126"/>
      <c r="W20" s="126"/>
    </row>
    <row r="21" spans="1:26" ht="13.9" thickTop="1">
      <c r="A21" s="254"/>
      <c r="B21" s="299"/>
      <c r="C21" s="299"/>
      <c r="D21" s="299"/>
      <c r="E21" s="299"/>
      <c r="F21" s="299"/>
      <c r="G21" s="299"/>
      <c r="H21" s="299"/>
      <c r="I21" s="299"/>
      <c r="J21" s="299"/>
      <c r="K21" s="299"/>
      <c r="L21" s="299"/>
      <c r="M21" s="299"/>
      <c r="N21" s="299"/>
      <c r="O21" s="299"/>
    </row>
    <row r="22" spans="1:26" ht="36" customHeight="1">
      <c r="A22" s="254"/>
      <c r="B22" s="257"/>
      <c r="C22" s="258" t="s">
        <v>87</v>
      </c>
      <c r="D22" s="259"/>
      <c r="E22" s="260"/>
      <c r="F22" s="260"/>
      <c r="G22" s="261"/>
      <c r="H22" s="262" t="s">
        <v>88</v>
      </c>
      <c r="I22" s="300"/>
      <c r="J22" s="301" t="s">
        <v>43</v>
      </c>
      <c r="K22" s="300"/>
      <c r="L22" s="260"/>
      <c r="M22" s="260"/>
      <c r="N22" s="260"/>
      <c r="O22" s="263" t="s">
        <v>87</v>
      </c>
      <c r="R22" s="313"/>
      <c r="S22" s="313"/>
      <c r="T22" s="126"/>
      <c r="U22" s="126"/>
      <c r="V22" s="126"/>
      <c r="W22" s="126"/>
    </row>
    <row r="23" spans="1:26" ht="6.75" customHeight="1">
      <c r="A23" s="254"/>
      <c r="B23" s="254"/>
      <c r="C23" s="264"/>
      <c r="D23" s="265"/>
      <c r="E23" s="266"/>
      <c r="F23" s="267"/>
      <c r="G23" s="314"/>
      <c r="H23" s="314"/>
      <c r="I23" s="254"/>
      <c r="J23" s="254"/>
      <c r="K23" s="268"/>
      <c r="L23" s="268"/>
      <c r="M23" s="268"/>
      <c r="N23" s="268"/>
      <c r="O23" s="254"/>
      <c r="T23" s="126"/>
      <c r="U23" s="126"/>
      <c r="V23" s="126"/>
      <c r="W23" s="126"/>
    </row>
    <row r="24" spans="1:26" ht="24" customHeight="1">
      <c r="A24" s="254"/>
      <c r="B24" s="254"/>
      <c r="C24" s="269"/>
      <c r="D24" s="315" t="s">
        <v>89</v>
      </c>
      <c r="E24" s="316"/>
      <c r="F24" s="270"/>
      <c r="G24" s="315" t="s">
        <v>90</v>
      </c>
      <c r="H24" s="316"/>
      <c r="I24" s="254"/>
      <c r="J24" s="315" t="s">
        <v>91</v>
      </c>
      <c r="K24" s="316"/>
      <c r="L24" s="174"/>
      <c r="M24" s="271"/>
      <c r="N24" s="271"/>
      <c r="O24" s="254"/>
      <c r="S24" s="128" t="s">
        <v>92</v>
      </c>
      <c r="T24" s="128">
        <v>3</v>
      </c>
    </row>
    <row r="25" spans="1:26" ht="52.9" customHeight="1">
      <c r="A25" s="254"/>
      <c r="B25" s="174"/>
      <c r="C25" s="272" t="s">
        <v>93</v>
      </c>
      <c r="D25" s="272" t="s">
        <v>94</v>
      </c>
      <c r="E25" s="273" t="s">
        <v>95</v>
      </c>
      <c r="F25" s="274"/>
      <c r="G25" s="275" t="s">
        <v>94</v>
      </c>
      <c r="H25" s="273" t="s">
        <v>95</v>
      </c>
      <c r="I25" s="274"/>
      <c r="J25" s="275" t="s">
        <v>94</v>
      </c>
      <c r="K25" s="272" t="s">
        <v>95</v>
      </c>
      <c r="L25" s="274"/>
      <c r="M25" s="254"/>
      <c r="N25" s="319" t="str">
        <f>N6</f>
        <v>Uurtarieven inclusief loonkosten, vaste nominale Marktopslag per schaal, reis/ autokosten en opleidingskosten. Voor deze Functiegroepen geldt geen overwerk. EXCLUSIEF BTW</v>
      </c>
      <c r="O25" s="319"/>
      <c r="R25" s="238"/>
      <c r="S25" s="237" t="s">
        <v>97</v>
      </c>
      <c r="T25" s="237" t="s">
        <v>98</v>
      </c>
      <c r="U25" s="237" t="s">
        <v>99</v>
      </c>
      <c r="W25" s="126"/>
      <c r="X25" s="129"/>
      <c r="Y25" s="129"/>
      <c r="Z25" s="129"/>
    </row>
    <row r="26" spans="1:26" s="126" customFormat="1" ht="24" customHeight="1">
      <c r="A26" s="255"/>
      <c r="B26" s="255"/>
      <c r="C26" s="278">
        <v>9</v>
      </c>
      <c r="D26" s="279">
        <v>61</v>
      </c>
      <c r="E26" s="279">
        <v>67.75</v>
      </c>
      <c r="F26" s="280"/>
      <c r="G26" s="279">
        <v>69.25</v>
      </c>
      <c r="H26" s="279">
        <v>75.75</v>
      </c>
      <c r="I26" s="281"/>
      <c r="J26" s="279">
        <v>77.5</v>
      </c>
      <c r="K26" s="279">
        <v>84.25</v>
      </c>
      <c r="L26" s="282"/>
      <c r="M26" s="283"/>
      <c r="N26" s="319"/>
      <c r="O26" s="319"/>
      <c r="R26" s="241"/>
      <c r="S26" s="239">
        <v>15.933301148728397</v>
      </c>
      <c r="T26" s="239">
        <v>17.703667943031551</v>
      </c>
      <c r="U26" s="239">
        <v>19.670742158923943</v>
      </c>
      <c r="V26" s="127"/>
      <c r="Y26" s="130"/>
      <c r="Z26" s="130"/>
    </row>
    <row r="27" spans="1:26" s="126" customFormat="1" ht="24" customHeight="1">
      <c r="A27" s="255"/>
      <c r="B27" s="255"/>
      <c r="C27" s="285">
        <v>10</v>
      </c>
      <c r="D27" s="286">
        <v>66.75</v>
      </c>
      <c r="E27" s="286">
        <v>74.5</v>
      </c>
      <c r="F27" s="287"/>
      <c r="G27" s="286">
        <v>76.5</v>
      </c>
      <c r="H27" s="286">
        <v>84.25</v>
      </c>
      <c r="I27" s="288"/>
      <c r="J27" s="286">
        <v>86.25</v>
      </c>
      <c r="K27" s="286">
        <v>94.25</v>
      </c>
      <c r="L27" s="282"/>
      <c r="M27" s="283"/>
      <c r="N27" s="319"/>
      <c r="O27" s="319"/>
      <c r="R27" s="241"/>
      <c r="S27" s="242">
        <v>18.516214032828838</v>
      </c>
      <c r="T27" s="242">
        <v>20.573571147587597</v>
      </c>
      <c r="U27" s="242">
        <v>22.85952349731955</v>
      </c>
      <c r="V27" s="127"/>
      <c r="Y27" s="130"/>
      <c r="Z27" s="130"/>
    </row>
    <row r="28" spans="1:26" s="126" customFormat="1" ht="24" customHeight="1">
      <c r="A28" s="255"/>
      <c r="B28" s="255"/>
      <c r="C28" s="277">
        <v>11</v>
      </c>
      <c r="D28" s="279">
        <v>78.5</v>
      </c>
      <c r="E28" s="279">
        <v>86.75</v>
      </c>
      <c r="F28" s="289"/>
      <c r="G28" s="279">
        <v>89</v>
      </c>
      <c r="H28" s="279">
        <v>97.25</v>
      </c>
      <c r="I28" s="290"/>
      <c r="J28" s="279">
        <v>99.75</v>
      </c>
      <c r="K28" s="279">
        <v>107</v>
      </c>
      <c r="L28" s="282"/>
      <c r="M28" s="283"/>
      <c r="N28" s="319"/>
      <c r="O28" s="319"/>
      <c r="R28" s="241"/>
      <c r="S28" s="239">
        <v>21.493512927938326</v>
      </c>
      <c r="T28" s="239">
        <v>23.881681031042586</v>
      </c>
      <c r="U28" s="239">
        <v>26.535201145602873</v>
      </c>
      <c r="V28" s="127"/>
      <c r="Y28" s="130"/>
      <c r="Z28" s="130"/>
    </row>
    <row r="29" spans="1:26" s="126" customFormat="1" ht="24" customHeight="1">
      <c r="A29" s="255"/>
      <c r="B29" s="255"/>
      <c r="C29" s="285">
        <v>12</v>
      </c>
      <c r="D29" s="286">
        <v>92.25</v>
      </c>
      <c r="E29" s="286">
        <v>100.25</v>
      </c>
      <c r="F29" s="287"/>
      <c r="G29" s="286">
        <v>102.75</v>
      </c>
      <c r="H29" s="286">
        <v>110</v>
      </c>
      <c r="I29" s="288"/>
      <c r="J29" s="286">
        <v>112.75</v>
      </c>
      <c r="K29" s="286">
        <v>119.75</v>
      </c>
      <c r="L29" s="282"/>
      <c r="M29" s="283"/>
      <c r="N29" s="319"/>
      <c r="O29" s="319"/>
      <c r="R29" s="241"/>
      <c r="S29" s="242">
        <v>24.134592491495983</v>
      </c>
      <c r="T29" s="242">
        <v>26.816213879439982</v>
      </c>
      <c r="U29" s="242">
        <v>29.795793199377758</v>
      </c>
      <c r="V29" s="127"/>
      <c r="Y29" s="130"/>
      <c r="Z29" s="130"/>
    </row>
    <row r="30" spans="1:26" s="126" customFormat="1" ht="24" customHeight="1">
      <c r="A30" s="255"/>
      <c r="B30" s="255"/>
      <c r="C30" s="277">
        <v>13</v>
      </c>
      <c r="D30" s="279">
        <v>101.75</v>
      </c>
      <c r="E30" s="279">
        <v>108.75</v>
      </c>
      <c r="F30" s="287"/>
      <c r="G30" s="279">
        <v>111.5</v>
      </c>
      <c r="H30" s="279">
        <v>118.5</v>
      </c>
      <c r="I30" s="288"/>
      <c r="J30" s="279">
        <v>121.5</v>
      </c>
      <c r="K30" s="279">
        <v>128.75</v>
      </c>
      <c r="L30" s="282"/>
      <c r="M30" s="283"/>
      <c r="N30" s="319"/>
      <c r="O30" s="319"/>
      <c r="R30" s="241"/>
      <c r="S30" s="239">
        <v>26.166675511707208</v>
      </c>
      <c r="T30" s="239">
        <v>29.074083901896898</v>
      </c>
      <c r="U30" s="239">
        <v>32.30453766877433</v>
      </c>
      <c r="V30" s="127"/>
      <c r="Y30" s="130"/>
      <c r="Z30" s="130"/>
    </row>
    <row r="31" spans="1:26" s="126" customFormat="1" ht="24" customHeight="1">
      <c r="A31" s="255"/>
      <c r="B31" s="255"/>
      <c r="C31" s="285">
        <v>14</v>
      </c>
      <c r="D31" s="286">
        <v>108.25</v>
      </c>
      <c r="E31" s="286">
        <v>116.75</v>
      </c>
      <c r="F31" s="287"/>
      <c r="G31" s="286">
        <v>119.75</v>
      </c>
      <c r="H31" s="286">
        <v>128.25</v>
      </c>
      <c r="I31" s="288"/>
      <c r="J31" s="286">
        <v>131.5</v>
      </c>
      <c r="K31" s="286">
        <v>140</v>
      </c>
      <c r="L31" s="282"/>
      <c r="M31" s="283"/>
      <c r="N31" s="319"/>
      <c r="O31" s="319"/>
      <c r="R31" s="241"/>
      <c r="S31" s="242">
        <v>28.429912407312262</v>
      </c>
      <c r="T31" s="242">
        <v>31.588791563680289</v>
      </c>
      <c r="U31" s="242">
        <v>35.098657292978096</v>
      </c>
      <c r="V31" s="127"/>
      <c r="Y31" s="130"/>
      <c r="Z31" s="130"/>
    </row>
    <row r="32" spans="1:26" s="126" customFormat="1" ht="24" customHeight="1">
      <c r="A32" s="255"/>
      <c r="B32" s="255"/>
      <c r="C32" s="277">
        <v>15</v>
      </c>
      <c r="D32" s="279">
        <v>115.75</v>
      </c>
      <c r="E32" s="279">
        <v>125.5</v>
      </c>
      <c r="F32" s="287"/>
      <c r="G32" s="279">
        <v>128.75</v>
      </c>
      <c r="H32" s="279">
        <v>138.5</v>
      </c>
      <c r="I32" s="288"/>
      <c r="J32" s="279">
        <v>142.25</v>
      </c>
      <c r="K32" s="279">
        <v>152</v>
      </c>
      <c r="L32" s="282"/>
      <c r="M32" s="283"/>
      <c r="N32" s="319"/>
      <c r="O32" s="319"/>
      <c r="R32" s="241"/>
      <c r="S32" s="239">
        <v>30.930549366662806</v>
      </c>
      <c r="T32" s="239">
        <v>34.367277074069783</v>
      </c>
      <c r="U32" s="239">
        <v>38.185863415633094</v>
      </c>
      <c r="V32" s="127"/>
      <c r="Y32" s="130"/>
      <c r="Z32" s="130"/>
    </row>
    <row r="33" spans="1:26" s="126" customFormat="1" ht="24" customHeight="1">
      <c r="A33" s="255"/>
      <c r="B33" s="255"/>
      <c r="C33" s="285">
        <v>16</v>
      </c>
      <c r="D33" s="286">
        <v>124.25</v>
      </c>
      <c r="E33" s="286">
        <v>135.75</v>
      </c>
      <c r="F33" s="287"/>
      <c r="G33" s="286">
        <v>139.25</v>
      </c>
      <c r="H33" s="286">
        <v>150.75</v>
      </c>
      <c r="I33" s="288"/>
      <c r="J33" s="286">
        <v>154.75</v>
      </c>
      <c r="K33" s="286">
        <v>166</v>
      </c>
      <c r="L33" s="282"/>
      <c r="M33" s="283"/>
      <c r="N33" s="319"/>
      <c r="O33" s="319"/>
      <c r="R33" s="241"/>
      <c r="S33" s="242">
        <v>33.599160570023685</v>
      </c>
      <c r="T33" s="242">
        <v>37.332400633359647</v>
      </c>
      <c r="U33" s="242">
        <v>41.480445148177381</v>
      </c>
      <c r="V33" s="127"/>
    </row>
    <row r="34" spans="1:26" s="126" customFormat="1" ht="24" customHeight="1">
      <c r="A34" s="255"/>
      <c r="B34" s="255"/>
      <c r="C34" s="277">
        <v>17</v>
      </c>
      <c r="D34" s="279">
        <v>134.75</v>
      </c>
      <c r="E34" s="279">
        <v>147</v>
      </c>
      <c r="F34" s="287"/>
      <c r="G34" s="279">
        <v>150.75</v>
      </c>
      <c r="H34" s="279">
        <v>163</v>
      </c>
      <c r="I34" s="288"/>
      <c r="J34" s="279">
        <v>167.25</v>
      </c>
      <c r="K34" s="279">
        <v>177.75</v>
      </c>
      <c r="L34" s="282"/>
      <c r="M34" s="283"/>
      <c r="N34" s="276"/>
      <c r="O34" s="276"/>
      <c r="R34" s="241"/>
      <c r="S34" s="239">
        <v>35.835727458492705</v>
      </c>
      <c r="T34" s="239">
        <v>39.817474953880783</v>
      </c>
      <c r="U34" s="239">
        <v>44.241638837645311</v>
      </c>
      <c r="V34" s="127"/>
    </row>
    <row r="35" spans="1:26" s="126" customFormat="1" ht="24" customHeight="1">
      <c r="A35" s="255"/>
      <c r="B35" s="255"/>
      <c r="C35" s="285">
        <v>18</v>
      </c>
      <c r="D35" s="286">
        <v>147</v>
      </c>
      <c r="E35" s="286">
        <v>160.25</v>
      </c>
      <c r="F35" s="291"/>
      <c r="G35" s="286">
        <v>164.25</v>
      </c>
      <c r="H35" s="286">
        <v>175.75</v>
      </c>
      <c r="I35" s="292"/>
      <c r="J35" s="286">
        <v>180.25</v>
      </c>
      <c r="K35" s="286">
        <v>191.5</v>
      </c>
      <c r="L35" s="282"/>
      <c r="M35" s="283"/>
      <c r="N35" s="276"/>
      <c r="O35" s="276"/>
      <c r="R35" s="241"/>
      <c r="S35" s="242">
        <v>38.324657055583572</v>
      </c>
      <c r="T35" s="242">
        <v>42.582952283981747</v>
      </c>
      <c r="U35" s="242">
        <v>47.314391426646388</v>
      </c>
      <c r="V35" s="127"/>
    </row>
    <row r="36" spans="1:26" ht="24" hidden="1" customHeight="1">
      <c r="A36" s="254"/>
      <c r="B36" s="254"/>
      <c r="C36" s="277" t="s">
        <v>54</v>
      </c>
      <c r="D36" s="279">
        <v>93.25</v>
      </c>
      <c r="E36" s="279">
        <v>106.25</v>
      </c>
      <c r="F36" s="293"/>
      <c r="G36" s="279">
        <v>108.25</v>
      </c>
      <c r="H36" s="279">
        <v>120.75</v>
      </c>
      <c r="I36" s="294"/>
      <c r="J36" s="279">
        <v>122.75</v>
      </c>
      <c r="K36" s="279">
        <v>135.25</v>
      </c>
      <c r="L36" s="282"/>
      <c r="M36" s="283"/>
      <c r="N36" s="276"/>
      <c r="O36" s="276"/>
      <c r="R36" s="241"/>
      <c r="S36" s="239">
        <v>19.683</v>
      </c>
      <c r="T36" s="239">
        <v>21.87</v>
      </c>
      <c r="U36" s="239">
        <v>24.3</v>
      </c>
      <c r="W36" s="126"/>
    </row>
    <row r="37" spans="1:26" ht="24" hidden="1" customHeight="1" outlineLevel="7">
      <c r="A37" s="254"/>
      <c r="B37" s="254"/>
      <c r="C37" s="285" t="s">
        <v>54</v>
      </c>
      <c r="D37" s="286">
        <v>99.5</v>
      </c>
      <c r="E37" s="286">
        <v>113</v>
      </c>
      <c r="F37" s="293"/>
      <c r="G37" s="286">
        <v>115</v>
      </c>
      <c r="H37" s="286">
        <v>128.75</v>
      </c>
      <c r="I37" s="294"/>
      <c r="J37" s="286">
        <v>130.75</v>
      </c>
      <c r="K37" s="286">
        <v>144.5</v>
      </c>
      <c r="L37" s="282"/>
      <c r="M37" s="283"/>
      <c r="N37" s="276"/>
      <c r="O37" s="276"/>
      <c r="R37" s="241"/>
      <c r="S37" s="242">
        <v>19.683</v>
      </c>
      <c r="T37" s="242">
        <v>21.87</v>
      </c>
      <c r="U37" s="242">
        <v>24.3</v>
      </c>
      <c r="W37" s="126"/>
    </row>
    <row r="38" spans="1:26" ht="24" hidden="1" customHeight="1" outlineLevel="7">
      <c r="A38" s="254"/>
      <c r="B38" s="254"/>
      <c r="C38" s="295" t="s">
        <v>54</v>
      </c>
      <c r="D38" s="282">
        <v>111</v>
      </c>
      <c r="E38" s="282">
        <v>124.5</v>
      </c>
      <c r="F38" s="293"/>
      <c r="G38" s="282">
        <v>126.5</v>
      </c>
      <c r="H38" s="282">
        <v>140.25</v>
      </c>
      <c r="I38" s="294"/>
      <c r="J38" s="282">
        <v>142.25</v>
      </c>
      <c r="K38" s="282">
        <v>154.5</v>
      </c>
      <c r="L38" s="282"/>
      <c r="M38" s="283"/>
      <c r="N38" s="276"/>
      <c r="O38" s="276"/>
      <c r="R38" s="241"/>
      <c r="S38" s="240">
        <v>19.683</v>
      </c>
      <c r="T38" s="240">
        <v>21.87</v>
      </c>
      <c r="U38" s="240">
        <v>24.3</v>
      </c>
      <c r="W38" s="126"/>
    </row>
    <row r="39" spans="1:26" ht="15" customHeight="1" collapsed="1" thickBot="1">
      <c r="A39" s="254"/>
      <c r="B39" s="254"/>
      <c r="C39" s="278"/>
      <c r="D39" s="296"/>
      <c r="E39" s="296"/>
      <c r="F39" s="297"/>
      <c r="G39" s="297"/>
      <c r="H39" s="297"/>
      <c r="I39" s="277"/>
      <c r="J39" s="284"/>
      <c r="K39" s="284"/>
      <c r="L39" s="284"/>
      <c r="M39" s="298"/>
      <c r="N39" s="276"/>
      <c r="O39" s="276"/>
      <c r="R39" s="241"/>
      <c r="S39" s="241"/>
      <c r="T39" s="126"/>
      <c r="W39" s="126"/>
    </row>
    <row r="40" spans="1:26" ht="13.9" thickTop="1">
      <c r="A40" s="254"/>
      <c r="B40" s="299"/>
      <c r="C40" s="299"/>
      <c r="D40" s="299"/>
      <c r="E40" s="299"/>
      <c r="F40" s="299"/>
      <c r="G40" s="299"/>
      <c r="H40" s="299"/>
      <c r="I40" s="299"/>
      <c r="J40" s="299"/>
      <c r="K40" s="299"/>
      <c r="L40" s="299"/>
      <c r="M40" s="299"/>
      <c r="N40" s="299"/>
      <c r="O40" s="299"/>
    </row>
    <row r="41" spans="1:26" ht="36" customHeight="1">
      <c r="A41" s="254"/>
      <c r="B41" s="257"/>
      <c r="C41" s="258" t="s">
        <v>87</v>
      </c>
      <c r="D41" s="259"/>
      <c r="E41" s="260"/>
      <c r="F41" s="260"/>
      <c r="G41" s="261"/>
      <c r="H41" s="262" t="s">
        <v>88</v>
      </c>
      <c r="I41" s="300"/>
      <c r="J41" s="301" t="s">
        <v>44</v>
      </c>
      <c r="K41" s="300"/>
      <c r="L41" s="260"/>
      <c r="M41" s="260"/>
      <c r="N41" s="260"/>
      <c r="O41" s="263" t="s">
        <v>87</v>
      </c>
      <c r="R41" s="313"/>
      <c r="S41" s="313"/>
      <c r="T41" s="126"/>
      <c r="U41" s="126"/>
      <c r="V41" s="126"/>
      <c r="W41" s="126"/>
    </row>
    <row r="42" spans="1:26" ht="6.75" customHeight="1">
      <c r="A42" s="254"/>
      <c r="B42" s="254"/>
      <c r="C42" s="264"/>
      <c r="D42" s="265"/>
      <c r="E42" s="266"/>
      <c r="F42" s="267"/>
      <c r="G42" s="314"/>
      <c r="H42" s="314"/>
      <c r="I42" s="254"/>
      <c r="J42" s="254"/>
      <c r="K42" s="268"/>
      <c r="L42" s="268"/>
      <c r="M42" s="268"/>
      <c r="N42" s="268"/>
      <c r="O42" s="254"/>
      <c r="T42" s="126"/>
      <c r="U42" s="126"/>
      <c r="V42" s="126"/>
      <c r="W42" s="126"/>
    </row>
    <row r="43" spans="1:26" ht="24" customHeight="1">
      <c r="A43" s="254"/>
      <c r="B43" s="254"/>
      <c r="C43" s="269"/>
      <c r="D43" s="315" t="s">
        <v>89</v>
      </c>
      <c r="E43" s="316"/>
      <c r="F43" s="270"/>
      <c r="G43" s="315" t="s">
        <v>90</v>
      </c>
      <c r="H43" s="316"/>
      <c r="I43" s="254"/>
      <c r="J43" s="315" t="s">
        <v>91</v>
      </c>
      <c r="K43" s="316"/>
      <c r="L43" s="174"/>
      <c r="M43" s="271"/>
      <c r="N43" s="271"/>
      <c r="O43" s="254"/>
      <c r="S43" s="128" t="s">
        <v>92</v>
      </c>
      <c r="T43" s="128">
        <v>4</v>
      </c>
    </row>
    <row r="44" spans="1:26" ht="52.9" customHeight="1">
      <c r="A44" s="254"/>
      <c r="B44" s="174"/>
      <c r="C44" s="272" t="s">
        <v>93</v>
      </c>
      <c r="D44" s="272" t="s">
        <v>94</v>
      </c>
      <c r="E44" s="273" t="s">
        <v>95</v>
      </c>
      <c r="F44" s="274"/>
      <c r="G44" s="275" t="s">
        <v>94</v>
      </c>
      <c r="H44" s="273" t="s">
        <v>95</v>
      </c>
      <c r="I44" s="274"/>
      <c r="J44" s="275" t="s">
        <v>94</v>
      </c>
      <c r="K44" s="272" t="s">
        <v>95</v>
      </c>
      <c r="L44" s="274"/>
      <c r="M44" s="254"/>
      <c r="N44" s="319" t="str">
        <f>N25</f>
        <v>Uurtarieven inclusief loonkosten, vaste nominale Marktopslag per schaal, reis/ autokosten en opleidingskosten. Voor deze Functiegroepen geldt geen overwerk. EXCLUSIEF BTW</v>
      </c>
      <c r="O44" s="319"/>
      <c r="R44" s="238"/>
      <c r="S44" s="237" t="s">
        <v>97</v>
      </c>
      <c r="T44" s="237" t="s">
        <v>98</v>
      </c>
      <c r="U44" s="237" t="s">
        <v>99</v>
      </c>
      <c r="W44" s="126"/>
      <c r="X44" s="129"/>
      <c r="Y44" s="129"/>
      <c r="Z44" s="129"/>
    </row>
    <row r="45" spans="1:26" s="126" customFormat="1" ht="24" customHeight="1">
      <c r="A45" s="255"/>
      <c r="B45" s="255"/>
      <c r="C45" s="278">
        <v>9</v>
      </c>
      <c r="D45" s="279">
        <v>59.75</v>
      </c>
      <c r="E45" s="279">
        <v>66.5</v>
      </c>
      <c r="F45" s="280"/>
      <c r="G45" s="279">
        <v>67.75</v>
      </c>
      <c r="H45" s="279">
        <v>74.5</v>
      </c>
      <c r="I45" s="281"/>
      <c r="J45" s="279">
        <v>76</v>
      </c>
      <c r="K45" s="279">
        <v>82.75</v>
      </c>
      <c r="L45" s="282"/>
      <c r="M45" s="283"/>
      <c r="N45" s="319"/>
      <c r="O45" s="319"/>
      <c r="R45" s="241"/>
      <c r="S45" s="239">
        <v>14.715779410414966</v>
      </c>
      <c r="T45" s="239">
        <v>16.350866011572183</v>
      </c>
      <c r="U45" s="239">
        <v>18.16762890174687</v>
      </c>
      <c r="V45" s="127"/>
      <c r="Y45" s="130"/>
      <c r="Z45" s="130"/>
    </row>
    <row r="46" spans="1:26" s="126" customFormat="1" ht="24" customHeight="1">
      <c r="A46" s="255"/>
      <c r="B46" s="255"/>
      <c r="C46" s="285">
        <v>10</v>
      </c>
      <c r="D46" s="286">
        <v>65.25</v>
      </c>
      <c r="E46" s="286">
        <v>73.25</v>
      </c>
      <c r="F46" s="287"/>
      <c r="G46" s="286">
        <v>74.75</v>
      </c>
      <c r="H46" s="286">
        <v>82.75</v>
      </c>
      <c r="I46" s="288"/>
      <c r="J46" s="286">
        <v>84.5</v>
      </c>
      <c r="K46" s="286">
        <v>92.5</v>
      </c>
      <c r="L46" s="282"/>
      <c r="M46" s="283"/>
      <c r="N46" s="319"/>
      <c r="O46" s="319"/>
      <c r="R46" s="241"/>
      <c r="S46" s="242">
        <v>17.101322486764484</v>
      </c>
      <c r="T46" s="242">
        <v>19.001469429738314</v>
      </c>
      <c r="U46" s="242">
        <v>21.112743810820348</v>
      </c>
      <c r="V46" s="127"/>
      <c r="Y46" s="130"/>
      <c r="Z46" s="130"/>
    </row>
    <row r="47" spans="1:26" s="126" customFormat="1" ht="24" customHeight="1">
      <c r="A47" s="255"/>
      <c r="B47" s="255"/>
      <c r="C47" s="277">
        <v>11</v>
      </c>
      <c r="D47" s="279">
        <v>77</v>
      </c>
      <c r="E47" s="279">
        <v>85.25</v>
      </c>
      <c r="F47" s="289"/>
      <c r="G47" s="279">
        <v>87.25</v>
      </c>
      <c r="H47" s="279">
        <v>95.5</v>
      </c>
      <c r="I47" s="290"/>
      <c r="J47" s="279">
        <v>97.5</v>
      </c>
      <c r="K47" s="279">
        <v>105</v>
      </c>
      <c r="L47" s="282"/>
      <c r="M47" s="283"/>
      <c r="N47" s="319"/>
      <c r="O47" s="319"/>
      <c r="R47" s="241"/>
      <c r="S47" s="239">
        <v>19.851115098498315</v>
      </c>
      <c r="T47" s="239">
        <v>22.056794553887016</v>
      </c>
      <c r="U47" s="239">
        <v>24.507549504318906</v>
      </c>
      <c r="V47" s="127"/>
      <c r="Y47" s="130"/>
      <c r="Z47" s="130"/>
    </row>
    <row r="48" spans="1:26" s="126" customFormat="1" ht="24" customHeight="1">
      <c r="A48" s="255"/>
      <c r="B48" s="255"/>
      <c r="C48" s="285">
        <v>12</v>
      </c>
      <c r="D48" s="286">
        <v>90.5</v>
      </c>
      <c r="E48" s="286">
        <v>98.5</v>
      </c>
      <c r="F48" s="287"/>
      <c r="G48" s="286">
        <v>100.75</v>
      </c>
      <c r="H48" s="286">
        <v>107.75</v>
      </c>
      <c r="I48" s="288"/>
      <c r="J48" s="286">
        <v>110.25</v>
      </c>
      <c r="K48" s="286">
        <v>117.5</v>
      </c>
      <c r="L48" s="282"/>
      <c r="M48" s="283"/>
      <c r="N48" s="319"/>
      <c r="O48" s="319"/>
      <c r="R48" s="241"/>
      <c r="S48" s="242">
        <v>22.290380125869703</v>
      </c>
      <c r="T48" s="242">
        <v>24.767089028744113</v>
      </c>
      <c r="U48" s="242">
        <v>27.518987809715682</v>
      </c>
      <c r="V48" s="127"/>
      <c r="Y48" s="130"/>
      <c r="Z48" s="130"/>
    </row>
    <row r="49" spans="1:26" s="126" customFormat="1" ht="24" customHeight="1">
      <c r="A49" s="255"/>
      <c r="B49" s="255"/>
      <c r="C49" s="277">
        <v>13</v>
      </c>
      <c r="D49" s="279">
        <v>99.75</v>
      </c>
      <c r="E49" s="279">
        <v>106.75</v>
      </c>
      <c r="F49" s="287"/>
      <c r="G49" s="279">
        <v>109.25</v>
      </c>
      <c r="H49" s="279">
        <v>116.25</v>
      </c>
      <c r="I49" s="288"/>
      <c r="J49" s="279">
        <v>119</v>
      </c>
      <c r="K49" s="279">
        <v>126.25</v>
      </c>
      <c r="L49" s="282"/>
      <c r="M49" s="283"/>
      <c r="N49" s="319"/>
      <c r="O49" s="319"/>
      <c r="R49" s="241"/>
      <c r="S49" s="239">
        <v>24.167184260175844</v>
      </c>
      <c r="T49" s="239">
        <v>26.852426955750939</v>
      </c>
      <c r="U49" s="239">
        <v>29.836029950834376</v>
      </c>
      <c r="V49" s="127"/>
      <c r="Y49" s="130"/>
      <c r="Z49" s="130"/>
    </row>
    <row r="50" spans="1:26" s="126" customFormat="1" ht="24" customHeight="1">
      <c r="A50" s="255"/>
      <c r="B50" s="255"/>
      <c r="C50" s="285">
        <v>14</v>
      </c>
      <c r="D50" s="286">
        <v>106</v>
      </c>
      <c r="E50" s="286">
        <v>114.5</v>
      </c>
      <c r="F50" s="287"/>
      <c r="G50" s="286">
        <v>117.25</v>
      </c>
      <c r="H50" s="286">
        <v>125.75</v>
      </c>
      <c r="I50" s="288"/>
      <c r="J50" s="286">
        <v>128.75</v>
      </c>
      <c r="K50" s="286">
        <v>137.5</v>
      </c>
      <c r="L50" s="282"/>
      <c r="M50" s="283"/>
      <c r="N50" s="319"/>
      <c r="O50" s="319"/>
      <c r="R50" s="241"/>
      <c r="S50" s="242">
        <v>26.257478957950642</v>
      </c>
      <c r="T50" s="242">
        <v>29.174976619945159</v>
      </c>
      <c r="U50" s="242">
        <v>32.416640688827954</v>
      </c>
      <c r="V50" s="127"/>
      <c r="Y50" s="130"/>
      <c r="Z50" s="130"/>
    </row>
    <row r="51" spans="1:26" s="126" customFormat="1" ht="24" customHeight="1">
      <c r="A51" s="255"/>
      <c r="B51" s="255"/>
      <c r="C51" s="277">
        <v>15</v>
      </c>
      <c r="D51" s="279">
        <v>113.25</v>
      </c>
      <c r="E51" s="279">
        <v>123.25</v>
      </c>
      <c r="F51" s="287"/>
      <c r="G51" s="279">
        <v>126</v>
      </c>
      <c r="H51" s="279">
        <v>136</v>
      </c>
      <c r="I51" s="288"/>
      <c r="J51" s="279">
        <v>139.25</v>
      </c>
      <c r="K51" s="279">
        <v>149</v>
      </c>
      <c r="L51" s="282"/>
      <c r="M51" s="283"/>
      <c r="N51" s="319"/>
      <c r="O51" s="319"/>
      <c r="R51" s="241"/>
      <c r="S51" s="239">
        <v>28.567033113479205</v>
      </c>
      <c r="T51" s="239">
        <v>31.741147903865784</v>
      </c>
      <c r="U51" s="239">
        <v>35.267942115406427</v>
      </c>
      <c r="V51" s="127"/>
      <c r="Y51" s="130"/>
      <c r="Z51" s="130"/>
    </row>
    <row r="52" spans="1:26" s="126" customFormat="1" ht="24" customHeight="1">
      <c r="A52" s="255"/>
      <c r="B52" s="255"/>
      <c r="C52" s="285">
        <v>16</v>
      </c>
      <c r="D52" s="286">
        <v>121.75</v>
      </c>
      <c r="E52" s="286">
        <v>133.25</v>
      </c>
      <c r="F52" s="287"/>
      <c r="G52" s="286">
        <v>136.5</v>
      </c>
      <c r="H52" s="286">
        <v>148</v>
      </c>
      <c r="I52" s="288"/>
      <c r="J52" s="286">
        <v>151.5</v>
      </c>
      <c r="K52" s="286">
        <v>162.75</v>
      </c>
      <c r="L52" s="282"/>
      <c r="M52" s="283"/>
      <c r="N52" s="319"/>
      <c r="O52" s="319"/>
      <c r="R52" s="241"/>
      <c r="S52" s="242">
        <v>31.031725987495125</v>
      </c>
      <c r="T52" s="242">
        <v>34.479695541661251</v>
      </c>
      <c r="U52" s="242">
        <v>38.310772824068053</v>
      </c>
      <c r="V52" s="127"/>
    </row>
    <row r="53" spans="1:26" s="126" customFormat="1" ht="24" customHeight="1">
      <c r="A53" s="255"/>
      <c r="B53" s="255"/>
      <c r="C53" s="277">
        <v>17</v>
      </c>
      <c r="D53" s="279">
        <v>132</v>
      </c>
      <c r="E53" s="279">
        <v>144.25</v>
      </c>
      <c r="F53" s="287"/>
      <c r="G53" s="279">
        <v>147.75</v>
      </c>
      <c r="H53" s="279">
        <v>160</v>
      </c>
      <c r="I53" s="288"/>
      <c r="J53" s="279">
        <v>164</v>
      </c>
      <c r="K53" s="279">
        <v>174.5</v>
      </c>
      <c r="L53" s="282"/>
      <c r="M53" s="283"/>
      <c r="N53" s="276"/>
      <c r="O53" s="276"/>
      <c r="R53" s="241"/>
      <c r="S53" s="239">
        <v>33.09738863079329</v>
      </c>
      <c r="T53" s="239">
        <v>36.77487625643699</v>
      </c>
      <c r="U53" s="239">
        <v>40.860973618263323</v>
      </c>
      <c r="V53" s="127"/>
    </row>
    <row r="54" spans="1:26" s="126" customFormat="1" ht="24" customHeight="1">
      <c r="A54" s="255"/>
      <c r="B54" s="255"/>
      <c r="C54" s="285">
        <v>18</v>
      </c>
      <c r="D54" s="286">
        <v>144</v>
      </c>
      <c r="E54" s="286">
        <v>157.25</v>
      </c>
      <c r="F54" s="291"/>
      <c r="G54" s="286">
        <v>161</v>
      </c>
      <c r="H54" s="286">
        <v>172.5</v>
      </c>
      <c r="I54" s="292"/>
      <c r="J54" s="286">
        <v>176.75</v>
      </c>
      <c r="K54" s="286">
        <v>188</v>
      </c>
      <c r="L54" s="282"/>
      <c r="M54" s="283"/>
      <c r="N54" s="276"/>
      <c r="O54" s="276"/>
      <c r="R54" s="241"/>
      <c r="S54" s="242">
        <v>35.396130026374429</v>
      </c>
      <c r="T54" s="242">
        <v>39.329033362638256</v>
      </c>
      <c r="U54" s="242">
        <v>43.698925958486953</v>
      </c>
      <c r="V54" s="127"/>
    </row>
    <row r="55" spans="1:26" ht="24" hidden="1" customHeight="1">
      <c r="A55" s="254"/>
      <c r="B55" s="254"/>
      <c r="C55" s="277" t="s">
        <v>54</v>
      </c>
      <c r="D55" s="279">
        <v>97.25</v>
      </c>
      <c r="E55" s="279">
        <v>110.25</v>
      </c>
      <c r="F55" s="293"/>
      <c r="G55" s="279">
        <v>112.5</v>
      </c>
      <c r="H55" s="279">
        <v>125</v>
      </c>
      <c r="I55" s="294"/>
      <c r="J55" s="279">
        <v>127.75</v>
      </c>
      <c r="K55" s="279">
        <v>140.25</v>
      </c>
      <c r="L55" s="282"/>
      <c r="M55" s="283"/>
      <c r="N55" s="276"/>
      <c r="O55" s="276"/>
      <c r="R55" s="241"/>
      <c r="S55" s="239">
        <v>23.619600000000002</v>
      </c>
      <c r="T55" s="239">
        <v>26.244</v>
      </c>
      <c r="U55" s="239">
        <v>29.16</v>
      </c>
      <c r="W55" s="126"/>
    </row>
    <row r="56" spans="1:26" ht="24" hidden="1" customHeight="1" outlineLevel="7">
      <c r="A56" s="254"/>
      <c r="B56" s="254"/>
      <c r="C56" s="285" t="s">
        <v>54</v>
      </c>
      <c r="D56" s="286">
        <v>103.5</v>
      </c>
      <c r="E56" s="286">
        <v>117</v>
      </c>
      <c r="F56" s="293"/>
      <c r="G56" s="286">
        <v>119.5</v>
      </c>
      <c r="H56" s="286">
        <v>133</v>
      </c>
      <c r="I56" s="294"/>
      <c r="J56" s="286">
        <v>135.75</v>
      </c>
      <c r="K56" s="286">
        <v>149.25</v>
      </c>
      <c r="L56" s="282"/>
      <c r="M56" s="283"/>
      <c r="N56" s="276"/>
      <c r="O56" s="276"/>
      <c r="R56" s="241"/>
      <c r="S56" s="242">
        <v>23.619600000000002</v>
      </c>
      <c r="T56" s="242">
        <v>26.244</v>
      </c>
      <c r="U56" s="242">
        <v>29.16</v>
      </c>
      <c r="W56" s="126"/>
    </row>
    <row r="57" spans="1:26" ht="24" hidden="1" customHeight="1" outlineLevel="7">
      <c r="A57" s="254"/>
      <c r="B57" s="254"/>
      <c r="C57" s="295" t="s">
        <v>54</v>
      </c>
      <c r="D57" s="282">
        <v>114.75</v>
      </c>
      <c r="E57" s="282">
        <v>128.5</v>
      </c>
      <c r="F57" s="293"/>
      <c r="G57" s="282">
        <v>130.75</v>
      </c>
      <c r="H57" s="282">
        <v>144.5</v>
      </c>
      <c r="I57" s="294"/>
      <c r="J57" s="282">
        <v>147.25</v>
      </c>
      <c r="K57" s="282">
        <v>159.5</v>
      </c>
      <c r="L57" s="282"/>
      <c r="M57" s="283"/>
      <c r="N57" s="276"/>
      <c r="O57" s="276"/>
      <c r="R57" s="241"/>
      <c r="S57" s="240">
        <v>23.619600000000002</v>
      </c>
      <c r="T57" s="240">
        <v>26.244</v>
      </c>
      <c r="U57" s="240">
        <v>29.16</v>
      </c>
      <c r="W57" s="126"/>
    </row>
    <row r="58" spans="1:26" ht="15" customHeight="1" collapsed="1" thickBot="1">
      <c r="A58" s="254"/>
      <c r="B58" s="254"/>
      <c r="C58" s="278"/>
      <c r="D58" s="296"/>
      <c r="E58" s="296"/>
      <c r="F58" s="297"/>
      <c r="G58" s="297"/>
      <c r="H58" s="297"/>
      <c r="I58" s="277"/>
      <c r="J58" s="284"/>
      <c r="K58" s="284"/>
      <c r="L58" s="284"/>
      <c r="M58" s="298"/>
      <c r="N58" s="276"/>
      <c r="O58" s="276"/>
      <c r="R58" s="241"/>
      <c r="S58" s="241"/>
      <c r="T58" s="126"/>
      <c r="W58" s="126"/>
    </row>
    <row r="59" spans="1:26" ht="13.9" thickTop="1">
      <c r="A59" s="254"/>
      <c r="B59" s="299"/>
      <c r="C59" s="299"/>
      <c r="D59" s="299"/>
      <c r="E59" s="299"/>
      <c r="F59" s="299"/>
      <c r="G59" s="299"/>
      <c r="H59" s="299"/>
      <c r="I59" s="299"/>
      <c r="J59" s="299"/>
      <c r="K59" s="299"/>
      <c r="L59" s="299"/>
      <c r="M59" s="299"/>
      <c r="N59" s="299"/>
      <c r="O59" s="299"/>
    </row>
    <row r="60" spans="1:26" ht="36" customHeight="1">
      <c r="A60" s="254"/>
      <c r="B60" s="257"/>
      <c r="C60" s="258" t="s">
        <v>87</v>
      </c>
      <c r="D60" s="259"/>
      <c r="E60" s="260"/>
      <c r="F60" s="260"/>
      <c r="G60" s="261"/>
      <c r="H60" s="262" t="s">
        <v>88</v>
      </c>
      <c r="I60" s="300"/>
      <c r="J60" s="301" t="s">
        <v>45</v>
      </c>
      <c r="K60" s="300"/>
      <c r="L60" s="260"/>
      <c r="M60" s="260"/>
      <c r="N60" s="260"/>
      <c r="O60" s="263" t="s">
        <v>87</v>
      </c>
      <c r="R60" s="313"/>
      <c r="S60" s="313"/>
      <c r="T60" s="126"/>
      <c r="U60" s="126"/>
      <c r="V60" s="126"/>
      <c r="W60" s="126"/>
    </row>
    <row r="61" spans="1:26" ht="6.75" customHeight="1">
      <c r="A61" s="254"/>
      <c r="B61" s="254"/>
      <c r="C61" s="264"/>
      <c r="D61" s="265"/>
      <c r="E61" s="266"/>
      <c r="F61" s="267"/>
      <c r="G61" s="314"/>
      <c r="H61" s="314"/>
      <c r="I61" s="254"/>
      <c r="J61" s="254"/>
      <c r="K61" s="268"/>
      <c r="L61" s="268"/>
      <c r="M61" s="268"/>
      <c r="N61" s="268"/>
      <c r="O61" s="254"/>
      <c r="T61" s="126"/>
      <c r="U61" s="126"/>
      <c r="V61" s="126"/>
      <c r="W61" s="126"/>
    </row>
    <row r="62" spans="1:26" ht="24" customHeight="1">
      <c r="A62" s="254"/>
      <c r="B62" s="254"/>
      <c r="C62" s="269"/>
      <c r="D62" s="315" t="s">
        <v>89</v>
      </c>
      <c r="E62" s="316"/>
      <c r="F62" s="270"/>
      <c r="G62" s="315" t="s">
        <v>90</v>
      </c>
      <c r="H62" s="316"/>
      <c r="I62" s="254"/>
      <c r="J62" s="315" t="s">
        <v>91</v>
      </c>
      <c r="K62" s="316"/>
      <c r="L62" s="174"/>
      <c r="M62" s="271"/>
      <c r="N62" s="271"/>
      <c r="O62" s="254"/>
      <c r="S62" s="128" t="s">
        <v>92</v>
      </c>
      <c r="T62" s="128">
        <v>5</v>
      </c>
    </row>
    <row r="63" spans="1:26" ht="52.9" customHeight="1">
      <c r="A63" s="254"/>
      <c r="B63" s="174"/>
      <c r="C63" s="272" t="s">
        <v>93</v>
      </c>
      <c r="D63" s="272" t="s">
        <v>94</v>
      </c>
      <c r="E63" s="273" t="s">
        <v>95</v>
      </c>
      <c r="F63" s="274"/>
      <c r="G63" s="275" t="s">
        <v>94</v>
      </c>
      <c r="H63" s="273" t="s">
        <v>95</v>
      </c>
      <c r="I63" s="274"/>
      <c r="J63" s="275" t="s">
        <v>94</v>
      </c>
      <c r="K63" s="272" t="s">
        <v>95</v>
      </c>
      <c r="L63" s="274"/>
      <c r="M63" s="254"/>
      <c r="N63" s="319" t="str">
        <f>N44</f>
        <v>Uurtarieven inclusief loonkosten, vaste nominale Marktopslag per schaal, reis/ autokosten en opleidingskosten. Voor deze Functiegroepen geldt geen overwerk. EXCLUSIEF BTW</v>
      </c>
      <c r="O63" s="319"/>
      <c r="R63" s="238"/>
      <c r="S63" s="237" t="s">
        <v>97</v>
      </c>
      <c r="T63" s="237" t="s">
        <v>98</v>
      </c>
      <c r="U63" s="237" t="s">
        <v>99</v>
      </c>
      <c r="W63" s="126"/>
      <c r="X63" s="129"/>
      <c r="Y63" s="129"/>
      <c r="Z63" s="129"/>
    </row>
    <row r="64" spans="1:26" s="126" customFormat="1" ht="24" customHeight="1">
      <c r="A64" s="255"/>
      <c r="B64" s="255"/>
      <c r="C64" s="278">
        <v>9</v>
      </c>
      <c r="D64" s="279">
        <v>60.5</v>
      </c>
      <c r="E64" s="279">
        <v>67</v>
      </c>
      <c r="F64" s="280"/>
      <c r="G64" s="279">
        <v>68.5</v>
      </c>
      <c r="H64" s="279">
        <v>75.25</v>
      </c>
      <c r="I64" s="281"/>
      <c r="J64" s="279">
        <v>77</v>
      </c>
      <c r="K64" s="279">
        <v>83.5</v>
      </c>
      <c r="L64" s="282"/>
      <c r="M64" s="283"/>
      <c r="N64" s="319"/>
      <c r="O64" s="319"/>
      <c r="R64" s="241"/>
      <c r="S64" s="239">
        <v>15.390000000000002</v>
      </c>
      <c r="T64" s="239">
        <v>17.100000000000001</v>
      </c>
      <c r="U64" s="239">
        <v>19</v>
      </c>
      <c r="V64" s="127"/>
      <c r="Y64" s="130"/>
      <c r="Z64" s="130"/>
    </row>
    <row r="65" spans="1:26" s="126" customFormat="1" ht="24" customHeight="1">
      <c r="A65" s="255"/>
      <c r="B65" s="255"/>
      <c r="C65" s="285">
        <v>10</v>
      </c>
      <c r="D65" s="286">
        <v>66.75</v>
      </c>
      <c r="E65" s="286">
        <v>74.5</v>
      </c>
      <c r="F65" s="287"/>
      <c r="G65" s="286">
        <v>76.25</v>
      </c>
      <c r="H65" s="286">
        <v>84.25</v>
      </c>
      <c r="I65" s="288"/>
      <c r="J65" s="286">
        <v>86.25</v>
      </c>
      <c r="K65" s="286">
        <v>94</v>
      </c>
      <c r="L65" s="282"/>
      <c r="M65" s="283"/>
      <c r="N65" s="319"/>
      <c r="O65" s="319"/>
      <c r="R65" s="241"/>
      <c r="S65" s="242">
        <v>18.472049999999999</v>
      </c>
      <c r="T65" s="242">
        <v>20.5245</v>
      </c>
      <c r="U65" s="242">
        <v>22.805</v>
      </c>
      <c r="V65" s="127"/>
      <c r="Y65" s="130"/>
      <c r="Z65" s="130"/>
    </row>
    <row r="66" spans="1:26" s="126" customFormat="1" ht="24" customHeight="1">
      <c r="A66" s="255"/>
      <c r="B66" s="255"/>
      <c r="C66" s="277">
        <v>11</v>
      </c>
      <c r="D66" s="279">
        <v>79.75</v>
      </c>
      <c r="E66" s="279">
        <v>88</v>
      </c>
      <c r="F66" s="289"/>
      <c r="G66" s="279">
        <v>90.25</v>
      </c>
      <c r="H66" s="279">
        <v>98.5</v>
      </c>
      <c r="I66" s="290"/>
      <c r="J66" s="279">
        <v>101</v>
      </c>
      <c r="K66" s="279">
        <v>108.5</v>
      </c>
      <c r="L66" s="282"/>
      <c r="M66" s="283"/>
      <c r="N66" s="319"/>
      <c r="O66" s="319"/>
      <c r="R66" s="241"/>
      <c r="S66" s="239">
        <v>22.659750000000003</v>
      </c>
      <c r="T66" s="239">
        <v>25.177500000000002</v>
      </c>
      <c r="U66" s="239">
        <v>27.975000000000001</v>
      </c>
      <c r="V66" s="127"/>
      <c r="Y66" s="130"/>
      <c r="Z66" s="130"/>
    </row>
    <row r="67" spans="1:26" s="126" customFormat="1" ht="24" customHeight="1">
      <c r="A67" s="255"/>
      <c r="B67" s="255"/>
      <c r="C67" s="285">
        <v>12</v>
      </c>
      <c r="D67" s="286">
        <v>95.25</v>
      </c>
      <c r="E67" s="286">
        <v>103.25</v>
      </c>
      <c r="F67" s="287"/>
      <c r="G67" s="286">
        <v>106.25</v>
      </c>
      <c r="H67" s="286">
        <v>113.25</v>
      </c>
      <c r="I67" s="288"/>
      <c r="J67" s="286">
        <v>116.25</v>
      </c>
      <c r="K67" s="286">
        <v>123.5</v>
      </c>
      <c r="L67" s="282"/>
      <c r="M67" s="283"/>
      <c r="N67" s="319"/>
      <c r="O67" s="319"/>
      <c r="R67" s="241"/>
      <c r="S67" s="242">
        <v>27.155249999999999</v>
      </c>
      <c r="T67" s="242">
        <v>30.172499999999999</v>
      </c>
      <c r="U67" s="242">
        <v>33.524999999999999</v>
      </c>
      <c r="V67" s="127"/>
      <c r="Y67" s="130"/>
      <c r="Z67" s="130"/>
    </row>
    <row r="68" spans="1:26" s="126" customFormat="1" ht="24" customHeight="1">
      <c r="A68" s="255"/>
      <c r="B68" s="255"/>
      <c r="C68" s="277">
        <v>13</v>
      </c>
      <c r="D68" s="279">
        <v>104.75</v>
      </c>
      <c r="E68" s="279">
        <v>111.75</v>
      </c>
      <c r="F68" s="287"/>
      <c r="G68" s="279">
        <v>114.75</v>
      </c>
      <c r="H68" s="279">
        <v>121.75</v>
      </c>
      <c r="I68" s="288"/>
      <c r="J68" s="279">
        <v>125.25</v>
      </c>
      <c r="K68" s="279">
        <v>132.25</v>
      </c>
      <c r="L68" s="282"/>
      <c r="M68" s="283"/>
      <c r="N68" s="319"/>
      <c r="O68" s="319"/>
      <c r="R68" s="241"/>
      <c r="S68" s="239">
        <v>29.139750000000006</v>
      </c>
      <c r="T68" s="239">
        <v>32.377500000000005</v>
      </c>
      <c r="U68" s="239">
        <v>35.975000000000001</v>
      </c>
      <c r="V68" s="127"/>
      <c r="Y68" s="130"/>
      <c r="Z68" s="130"/>
    </row>
    <row r="69" spans="1:26" s="126" customFormat="1" ht="24" customHeight="1">
      <c r="A69" s="255"/>
      <c r="B69" s="255"/>
      <c r="C69" s="285">
        <v>14</v>
      </c>
      <c r="D69" s="286">
        <v>110.75</v>
      </c>
      <c r="E69" s="286">
        <v>119.5</v>
      </c>
      <c r="F69" s="287"/>
      <c r="G69" s="286">
        <v>122.5</v>
      </c>
      <c r="H69" s="286">
        <v>131.25</v>
      </c>
      <c r="I69" s="288"/>
      <c r="J69" s="286">
        <v>134.75</v>
      </c>
      <c r="K69" s="286">
        <v>143.25</v>
      </c>
      <c r="L69" s="282"/>
      <c r="M69" s="283"/>
      <c r="N69" s="319"/>
      <c r="O69" s="319"/>
      <c r="R69" s="241"/>
      <c r="S69" s="242">
        <v>31.075650000000003</v>
      </c>
      <c r="T69" s="242">
        <v>34.528500000000001</v>
      </c>
      <c r="U69" s="242">
        <v>38.365000000000002</v>
      </c>
      <c r="V69" s="127"/>
      <c r="Y69" s="130"/>
      <c r="Z69" s="130"/>
    </row>
    <row r="70" spans="1:26" s="126" customFormat="1" ht="24" customHeight="1">
      <c r="A70" s="255"/>
      <c r="B70" s="255"/>
      <c r="C70" s="277">
        <v>15</v>
      </c>
      <c r="D70" s="279">
        <v>118</v>
      </c>
      <c r="E70" s="279">
        <v>127.75</v>
      </c>
      <c r="F70" s="287"/>
      <c r="G70" s="279">
        <v>131.25</v>
      </c>
      <c r="H70" s="279">
        <v>141</v>
      </c>
      <c r="I70" s="288"/>
      <c r="J70" s="279">
        <v>145</v>
      </c>
      <c r="K70" s="279">
        <v>154.75</v>
      </c>
      <c r="L70" s="282"/>
      <c r="M70" s="283"/>
      <c r="N70" s="319"/>
      <c r="O70" s="319"/>
      <c r="R70" s="241"/>
      <c r="S70" s="239">
        <v>33.173549999999999</v>
      </c>
      <c r="T70" s="239">
        <v>36.859499999999997</v>
      </c>
      <c r="U70" s="239">
        <v>40.954999999999998</v>
      </c>
      <c r="V70" s="127"/>
      <c r="Y70" s="130"/>
      <c r="Z70" s="130"/>
    </row>
    <row r="71" spans="1:26" s="126" customFormat="1" ht="24" customHeight="1">
      <c r="A71" s="255"/>
      <c r="B71" s="255"/>
      <c r="C71" s="285">
        <v>16</v>
      </c>
      <c r="D71" s="286">
        <v>125.75</v>
      </c>
      <c r="E71" s="286">
        <v>137.25</v>
      </c>
      <c r="F71" s="287"/>
      <c r="G71" s="286">
        <v>140.75</v>
      </c>
      <c r="H71" s="286">
        <v>152.5</v>
      </c>
      <c r="I71" s="288"/>
      <c r="J71" s="286">
        <v>156.5</v>
      </c>
      <c r="K71" s="286">
        <v>167.75</v>
      </c>
      <c r="L71" s="282"/>
      <c r="M71" s="283"/>
      <c r="N71" s="319"/>
      <c r="O71" s="319"/>
      <c r="R71" s="241"/>
      <c r="S71" s="242">
        <v>35.008200000000002</v>
      </c>
      <c r="T71" s="242">
        <v>38.898000000000003</v>
      </c>
      <c r="U71" s="242">
        <v>43.22</v>
      </c>
      <c r="V71" s="127"/>
    </row>
    <row r="72" spans="1:26" s="126" customFormat="1" ht="24" customHeight="1">
      <c r="A72" s="255"/>
      <c r="B72" s="255"/>
      <c r="C72" s="277">
        <v>17</v>
      </c>
      <c r="D72" s="279">
        <v>136.5</v>
      </c>
      <c r="E72" s="279">
        <v>149</v>
      </c>
      <c r="F72" s="287"/>
      <c r="G72" s="279">
        <v>153</v>
      </c>
      <c r="H72" s="279">
        <v>165.25</v>
      </c>
      <c r="I72" s="288"/>
      <c r="J72" s="279">
        <v>169.5</v>
      </c>
      <c r="K72" s="279">
        <v>180</v>
      </c>
      <c r="L72" s="282"/>
      <c r="M72" s="283"/>
      <c r="N72" s="276"/>
      <c r="O72" s="276"/>
      <c r="R72" s="241"/>
      <c r="S72" s="239">
        <v>37.721699999999998</v>
      </c>
      <c r="T72" s="239">
        <v>41.912999999999997</v>
      </c>
      <c r="U72" s="239">
        <v>46.569999999999993</v>
      </c>
      <c r="V72" s="127"/>
    </row>
    <row r="73" spans="1:26" s="126" customFormat="1" ht="24" customHeight="1">
      <c r="A73" s="255"/>
      <c r="B73" s="255"/>
      <c r="C73" s="285">
        <v>18</v>
      </c>
      <c r="D73" s="286">
        <v>149.25</v>
      </c>
      <c r="E73" s="286">
        <v>162.75</v>
      </c>
      <c r="F73" s="291"/>
      <c r="G73" s="286">
        <v>167</v>
      </c>
      <c r="H73" s="286">
        <v>178.5</v>
      </c>
      <c r="I73" s="292"/>
      <c r="J73" s="286">
        <v>183.25</v>
      </c>
      <c r="K73" s="286">
        <v>194.5</v>
      </c>
      <c r="L73" s="282"/>
      <c r="M73" s="283"/>
      <c r="N73" s="276"/>
      <c r="O73" s="276"/>
      <c r="R73" s="241"/>
      <c r="S73" s="242">
        <v>40.759200000000007</v>
      </c>
      <c r="T73" s="242">
        <v>45.288000000000004</v>
      </c>
      <c r="U73" s="242">
        <v>50.32</v>
      </c>
      <c r="V73" s="127"/>
    </row>
    <row r="74" spans="1:26" ht="24" hidden="1" customHeight="1">
      <c r="A74" s="254"/>
      <c r="B74" s="254"/>
      <c r="C74" s="277" t="s">
        <v>54</v>
      </c>
      <c r="D74" s="279">
        <v>73.75</v>
      </c>
      <c r="E74" s="279">
        <v>86.5</v>
      </c>
      <c r="F74" s="293"/>
      <c r="G74" s="279">
        <v>86.25</v>
      </c>
      <c r="H74" s="279">
        <v>98.75</v>
      </c>
      <c r="I74" s="294"/>
      <c r="J74" s="279">
        <v>98.5</v>
      </c>
      <c r="K74" s="279">
        <v>111</v>
      </c>
      <c r="L74" s="282"/>
      <c r="M74" s="283"/>
      <c r="N74" s="276"/>
      <c r="O74" s="276"/>
      <c r="R74" s="241"/>
      <c r="S74" s="239">
        <v>0</v>
      </c>
      <c r="T74" s="239">
        <v>0</v>
      </c>
      <c r="U74" s="239">
        <v>0</v>
      </c>
      <c r="W74" s="126"/>
    </row>
    <row r="75" spans="1:26" ht="24" hidden="1" customHeight="1" outlineLevel="7">
      <c r="A75" s="254"/>
      <c r="B75" s="254"/>
      <c r="C75" s="285" t="s">
        <v>54</v>
      </c>
      <c r="D75" s="286">
        <v>79.75</v>
      </c>
      <c r="E75" s="286">
        <v>93.5</v>
      </c>
      <c r="F75" s="293"/>
      <c r="G75" s="286">
        <v>93.25</v>
      </c>
      <c r="H75" s="286">
        <v>106.75</v>
      </c>
      <c r="I75" s="294"/>
      <c r="J75" s="286">
        <v>106.5</v>
      </c>
      <c r="K75" s="286">
        <v>120.25</v>
      </c>
      <c r="L75" s="282"/>
      <c r="M75" s="283"/>
      <c r="N75" s="276"/>
      <c r="O75" s="276"/>
      <c r="R75" s="241"/>
      <c r="S75" s="242">
        <v>0</v>
      </c>
      <c r="T75" s="242">
        <v>0</v>
      </c>
      <c r="U75" s="242">
        <v>0</v>
      </c>
      <c r="W75" s="126"/>
    </row>
    <row r="76" spans="1:26" ht="24" hidden="1" customHeight="1" outlineLevel="7">
      <c r="A76" s="254"/>
      <c r="B76" s="254"/>
      <c r="C76" s="295" t="s">
        <v>54</v>
      </c>
      <c r="D76" s="282">
        <v>91.25</v>
      </c>
      <c r="E76" s="282">
        <v>105</v>
      </c>
      <c r="F76" s="293"/>
      <c r="G76" s="282">
        <v>104.75</v>
      </c>
      <c r="H76" s="282">
        <v>118.25</v>
      </c>
      <c r="I76" s="294"/>
      <c r="J76" s="282">
        <v>118</v>
      </c>
      <c r="K76" s="282">
        <v>130.25</v>
      </c>
      <c r="L76" s="282"/>
      <c r="M76" s="283"/>
      <c r="N76" s="276"/>
      <c r="O76" s="276"/>
      <c r="R76" s="241"/>
      <c r="S76" s="240">
        <v>0</v>
      </c>
      <c r="T76" s="240">
        <v>0</v>
      </c>
      <c r="U76" s="240">
        <v>0</v>
      </c>
      <c r="W76" s="126"/>
    </row>
    <row r="77" spans="1:26" ht="15" customHeight="1" collapsed="1" thickBot="1">
      <c r="A77" s="254"/>
      <c r="B77" s="254"/>
      <c r="C77" s="278"/>
      <c r="D77" s="296"/>
      <c r="E77" s="296"/>
      <c r="F77" s="297"/>
      <c r="G77" s="297"/>
      <c r="H77" s="297"/>
      <c r="I77" s="277"/>
      <c r="J77" s="284"/>
      <c r="K77" s="284"/>
      <c r="L77" s="284"/>
      <c r="M77" s="298"/>
      <c r="N77" s="276"/>
      <c r="O77" s="276"/>
      <c r="R77" s="241"/>
      <c r="S77" s="241"/>
      <c r="T77" s="126"/>
      <c r="W77" s="126"/>
    </row>
    <row r="78" spans="1:26" ht="13.9" thickTop="1">
      <c r="A78" s="254"/>
      <c r="B78" s="299"/>
      <c r="C78" s="299"/>
      <c r="D78" s="299"/>
      <c r="E78" s="299"/>
      <c r="F78" s="299"/>
      <c r="G78" s="299"/>
      <c r="H78" s="299"/>
      <c r="I78" s="299"/>
      <c r="J78" s="299"/>
      <c r="K78" s="299"/>
      <c r="L78" s="299"/>
      <c r="M78" s="299"/>
      <c r="N78" s="299"/>
      <c r="O78" s="299"/>
    </row>
    <row r="79" spans="1:26" ht="36" customHeight="1">
      <c r="A79" s="254"/>
      <c r="B79" s="257"/>
      <c r="C79" s="258" t="s">
        <v>87</v>
      </c>
      <c r="D79" s="259"/>
      <c r="E79" s="260"/>
      <c r="F79" s="260"/>
      <c r="G79" s="261"/>
      <c r="H79" s="262" t="s">
        <v>88</v>
      </c>
      <c r="I79" s="300"/>
      <c r="J79" s="301" t="s">
        <v>46</v>
      </c>
      <c r="K79" s="300"/>
      <c r="L79" s="260"/>
      <c r="M79" s="260"/>
      <c r="N79" s="260"/>
      <c r="O79" s="263" t="s">
        <v>87</v>
      </c>
      <c r="R79" s="313"/>
      <c r="S79" s="313"/>
      <c r="T79" s="126"/>
      <c r="U79" s="126"/>
      <c r="V79" s="126"/>
      <c r="W79" s="126"/>
    </row>
    <row r="80" spans="1:26" ht="6.75" customHeight="1">
      <c r="A80" s="254"/>
      <c r="B80" s="254"/>
      <c r="C80" s="264"/>
      <c r="D80" s="265"/>
      <c r="E80" s="266"/>
      <c r="F80" s="267"/>
      <c r="G80" s="314"/>
      <c r="H80" s="314"/>
      <c r="I80" s="254"/>
      <c r="J80" s="254"/>
      <c r="K80" s="268"/>
      <c r="L80" s="268"/>
      <c r="M80" s="268"/>
      <c r="N80" s="268"/>
      <c r="O80" s="254"/>
      <c r="T80" s="126"/>
      <c r="U80" s="126"/>
      <c r="V80" s="126"/>
      <c r="W80" s="126"/>
    </row>
    <row r="81" spans="1:26" ht="24" customHeight="1">
      <c r="A81" s="254"/>
      <c r="B81" s="254"/>
      <c r="C81" s="269"/>
      <c r="D81" s="315" t="s">
        <v>89</v>
      </c>
      <c r="E81" s="316"/>
      <c r="F81" s="270"/>
      <c r="G81" s="315" t="s">
        <v>90</v>
      </c>
      <c r="H81" s="316"/>
      <c r="I81" s="254"/>
      <c r="J81" s="315" t="s">
        <v>91</v>
      </c>
      <c r="K81" s="316"/>
      <c r="L81" s="174"/>
      <c r="M81" s="271"/>
      <c r="N81" s="271"/>
      <c r="O81" s="254"/>
      <c r="S81" s="128" t="s">
        <v>92</v>
      </c>
      <c r="T81" s="128">
        <v>6</v>
      </c>
    </row>
    <row r="82" spans="1:26" ht="52.9" customHeight="1">
      <c r="A82" s="254"/>
      <c r="B82" s="174"/>
      <c r="C82" s="272" t="s">
        <v>93</v>
      </c>
      <c r="D82" s="272" t="s">
        <v>94</v>
      </c>
      <c r="E82" s="273" t="s">
        <v>95</v>
      </c>
      <c r="F82" s="274"/>
      <c r="G82" s="275" t="s">
        <v>94</v>
      </c>
      <c r="H82" s="273" t="s">
        <v>95</v>
      </c>
      <c r="I82" s="274"/>
      <c r="J82" s="275" t="s">
        <v>94</v>
      </c>
      <c r="K82" s="272" t="s">
        <v>95</v>
      </c>
      <c r="L82" s="274"/>
      <c r="M82" s="254"/>
      <c r="N82" s="319" t="str">
        <f>N63</f>
        <v>Uurtarieven inclusief loonkosten, vaste nominale Marktopslag per schaal, reis/ autokosten en opleidingskosten. Voor deze Functiegroepen geldt geen overwerk. EXCLUSIEF BTW</v>
      </c>
      <c r="O82" s="319"/>
      <c r="R82" s="238"/>
      <c r="S82" s="237" t="s">
        <v>97</v>
      </c>
      <c r="T82" s="237" t="s">
        <v>98</v>
      </c>
      <c r="U82" s="237" t="s">
        <v>99</v>
      </c>
      <c r="W82" s="126"/>
      <c r="X82" s="129"/>
      <c r="Y82" s="129"/>
      <c r="Z82" s="129"/>
    </row>
    <row r="83" spans="1:26" s="126" customFormat="1" ht="24" customHeight="1">
      <c r="A83" s="255"/>
      <c r="B83" s="255"/>
      <c r="C83" s="278">
        <v>9</v>
      </c>
      <c r="D83" s="279">
        <v>59.5</v>
      </c>
      <c r="E83" s="279">
        <v>66.25</v>
      </c>
      <c r="F83" s="280"/>
      <c r="G83" s="279">
        <v>67.5</v>
      </c>
      <c r="H83" s="279">
        <v>74.25</v>
      </c>
      <c r="I83" s="281"/>
      <c r="J83" s="279">
        <v>75.75</v>
      </c>
      <c r="K83" s="279">
        <v>82.5</v>
      </c>
      <c r="L83" s="282"/>
      <c r="M83" s="283"/>
      <c r="N83" s="319"/>
      <c r="O83" s="319"/>
      <c r="R83" s="241"/>
      <c r="S83" s="239">
        <v>14.478057487894661</v>
      </c>
      <c r="T83" s="239">
        <v>16.08673054210518</v>
      </c>
      <c r="U83" s="239">
        <v>17.874145046783532</v>
      </c>
      <c r="V83" s="127"/>
      <c r="Y83" s="130"/>
      <c r="Z83" s="130"/>
    </row>
    <row r="84" spans="1:26" s="126" customFormat="1" ht="24" customHeight="1">
      <c r="A84" s="255"/>
      <c r="B84" s="255"/>
      <c r="C84" s="285">
        <v>10</v>
      </c>
      <c r="D84" s="286">
        <v>65</v>
      </c>
      <c r="E84" s="286">
        <v>73</v>
      </c>
      <c r="F84" s="287"/>
      <c r="G84" s="286">
        <v>74.5</v>
      </c>
      <c r="H84" s="286">
        <v>82.25</v>
      </c>
      <c r="I84" s="288"/>
      <c r="J84" s="286">
        <v>84.25</v>
      </c>
      <c r="K84" s="286">
        <v>92</v>
      </c>
      <c r="L84" s="282"/>
      <c r="M84" s="283"/>
      <c r="N84" s="319"/>
      <c r="O84" s="319"/>
      <c r="R84" s="241"/>
      <c r="S84" s="242">
        <v>16.825063979089645</v>
      </c>
      <c r="T84" s="242">
        <v>18.694515532321827</v>
      </c>
      <c r="U84" s="242">
        <v>20.77168392480203</v>
      </c>
      <c r="V84" s="127"/>
      <c r="Y84" s="130"/>
      <c r="Z84" s="130"/>
    </row>
    <row r="85" spans="1:26" s="126" customFormat="1" ht="24" customHeight="1">
      <c r="A85" s="255"/>
      <c r="B85" s="255"/>
      <c r="C85" s="277">
        <v>11</v>
      </c>
      <c r="D85" s="279">
        <v>76.5</v>
      </c>
      <c r="E85" s="279">
        <v>84.75</v>
      </c>
      <c r="F85" s="289"/>
      <c r="G85" s="279">
        <v>86.75</v>
      </c>
      <c r="H85" s="279">
        <v>95</v>
      </c>
      <c r="I85" s="290"/>
      <c r="J85" s="279">
        <v>97.25</v>
      </c>
      <c r="K85" s="279">
        <v>104.5</v>
      </c>
      <c r="L85" s="282"/>
      <c r="M85" s="283"/>
      <c r="N85" s="319"/>
      <c r="O85" s="319"/>
      <c r="R85" s="241"/>
      <c r="S85" s="239">
        <v>19.530435838924273</v>
      </c>
      <c r="T85" s="239">
        <v>21.700484265471413</v>
      </c>
      <c r="U85" s="239">
        <v>24.111649183857125</v>
      </c>
      <c r="V85" s="127"/>
      <c r="Y85" s="130"/>
      <c r="Z85" s="130"/>
    </row>
    <row r="86" spans="1:26" s="126" customFormat="1" ht="24" customHeight="1">
      <c r="A86" s="255"/>
      <c r="B86" s="255"/>
      <c r="C86" s="285">
        <v>12</v>
      </c>
      <c r="D86" s="286">
        <v>90</v>
      </c>
      <c r="E86" s="286">
        <v>98.25</v>
      </c>
      <c r="F86" s="287"/>
      <c r="G86" s="286">
        <v>100.25</v>
      </c>
      <c r="H86" s="286">
        <v>107.5</v>
      </c>
      <c r="I86" s="288"/>
      <c r="J86" s="286">
        <v>110</v>
      </c>
      <c r="K86" s="286">
        <v>117</v>
      </c>
      <c r="L86" s="282"/>
      <c r="M86" s="283"/>
      <c r="N86" s="319"/>
      <c r="O86" s="319"/>
      <c r="R86" s="241"/>
      <c r="S86" s="242">
        <v>21.930296444982243</v>
      </c>
      <c r="T86" s="242">
        <v>24.366996049980269</v>
      </c>
      <c r="U86" s="242">
        <v>27.074440055533632</v>
      </c>
      <c r="V86" s="127"/>
      <c r="Y86" s="130"/>
      <c r="Z86" s="130"/>
    </row>
    <row r="87" spans="1:26" s="126" customFormat="1" ht="24" customHeight="1">
      <c r="A87" s="255"/>
      <c r="B87" s="255"/>
      <c r="C87" s="277">
        <v>13</v>
      </c>
      <c r="D87" s="279">
        <v>99.25</v>
      </c>
      <c r="E87" s="279">
        <v>106.5</v>
      </c>
      <c r="F87" s="287"/>
      <c r="G87" s="279">
        <v>108.75</v>
      </c>
      <c r="H87" s="279">
        <v>116</v>
      </c>
      <c r="I87" s="288"/>
      <c r="J87" s="279">
        <v>118.5</v>
      </c>
      <c r="K87" s="279">
        <v>125.75</v>
      </c>
      <c r="L87" s="282"/>
      <c r="M87" s="283"/>
      <c r="N87" s="319"/>
      <c r="O87" s="319"/>
      <c r="R87" s="241"/>
      <c r="S87" s="239">
        <v>23.776782274388708</v>
      </c>
      <c r="T87" s="239">
        <v>26.418646971543009</v>
      </c>
      <c r="U87" s="239">
        <v>29.354052190603344</v>
      </c>
      <c r="V87" s="127"/>
      <c r="Y87" s="130"/>
      <c r="Z87" s="130"/>
    </row>
    <row r="88" spans="1:26" s="126" customFormat="1" ht="24" customHeight="1">
      <c r="A88" s="255"/>
      <c r="B88" s="255"/>
      <c r="C88" s="285">
        <v>14</v>
      </c>
      <c r="D88" s="286">
        <v>105.5</v>
      </c>
      <c r="E88" s="286">
        <v>114.25</v>
      </c>
      <c r="F88" s="287"/>
      <c r="G88" s="286">
        <v>116.75</v>
      </c>
      <c r="H88" s="286">
        <v>125.25</v>
      </c>
      <c r="I88" s="288"/>
      <c r="J88" s="286">
        <v>128.25</v>
      </c>
      <c r="K88" s="286">
        <v>136.75</v>
      </c>
      <c r="L88" s="282"/>
      <c r="M88" s="283"/>
      <c r="N88" s="319"/>
      <c r="O88" s="319"/>
      <c r="R88" s="241"/>
      <c r="S88" s="242">
        <v>25.8333098939592</v>
      </c>
      <c r="T88" s="242">
        <v>28.703677659954664</v>
      </c>
      <c r="U88" s="242">
        <v>31.892975177727404</v>
      </c>
      <c r="V88" s="127"/>
      <c r="Y88" s="130"/>
      <c r="Z88" s="130"/>
    </row>
    <row r="89" spans="1:26" s="126" customFormat="1" ht="24" customHeight="1">
      <c r="A89" s="255"/>
      <c r="B89" s="255"/>
      <c r="C89" s="277">
        <v>15</v>
      </c>
      <c r="D89" s="279">
        <v>112.75</v>
      </c>
      <c r="E89" s="279">
        <v>122.75</v>
      </c>
      <c r="F89" s="287"/>
      <c r="G89" s="279">
        <v>125.5</v>
      </c>
      <c r="H89" s="279">
        <v>135.5</v>
      </c>
      <c r="I89" s="288"/>
      <c r="J89" s="279">
        <v>138.75</v>
      </c>
      <c r="K89" s="279">
        <v>148.5</v>
      </c>
      <c r="L89" s="282"/>
      <c r="M89" s="283"/>
      <c r="N89" s="319"/>
      <c r="O89" s="319"/>
      <c r="R89" s="241"/>
      <c r="S89" s="239">
        <v>28.105555005997431</v>
      </c>
      <c r="T89" s="239">
        <v>31.228394451108255</v>
      </c>
      <c r="U89" s="239">
        <v>34.698216056786947</v>
      </c>
      <c r="V89" s="127"/>
      <c r="Y89" s="130"/>
      <c r="Z89" s="130"/>
    </row>
    <row r="90" spans="1:26" s="126" customFormat="1" ht="24" customHeight="1">
      <c r="A90" s="255"/>
      <c r="B90" s="255"/>
      <c r="C90" s="285">
        <v>16</v>
      </c>
      <c r="D90" s="286">
        <v>121.25</v>
      </c>
      <c r="E90" s="286">
        <v>132.75</v>
      </c>
      <c r="F90" s="287"/>
      <c r="G90" s="286">
        <v>135.75</v>
      </c>
      <c r="H90" s="286">
        <v>147.5</v>
      </c>
      <c r="I90" s="288"/>
      <c r="J90" s="286">
        <v>151</v>
      </c>
      <c r="K90" s="286">
        <v>162</v>
      </c>
      <c r="L90" s="282"/>
      <c r="M90" s="283"/>
      <c r="N90" s="319"/>
      <c r="O90" s="319"/>
      <c r="R90" s="241"/>
      <c r="S90" s="242">
        <v>30.530432691697992</v>
      </c>
      <c r="T90" s="242">
        <v>33.922702990775548</v>
      </c>
      <c r="U90" s="242">
        <v>37.691892211972828</v>
      </c>
      <c r="V90" s="127"/>
    </row>
    <row r="91" spans="1:26" s="126" customFormat="1" ht="24" customHeight="1">
      <c r="A91" s="255"/>
      <c r="B91" s="255"/>
      <c r="C91" s="277">
        <v>17</v>
      </c>
      <c r="D91" s="279">
        <v>131.25</v>
      </c>
      <c r="E91" s="279">
        <v>143.75</v>
      </c>
      <c r="F91" s="287"/>
      <c r="G91" s="279">
        <v>147.25</v>
      </c>
      <c r="H91" s="279">
        <v>159.5</v>
      </c>
      <c r="I91" s="288"/>
      <c r="J91" s="279">
        <v>163.25</v>
      </c>
      <c r="K91" s="279">
        <v>173.75</v>
      </c>
      <c r="L91" s="282"/>
      <c r="M91" s="283"/>
      <c r="N91" s="276"/>
      <c r="O91" s="276"/>
      <c r="R91" s="241"/>
      <c r="S91" s="239">
        <v>32.562726168392899</v>
      </c>
      <c r="T91" s="239">
        <v>36.180806853769887</v>
      </c>
      <c r="U91" s="239">
        <v>40.200896504188762</v>
      </c>
      <c r="V91" s="127"/>
    </row>
    <row r="92" spans="1:26" s="126" customFormat="1" ht="24" customHeight="1">
      <c r="A92" s="255"/>
      <c r="B92" s="255"/>
      <c r="C92" s="285">
        <v>18</v>
      </c>
      <c r="D92" s="286">
        <v>143.5</v>
      </c>
      <c r="E92" s="286">
        <v>156.75</v>
      </c>
      <c r="F92" s="291"/>
      <c r="G92" s="286">
        <v>160.5</v>
      </c>
      <c r="H92" s="286">
        <v>172</v>
      </c>
      <c r="I92" s="292"/>
      <c r="J92" s="286">
        <v>176</v>
      </c>
      <c r="K92" s="286">
        <v>187.25</v>
      </c>
      <c r="L92" s="282"/>
      <c r="M92" s="283"/>
      <c r="N92" s="276"/>
      <c r="O92" s="276"/>
      <c r="R92" s="241"/>
      <c r="S92" s="242">
        <v>34.824333192175303</v>
      </c>
      <c r="T92" s="242">
        <v>38.693703546861443</v>
      </c>
      <c r="U92" s="242">
        <v>42.993003940957159</v>
      </c>
      <c r="V92" s="127"/>
    </row>
    <row r="93" spans="1:26" ht="24" hidden="1" customHeight="1">
      <c r="A93" s="254"/>
      <c r="B93" s="254"/>
      <c r="C93" s="277" t="s">
        <v>54</v>
      </c>
      <c r="D93" s="279">
        <v>73.75</v>
      </c>
      <c r="E93" s="279">
        <v>86.5</v>
      </c>
      <c r="F93" s="293"/>
      <c r="G93" s="279">
        <v>86.25</v>
      </c>
      <c r="H93" s="279">
        <v>98.75</v>
      </c>
      <c r="I93" s="294"/>
      <c r="J93" s="279">
        <v>98.5</v>
      </c>
      <c r="K93" s="279">
        <v>111</v>
      </c>
      <c r="L93" s="282"/>
      <c r="M93" s="283"/>
      <c r="N93" s="276"/>
      <c r="O93" s="276"/>
      <c r="R93" s="241"/>
      <c r="S93" s="239">
        <v>0</v>
      </c>
      <c r="T93" s="239">
        <v>0</v>
      </c>
      <c r="U93" s="239">
        <v>0</v>
      </c>
      <c r="W93" s="126"/>
    </row>
    <row r="94" spans="1:26" ht="24" hidden="1" customHeight="1" outlineLevel="7">
      <c r="A94" s="254"/>
      <c r="B94" s="254"/>
      <c r="C94" s="285" t="s">
        <v>54</v>
      </c>
      <c r="D94" s="286">
        <v>79.75</v>
      </c>
      <c r="E94" s="286">
        <v>93.5</v>
      </c>
      <c r="F94" s="293"/>
      <c r="G94" s="286">
        <v>93.25</v>
      </c>
      <c r="H94" s="286">
        <v>106.75</v>
      </c>
      <c r="I94" s="294"/>
      <c r="J94" s="286">
        <v>106.5</v>
      </c>
      <c r="K94" s="286">
        <v>120.25</v>
      </c>
      <c r="L94" s="282"/>
      <c r="M94" s="283"/>
      <c r="N94" s="276"/>
      <c r="O94" s="276"/>
      <c r="R94" s="241"/>
      <c r="S94" s="242">
        <v>0</v>
      </c>
      <c r="T94" s="242">
        <v>0</v>
      </c>
      <c r="U94" s="242">
        <v>0</v>
      </c>
      <c r="W94" s="126"/>
    </row>
    <row r="95" spans="1:26" ht="24" hidden="1" customHeight="1" outlineLevel="7">
      <c r="A95" s="254"/>
      <c r="B95" s="254"/>
      <c r="C95" s="295" t="s">
        <v>54</v>
      </c>
      <c r="D95" s="282">
        <v>91.25</v>
      </c>
      <c r="E95" s="282">
        <v>105</v>
      </c>
      <c r="F95" s="293"/>
      <c r="G95" s="282">
        <v>104.75</v>
      </c>
      <c r="H95" s="282">
        <v>118.25</v>
      </c>
      <c r="I95" s="294"/>
      <c r="J95" s="282">
        <v>118</v>
      </c>
      <c r="K95" s="282">
        <v>130.25</v>
      </c>
      <c r="L95" s="282"/>
      <c r="M95" s="283"/>
      <c r="N95" s="276"/>
      <c r="O95" s="276"/>
      <c r="R95" s="241"/>
      <c r="S95" s="240">
        <v>0</v>
      </c>
      <c r="T95" s="240">
        <v>0</v>
      </c>
      <c r="U95" s="240">
        <v>0</v>
      </c>
      <c r="W95" s="126"/>
    </row>
    <row r="96" spans="1:26" ht="15" customHeight="1" collapsed="1" thickBot="1">
      <c r="A96" s="254"/>
      <c r="B96" s="254"/>
      <c r="C96" s="278"/>
      <c r="D96" s="296"/>
      <c r="E96" s="296"/>
      <c r="F96" s="297"/>
      <c r="G96" s="297"/>
      <c r="H96" s="297"/>
      <c r="I96" s="277"/>
      <c r="J96" s="284"/>
      <c r="K96" s="284"/>
      <c r="L96" s="284"/>
      <c r="M96" s="298"/>
      <c r="N96" s="276"/>
      <c r="O96" s="276"/>
      <c r="R96" s="241"/>
      <c r="S96" s="241"/>
      <c r="T96" s="126"/>
      <c r="W96" s="126"/>
    </row>
    <row r="97" spans="1:26" ht="13.9" thickTop="1">
      <c r="A97" s="254"/>
      <c r="B97" s="299"/>
      <c r="C97" s="299"/>
      <c r="D97" s="299"/>
      <c r="E97" s="299"/>
      <c r="F97" s="299"/>
      <c r="G97" s="299"/>
      <c r="H97" s="299"/>
      <c r="I97" s="299"/>
      <c r="J97" s="299"/>
      <c r="K97" s="299"/>
      <c r="L97" s="299"/>
      <c r="M97" s="299"/>
      <c r="N97" s="299"/>
      <c r="O97" s="299"/>
    </row>
    <row r="98" spans="1:26" ht="36" customHeight="1">
      <c r="A98" s="254"/>
      <c r="B98" s="257"/>
      <c r="C98" s="258" t="s">
        <v>87</v>
      </c>
      <c r="D98" s="259"/>
      <c r="E98" s="260"/>
      <c r="F98" s="260"/>
      <c r="G98" s="261"/>
      <c r="H98" s="262" t="s">
        <v>88</v>
      </c>
      <c r="I98" s="300"/>
      <c r="J98" s="301" t="s">
        <v>47</v>
      </c>
      <c r="K98" s="300"/>
      <c r="L98" s="260"/>
      <c r="M98" s="260"/>
      <c r="N98" s="260"/>
      <c r="O98" s="263" t="s">
        <v>87</v>
      </c>
      <c r="R98" s="313"/>
      <c r="S98" s="313"/>
      <c r="T98" s="126"/>
      <c r="U98" s="126"/>
      <c r="V98" s="126"/>
      <c r="W98" s="126"/>
    </row>
    <row r="99" spans="1:26" ht="6.75" customHeight="1">
      <c r="A99" s="254"/>
      <c r="B99" s="254"/>
      <c r="C99" s="264"/>
      <c r="D99" s="265"/>
      <c r="E99" s="266"/>
      <c r="F99" s="267"/>
      <c r="G99" s="314"/>
      <c r="H99" s="314"/>
      <c r="I99" s="254"/>
      <c r="J99" s="254"/>
      <c r="K99" s="268"/>
      <c r="L99" s="268"/>
      <c r="M99" s="268"/>
      <c r="N99" s="268"/>
      <c r="O99" s="254"/>
      <c r="T99" s="126"/>
      <c r="U99" s="126"/>
      <c r="V99" s="126"/>
      <c r="W99" s="126"/>
    </row>
    <row r="100" spans="1:26" ht="24" customHeight="1">
      <c r="A100" s="254"/>
      <c r="B100" s="254"/>
      <c r="C100" s="269"/>
      <c r="D100" s="315" t="s">
        <v>89</v>
      </c>
      <c r="E100" s="316"/>
      <c r="F100" s="270"/>
      <c r="G100" s="315" t="s">
        <v>90</v>
      </c>
      <c r="H100" s="316"/>
      <c r="I100" s="254"/>
      <c r="J100" s="315" t="s">
        <v>91</v>
      </c>
      <c r="K100" s="316"/>
      <c r="L100" s="174"/>
      <c r="M100" s="271"/>
      <c r="N100" s="271"/>
      <c r="O100" s="254"/>
      <c r="S100" s="128" t="s">
        <v>92</v>
      </c>
      <c r="T100" s="128">
        <v>7</v>
      </c>
    </row>
    <row r="101" spans="1:26" ht="52.9" customHeight="1">
      <c r="A101" s="254"/>
      <c r="B101" s="174"/>
      <c r="C101" s="272" t="s">
        <v>93</v>
      </c>
      <c r="D101" s="272" t="s">
        <v>94</v>
      </c>
      <c r="E101" s="273" t="s">
        <v>95</v>
      </c>
      <c r="F101" s="274"/>
      <c r="G101" s="275" t="s">
        <v>94</v>
      </c>
      <c r="H101" s="273" t="s">
        <v>95</v>
      </c>
      <c r="I101" s="274"/>
      <c r="J101" s="275" t="s">
        <v>94</v>
      </c>
      <c r="K101" s="272" t="s">
        <v>95</v>
      </c>
      <c r="L101" s="274"/>
      <c r="M101" s="254"/>
      <c r="N101" s="319" t="str">
        <f>N82</f>
        <v>Uurtarieven inclusief loonkosten, vaste nominale Marktopslag per schaal, reis/ autokosten en opleidingskosten. Voor deze Functiegroepen geldt geen overwerk. EXCLUSIEF BTW</v>
      </c>
      <c r="O101" s="319"/>
      <c r="R101" s="238"/>
      <c r="S101" s="237" t="s">
        <v>97</v>
      </c>
      <c r="T101" s="237" t="s">
        <v>98</v>
      </c>
      <c r="U101" s="237" t="s">
        <v>99</v>
      </c>
      <c r="W101" s="126"/>
      <c r="X101" s="129"/>
      <c r="Y101" s="129"/>
      <c r="Z101" s="129"/>
    </row>
    <row r="102" spans="1:26" s="126" customFormat="1" ht="24" customHeight="1">
      <c r="A102" s="255"/>
      <c r="B102" s="255"/>
      <c r="C102" s="278">
        <v>9</v>
      </c>
      <c r="D102" s="279">
        <v>61.75</v>
      </c>
      <c r="E102" s="279">
        <v>68.5</v>
      </c>
      <c r="F102" s="280"/>
      <c r="G102" s="279">
        <v>70.25</v>
      </c>
      <c r="H102" s="279">
        <v>77</v>
      </c>
      <c r="I102" s="281"/>
      <c r="J102" s="279">
        <v>78.75</v>
      </c>
      <c r="K102" s="279">
        <v>85.5</v>
      </c>
      <c r="L102" s="282"/>
      <c r="M102" s="283"/>
      <c r="N102" s="319"/>
      <c r="O102" s="319"/>
      <c r="R102" s="241"/>
      <c r="S102" s="239">
        <v>16.857994156199183</v>
      </c>
      <c r="T102" s="239">
        <v>18.73110461799909</v>
      </c>
      <c r="U102" s="239">
        <v>20.812338464443432</v>
      </c>
      <c r="V102" s="127"/>
      <c r="Y102" s="130"/>
      <c r="Z102" s="130"/>
    </row>
    <row r="103" spans="1:26" s="126" customFormat="1" ht="24" customHeight="1">
      <c r="A103" s="255"/>
      <c r="B103" s="255"/>
      <c r="C103" s="285">
        <v>10</v>
      </c>
      <c r="D103" s="286">
        <v>67.75</v>
      </c>
      <c r="E103" s="286">
        <v>75.75</v>
      </c>
      <c r="F103" s="287"/>
      <c r="G103" s="286">
        <v>77.5</v>
      </c>
      <c r="H103" s="286">
        <v>85.5</v>
      </c>
      <c r="I103" s="288"/>
      <c r="J103" s="286">
        <v>87.5</v>
      </c>
      <c r="K103" s="286">
        <v>95.5</v>
      </c>
      <c r="L103" s="282"/>
      <c r="M103" s="283"/>
      <c r="N103" s="319"/>
      <c r="O103" s="319"/>
      <c r="R103" s="241"/>
      <c r="S103" s="242">
        <v>19.590807017745572</v>
      </c>
      <c r="T103" s="242">
        <v>21.767563353050633</v>
      </c>
      <c r="U103" s="242">
        <v>24.186181503389591</v>
      </c>
      <c r="V103" s="127"/>
      <c r="Y103" s="130"/>
      <c r="Z103" s="130"/>
    </row>
    <row r="104" spans="1:26" s="126" customFormat="1" ht="24" customHeight="1">
      <c r="A104" s="255"/>
      <c r="B104" s="255"/>
      <c r="C104" s="277">
        <v>11</v>
      </c>
      <c r="D104" s="279">
        <v>79.75</v>
      </c>
      <c r="E104" s="279">
        <v>88</v>
      </c>
      <c r="F104" s="289"/>
      <c r="G104" s="279">
        <v>90.25</v>
      </c>
      <c r="H104" s="279">
        <v>98.5</v>
      </c>
      <c r="I104" s="290"/>
      <c r="J104" s="279">
        <v>101.25</v>
      </c>
      <c r="K104" s="279">
        <v>108.5</v>
      </c>
      <c r="L104" s="282"/>
      <c r="M104" s="283"/>
      <c r="N104" s="319"/>
      <c r="O104" s="319"/>
      <c r="R104" s="241"/>
      <c r="S104" s="239">
        <v>22.740894178372649</v>
      </c>
      <c r="T104" s="239">
        <v>25.26766019819183</v>
      </c>
      <c r="U104" s="239">
        <v>28.075177997990924</v>
      </c>
      <c r="V104" s="127"/>
      <c r="Y104" s="130"/>
      <c r="Z104" s="130"/>
    </row>
    <row r="105" spans="1:26" s="126" customFormat="1" ht="24" customHeight="1">
      <c r="A105" s="255"/>
      <c r="B105" s="255"/>
      <c r="C105" s="285">
        <v>12</v>
      </c>
      <c r="D105" s="286">
        <v>93.75</v>
      </c>
      <c r="E105" s="286">
        <v>101.75</v>
      </c>
      <c r="F105" s="287"/>
      <c r="G105" s="286">
        <v>104.25</v>
      </c>
      <c r="H105" s="286">
        <v>111.5</v>
      </c>
      <c r="I105" s="288"/>
      <c r="J105" s="286">
        <v>114.25</v>
      </c>
      <c r="K105" s="286">
        <v>121.5</v>
      </c>
      <c r="L105" s="282"/>
      <c r="M105" s="283"/>
      <c r="N105" s="319"/>
      <c r="O105" s="319"/>
      <c r="R105" s="241"/>
      <c r="S105" s="242">
        <v>25.535249436765877</v>
      </c>
      <c r="T105" s="242">
        <v>28.372499374184308</v>
      </c>
      <c r="U105" s="242">
        <v>31.524999304649231</v>
      </c>
      <c r="V105" s="127"/>
      <c r="Y105" s="130"/>
      <c r="Z105" s="130"/>
    </row>
    <row r="106" spans="1:26" s="126" customFormat="1" ht="24" customHeight="1">
      <c r="A106" s="255"/>
      <c r="B106" s="255"/>
      <c r="C106" s="277">
        <v>13</v>
      </c>
      <c r="D106" s="279">
        <v>103.25</v>
      </c>
      <c r="E106" s="279">
        <v>110.25</v>
      </c>
      <c r="F106" s="287"/>
      <c r="G106" s="279">
        <v>113.25</v>
      </c>
      <c r="H106" s="279">
        <v>120.25</v>
      </c>
      <c r="I106" s="288"/>
      <c r="J106" s="279">
        <v>123.5</v>
      </c>
      <c r="K106" s="279">
        <v>130.5</v>
      </c>
      <c r="L106" s="282"/>
      <c r="M106" s="283"/>
      <c r="N106" s="319"/>
      <c r="O106" s="319"/>
      <c r="R106" s="241"/>
      <c r="S106" s="239">
        <v>27.685264889299173</v>
      </c>
      <c r="T106" s="239">
        <v>30.761405432554636</v>
      </c>
      <c r="U106" s="239">
        <v>34.179339369505151</v>
      </c>
      <c r="V106" s="127"/>
      <c r="Y106" s="130"/>
      <c r="Z106" s="130"/>
    </row>
    <row r="107" spans="1:26" s="126" customFormat="1" ht="24" customHeight="1">
      <c r="A107" s="255"/>
      <c r="B107" s="255"/>
      <c r="C107" s="285">
        <v>14</v>
      </c>
      <c r="D107" s="286">
        <v>109.75</v>
      </c>
      <c r="E107" s="286">
        <v>118.5</v>
      </c>
      <c r="F107" s="287"/>
      <c r="G107" s="286">
        <v>121.5</v>
      </c>
      <c r="H107" s="286">
        <v>130</v>
      </c>
      <c r="I107" s="288"/>
      <c r="J107" s="286">
        <v>133.5</v>
      </c>
      <c r="K107" s="286">
        <v>142</v>
      </c>
      <c r="L107" s="282"/>
      <c r="M107" s="283"/>
      <c r="N107" s="319"/>
      <c r="O107" s="319"/>
      <c r="R107" s="241"/>
      <c r="S107" s="242">
        <v>30.079849288606109</v>
      </c>
      <c r="T107" s="242">
        <v>33.422054765117899</v>
      </c>
      <c r="U107" s="242">
        <v>37.135616405686555</v>
      </c>
      <c r="V107" s="127"/>
      <c r="Y107" s="130"/>
      <c r="Z107" s="130"/>
    </row>
    <row r="108" spans="1:26" s="126" customFormat="1" ht="24" customHeight="1">
      <c r="A108" s="255"/>
      <c r="B108" s="255"/>
      <c r="C108" s="277">
        <v>15</v>
      </c>
      <c r="D108" s="279">
        <v>117.5</v>
      </c>
      <c r="E108" s="279">
        <v>127.25</v>
      </c>
      <c r="F108" s="287"/>
      <c r="G108" s="279">
        <v>130.75</v>
      </c>
      <c r="H108" s="279">
        <v>140.5</v>
      </c>
      <c r="I108" s="288"/>
      <c r="J108" s="279">
        <v>144.25</v>
      </c>
      <c r="K108" s="279">
        <v>154.25</v>
      </c>
      <c r="L108" s="282"/>
      <c r="M108" s="283"/>
      <c r="N108" s="319"/>
      <c r="O108" s="319"/>
      <c r="R108" s="241"/>
      <c r="S108" s="239">
        <v>32.725611322098551</v>
      </c>
      <c r="T108" s="239">
        <v>36.36179035788728</v>
      </c>
      <c r="U108" s="239">
        <v>40.401989286541422</v>
      </c>
      <c r="V108" s="127"/>
      <c r="Y108" s="130"/>
      <c r="Z108" s="130"/>
    </row>
    <row r="109" spans="1:26" s="126" customFormat="1" ht="24" customHeight="1">
      <c r="A109" s="255"/>
      <c r="B109" s="255"/>
      <c r="C109" s="285">
        <v>16</v>
      </c>
      <c r="D109" s="286">
        <v>126.25</v>
      </c>
      <c r="E109" s="286">
        <v>137.75</v>
      </c>
      <c r="F109" s="287"/>
      <c r="G109" s="286">
        <v>141.5</v>
      </c>
      <c r="H109" s="286">
        <v>153</v>
      </c>
      <c r="I109" s="288"/>
      <c r="J109" s="286">
        <v>157.25</v>
      </c>
      <c r="K109" s="286">
        <v>168.25</v>
      </c>
      <c r="L109" s="282"/>
      <c r="M109" s="283"/>
      <c r="N109" s="319"/>
      <c r="O109" s="319"/>
      <c r="R109" s="241"/>
      <c r="S109" s="242">
        <v>35.549096025707236</v>
      </c>
      <c r="T109" s="242">
        <v>39.49899558411915</v>
      </c>
      <c r="U109" s="242">
        <v>43.887772871243499</v>
      </c>
      <c r="V109" s="127"/>
    </row>
    <row r="110" spans="1:26" s="126" customFormat="1" ht="24" customHeight="1">
      <c r="A110" s="255"/>
      <c r="B110" s="255"/>
      <c r="C110" s="277">
        <v>17</v>
      </c>
      <c r="D110" s="279">
        <v>136.75</v>
      </c>
      <c r="E110" s="279">
        <v>149.25</v>
      </c>
      <c r="F110" s="287"/>
      <c r="G110" s="279">
        <v>153.25</v>
      </c>
      <c r="H110" s="279">
        <v>165.5</v>
      </c>
      <c r="I110" s="288"/>
      <c r="J110" s="279">
        <v>169.75</v>
      </c>
      <c r="K110" s="279">
        <v>180.25</v>
      </c>
      <c r="L110" s="282"/>
      <c r="M110" s="283"/>
      <c r="N110" s="276"/>
      <c r="O110" s="276"/>
      <c r="R110" s="241"/>
      <c r="S110" s="239">
        <v>37.915462617527311</v>
      </c>
      <c r="T110" s="239">
        <v>42.128291797252565</v>
      </c>
      <c r="U110" s="239">
        <v>46.809213108058401</v>
      </c>
      <c r="V110" s="127"/>
    </row>
    <row r="111" spans="1:26" s="126" customFormat="1" ht="24" customHeight="1">
      <c r="A111" s="255"/>
      <c r="B111" s="255"/>
      <c r="C111" s="285">
        <v>18</v>
      </c>
      <c r="D111" s="286">
        <v>149</v>
      </c>
      <c r="E111" s="286">
        <v>162.5</v>
      </c>
      <c r="F111" s="291"/>
      <c r="G111" s="286">
        <v>166.75</v>
      </c>
      <c r="H111" s="286">
        <v>178.25</v>
      </c>
      <c r="I111" s="292"/>
      <c r="J111" s="286">
        <v>183</v>
      </c>
      <c r="K111" s="286">
        <v>194.25</v>
      </c>
      <c r="L111" s="282"/>
      <c r="M111" s="283"/>
      <c r="N111" s="276"/>
      <c r="O111" s="276"/>
      <c r="R111" s="241"/>
      <c r="S111" s="242">
        <v>40.548837849143872</v>
      </c>
      <c r="T111" s="242">
        <v>45.054264276826522</v>
      </c>
      <c r="U111" s="242">
        <v>50.06029364091836</v>
      </c>
      <c r="V111" s="127"/>
    </row>
    <row r="112" spans="1:26" ht="24" hidden="1" customHeight="1">
      <c r="A112" s="254"/>
      <c r="B112" s="254"/>
      <c r="C112" s="277" t="s">
        <v>54</v>
      </c>
      <c r="D112" s="279">
        <v>73.75</v>
      </c>
      <c r="E112" s="279">
        <v>86.5</v>
      </c>
      <c r="F112" s="293"/>
      <c r="G112" s="279">
        <v>86.25</v>
      </c>
      <c r="H112" s="279">
        <v>98.75</v>
      </c>
      <c r="I112" s="294"/>
      <c r="J112" s="279">
        <v>98.5</v>
      </c>
      <c r="K112" s="279">
        <v>111</v>
      </c>
      <c r="L112" s="282"/>
      <c r="M112" s="283"/>
      <c r="N112" s="276"/>
      <c r="O112" s="276"/>
      <c r="R112" s="241"/>
      <c r="S112" s="239">
        <v>0</v>
      </c>
      <c r="T112" s="239">
        <v>0</v>
      </c>
      <c r="U112" s="239">
        <v>0</v>
      </c>
      <c r="W112" s="126"/>
    </row>
    <row r="113" spans="1:26" ht="24" hidden="1" customHeight="1" outlineLevel="7">
      <c r="A113" s="254"/>
      <c r="B113" s="254"/>
      <c r="C113" s="285" t="s">
        <v>54</v>
      </c>
      <c r="D113" s="286">
        <v>79.75</v>
      </c>
      <c r="E113" s="286">
        <v>93.5</v>
      </c>
      <c r="F113" s="293"/>
      <c r="G113" s="286">
        <v>93.25</v>
      </c>
      <c r="H113" s="286">
        <v>106.75</v>
      </c>
      <c r="I113" s="294"/>
      <c r="J113" s="286">
        <v>106.5</v>
      </c>
      <c r="K113" s="286">
        <v>120.25</v>
      </c>
      <c r="L113" s="282"/>
      <c r="M113" s="283"/>
      <c r="N113" s="276"/>
      <c r="O113" s="276"/>
      <c r="R113" s="241"/>
      <c r="S113" s="242">
        <v>0</v>
      </c>
      <c r="T113" s="242">
        <v>0</v>
      </c>
      <c r="U113" s="242">
        <v>0</v>
      </c>
      <c r="W113" s="126"/>
    </row>
    <row r="114" spans="1:26" ht="24" hidden="1" customHeight="1" outlineLevel="7">
      <c r="A114" s="254"/>
      <c r="B114" s="254"/>
      <c r="C114" s="295" t="s">
        <v>54</v>
      </c>
      <c r="D114" s="282">
        <v>91.25</v>
      </c>
      <c r="E114" s="282">
        <v>105</v>
      </c>
      <c r="F114" s="293"/>
      <c r="G114" s="282">
        <v>104.75</v>
      </c>
      <c r="H114" s="282">
        <v>118.25</v>
      </c>
      <c r="I114" s="294"/>
      <c r="J114" s="282">
        <v>118</v>
      </c>
      <c r="K114" s="282">
        <v>130.25</v>
      </c>
      <c r="L114" s="282"/>
      <c r="M114" s="283"/>
      <c r="N114" s="276"/>
      <c r="O114" s="276"/>
      <c r="R114" s="241"/>
      <c r="S114" s="240">
        <v>0</v>
      </c>
      <c r="T114" s="240">
        <v>0</v>
      </c>
      <c r="U114" s="240">
        <v>0</v>
      </c>
      <c r="W114" s="126"/>
    </row>
    <row r="115" spans="1:26" ht="15" customHeight="1" collapsed="1" thickBot="1">
      <c r="A115" s="254"/>
      <c r="B115" s="254"/>
      <c r="C115" s="278"/>
      <c r="D115" s="296"/>
      <c r="E115" s="296"/>
      <c r="F115" s="297"/>
      <c r="G115" s="297"/>
      <c r="H115" s="297"/>
      <c r="I115" s="277"/>
      <c r="J115" s="284"/>
      <c r="K115" s="284"/>
      <c r="L115" s="284"/>
      <c r="M115" s="298"/>
      <c r="N115" s="276"/>
      <c r="O115" s="276"/>
      <c r="R115" s="241"/>
      <c r="S115" s="241"/>
      <c r="T115" s="126"/>
      <c r="W115" s="126"/>
    </row>
    <row r="116" spans="1:26" ht="13.9" thickTop="1">
      <c r="A116" s="254"/>
      <c r="B116" s="299"/>
      <c r="C116" s="299"/>
      <c r="D116" s="299"/>
      <c r="E116" s="299"/>
      <c r="F116" s="299"/>
      <c r="G116" s="299"/>
      <c r="H116" s="299"/>
      <c r="I116" s="299"/>
      <c r="J116" s="299"/>
      <c r="K116" s="299"/>
      <c r="L116" s="299"/>
      <c r="M116" s="299"/>
      <c r="N116" s="299"/>
      <c r="O116" s="299"/>
    </row>
    <row r="117" spans="1:26" ht="36" customHeight="1">
      <c r="A117" s="254"/>
      <c r="B117" s="257"/>
      <c r="C117" s="258" t="s">
        <v>87</v>
      </c>
      <c r="D117" s="259"/>
      <c r="E117" s="260"/>
      <c r="F117" s="260"/>
      <c r="G117" s="261"/>
      <c r="H117" s="262" t="s">
        <v>88</v>
      </c>
      <c r="I117" s="300"/>
      <c r="J117" s="301" t="s">
        <v>48</v>
      </c>
      <c r="K117" s="300"/>
      <c r="L117" s="260"/>
      <c r="M117" s="260"/>
      <c r="N117" s="260"/>
      <c r="O117" s="263" t="s">
        <v>87</v>
      </c>
      <c r="R117" s="313"/>
      <c r="S117" s="313"/>
      <c r="T117" s="126"/>
      <c r="U117" s="126"/>
      <c r="V117" s="126"/>
      <c r="W117" s="126"/>
    </row>
    <row r="118" spans="1:26" ht="6.75" customHeight="1">
      <c r="A118" s="254"/>
      <c r="B118" s="254"/>
      <c r="C118" s="264"/>
      <c r="D118" s="265"/>
      <c r="E118" s="266"/>
      <c r="F118" s="267"/>
      <c r="G118" s="314"/>
      <c r="H118" s="314"/>
      <c r="I118" s="254"/>
      <c r="J118" s="254"/>
      <c r="K118" s="268"/>
      <c r="L118" s="268"/>
      <c r="M118" s="268"/>
      <c r="N118" s="268"/>
      <c r="O118" s="254"/>
      <c r="T118" s="126"/>
      <c r="U118" s="126"/>
      <c r="V118" s="126"/>
      <c r="W118" s="126"/>
    </row>
    <row r="119" spans="1:26" ht="24" customHeight="1">
      <c r="A119" s="254"/>
      <c r="B119" s="254"/>
      <c r="C119" s="269"/>
      <c r="D119" s="315" t="s">
        <v>89</v>
      </c>
      <c r="E119" s="316"/>
      <c r="F119" s="270"/>
      <c r="G119" s="315" t="s">
        <v>90</v>
      </c>
      <c r="H119" s="316"/>
      <c r="I119" s="254"/>
      <c r="J119" s="315" t="s">
        <v>91</v>
      </c>
      <c r="K119" s="316"/>
      <c r="L119" s="174"/>
      <c r="M119" s="271"/>
      <c r="N119" s="271"/>
      <c r="O119" s="254"/>
      <c r="S119" s="128" t="s">
        <v>92</v>
      </c>
      <c r="T119" s="128">
        <v>8</v>
      </c>
    </row>
    <row r="120" spans="1:26" ht="52.9" customHeight="1">
      <c r="A120" s="254"/>
      <c r="B120" s="174"/>
      <c r="C120" s="272" t="s">
        <v>93</v>
      </c>
      <c r="D120" s="272" t="s">
        <v>94</v>
      </c>
      <c r="E120" s="273" t="s">
        <v>95</v>
      </c>
      <c r="F120" s="274"/>
      <c r="G120" s="275" t="s">
        <v>94</v>
      </c>
      <c r="H120" s="273" t="s">
        <v>95</v>
      </c>
      <c r="I120" s="274"/>
      <c r="J120" s="275" t="s">
        <v>94</v>
      </c>
      <c r="K120" s="272" t="s">
        <v>95</v>
      </c>
      <c r="L120" s="274"/>
      <c r="M120" s="254"/>
      <c r="N120" s="319" t="str">
        <f>N101</f>
        <v>Uurtarieven inclusief loonkosten, vaste nominale Marktopslag per schaal, reis/ autokosten en opleidingskosten. Voor deze Functiegroepen geldt geen overwerk. EXCLUSIEF BTW</v>
      </c>
      <c r="O120" s="319"/>
      <c r="R120" s="238"/>
      <c r="S120" s="237" t="s">
        <v>97</v>
      </c>
      <c r="T120" s="237" t="s">
        <v>98</v>
      </c>
      <c r="U120" s="237" t="s">
        <v>99</v>
      </c>
      <c r="W120" s="126"/>
      <c r="X120" s="129"/>
      <c r="Y120" s="129"/>
      <c r="Z120" s="129"/>
    </row>
    <row r="121" spans="1:26" s="126" customFormat="1" ht="24" customHeight="1">
      <c r="A121" s="255"/>
      <c r="B121" s="255"/>
      <c r="C121" s="278">
        <v>9</v>
      </c>
      <c r="D121" s="279">
        <v>61.75</v>
      </c>
      <c r="E121" s="279">
        <v>68.5</v>
      </c>
      <c r="F121" s="280"/>
      <c r="G121" s="279">
        <v>70</v>
      </c>
      <c r="H121" s="279">
        <v>76.75</v>
      </c>
      <c r="I121" s="281"/>
      <c r="J121" s="279">
        <v>78.5</v>
      </c>
      <c r="K121" s="279">
        <v>85.25</v>
      </c>
      <c r="L121" s="282"/>
      <c r="M121" s="283"/>
      <c r="N121" s="319"/>
      <c r="O121" s="319"/>
      <c r="R121" s="241"/>
      <c r="S121" s="239">
        <v>16.687798204071736</v>
      </c>
      <c r="T121" s="239">
        <v>18.541998004524149</v>
      </c>
      <c r="U121" s="239">
        <v>20.602220005026833</v>
      </c>
      <c r="V121" s="127"/>
      <c r="Y121" s="130"/>
      <c r="Z121" s="130"/>
    </row>
    <row r="122" spans="1:26" s="126" customFormat="1" ht="24" customHeight="1">
      <c r="A122" s="255"/>
      <c r="B122" s="255"/>
      <c r="C122" s="285">
        <v>10</v>
      </c>
      <c r="D122" s="286">
        <v>67.75</v>
      </c>
      <c r="E122" s="286">
        <v>75.5</v>
      </c>
      <c r="F122" s="287"/>
      <c r="G122" s="286">
        <v>77.5</v>
      </c>
      <c r="H122" s="286">
        <v>85.25</v>
      </c>
      <c r="I122" s="288"/>
      <c r="J122" s="286">
        <v>87.25</v>
      </c>
      <c r="K122" s="286">
        <v>95.25</v>
      </c>
      <c r="L122" s="282"/>
      <c r="M122" s="283"/>
      <c r="N122" s="319"/>
      <c r="O122" s="319"/>
      <c r="R122" s="241"/>
      <c r="S122" s="242">
        <v>19.393020969035604</v>
      </c>
      <c r="T122" s="242">
        <v>21.547801076706225</v>
      </c>
      <c r="U122" s="242">
        <v>23.94200119634025</v>
      </c>
      <c r="V122" s="127"/>
      <c r="Y122" s="130"/>
      <c r="Z122" s="130"/>
    </row>
    <row r="123" spans="1:26" s="126" customFormat="1" ht="24" customHeight="1">
      <c r="A123" s="255"/>
      <c r="B123" s="255"/>
      <c r="C123" s="277">
        <v>11</v>
      </c>
      <c r="D123" s="279">
        <v>79.5</v>
      </c>
      <c r="E123" s="279">
        <v>87.75</v>
      </c>
      <c r="F123" s="289"/>
      <c r="G123" s="279">
        <v>90</v>
      </c>
      <c r="H123" s="279">
        <v>98.25</v>
      </c>
      <c r="I123" s="290"/>
      <c r="J123" s="279">
        <v>101</v>
      </c>
      <c r="K123" s="279">
        <v>108.25</v>
      </c>
      <c r="L123" s="282"/>
      <c r="M123" s="283"/>
      <c r="N123" s="319"/>
      <c r="O123" s="319"/>
      <c r="R123" s="241"/>
      <c r="S123" s="239">
        <v>22.511305290094722</v>
      </c>
      <c r="T123" s="239">
        <v>25.012561433438581</v>
      </c>
      <c r="U123" s="239">
        <v>27.791734926042867</v>
      </c>
      <c r="V123" s="127"/>
      <c r="Y123" s="130"/>
      <c r="Z123" s="130"/>
    </row>
    <row r="124" spans="1:26" s="126" customFormat="1" ht="24" customHeight="1">
      <c r="A124" s="255"/>
      <c r="B124" s="255"/>
      <c r="C124" s="285">
        <v>12</v>
      </c>
      <c r="D124" s="286">
        <v>93.5</v>
      </c>
      <c r="E124" s="286">
        <v>101.5</v>
      </c>
      <c r="F124" s="287"/>
      <c r="G124" s="286">
        <v>104</v>
      </c>
      <c r="H124" s="286">
        <v>111.25</v>
      </c>
      <c r="I124" s="288"/>
      <c r="J124" s="286">
        <v>114</v>
      </c>
      <c r="K124" s="286">
        <v>121.25</v>
      </c>
      <c r="L124" s="282"/>
      <c r="M124" s="283"/>
      <c r="N124" s="319"/>
      <c r="O124" s="319"/>
      <c r="R124" s="241"/>
      <c r="S124" s="242">
        <v>25.277449128470963</v>
      </c>
      <c r="T124" s="242">
        <v>28.086054587189956</v>
      </c>
      <c r="U124" s="242">
        <v>31.206727319099951</v>
      </c>
      <c r="V124" s="127"/>
      <c r="Y124" s="130"/>
      <c r="Z124" s="130"/>
    </row>
    <row r="125" spans="1:26" s="126" customFormat="1" ht="24" customHeight="1">
      <c r="A125" s="255"/>
      <c r="B125" s="255"/>
      <c r="C125" s="277">
        <v>13</v>
      </c>
      <c r="D125" s="279">
        <v>103</v>
      </c>
      <c r="E125" s="279">
        <v>110</v>
      </c>
      <c r="F125" s="287"/>
      <c r="G125" s="279">
        <v>112.75</v>
      </c>
      <c r="H125" s="279">
        <v>120</v>
      </c>
      <c r="I125" s="288"/>
      <c r="J125" s="279">
        <v>123</v>
      </c>
      <c r="K125" s="279">
        <v>130.25</v>
      </c>
      <c r="L125" s="282"/>
      <c r="M125" s="283"/>
      <c r="N125" s="319"/>
      <c r="O125" s="319"/>
      <c r="R125" s="241"/>
      <c r="S125" s="239">
        <v>27.405758325583705</v>
      </c>
      <c r="T125" s="239">
        <v>30.450842583981892</v>
      </c>
      <c r="U125" s="239">
        <v>33.834269537757656</v>
      </c>
      <c r="V125" s="127"/>
      <c r="Y125" s="130"/>
      <c r="Z125" s="130"/>
    </row>
    <row r="126" spans="1:26" s="126" customFormat="1" ht="24" customHeight="1">
      <c r="A126" s="255"/>
      <c r="B126" s="255"/>
      <c r="C126" s="285">
        <v>14</v>
      </c>
      <c r="D126" s="286">
        <v>109.5</v>
      </c>
      <c r="E126" s="286">
        <v>118</v>
      </c>
      <c r="F126" s="287"/>
      <c r="G126" s="286">
        <v>121.25</v>
      </c>
      <c r="H126" s="286">
        <v>129.75</v>
      </c>
      <c r="I126" s="288"/>
      <c r="J126" s="286">
        <v>133.25</v>
      </c>
      <c r="K126" s="286">
        <v>141.75</v>
      </c>
      <c r="L126" s="282"/>
      <c r="M126" s="283"/>
      <c r="N126" s="319"/>
      <c r="O126" s="319"/>
      <c r="R126" s="241"/>
      <c r="S126" s="242">
        <v>29.776167335576027</v>
      </c>
      <c r="T126" s="242">
        <v>33.08463037286225</v>
      </c>
      <c r="U126" s="242">
        <v>36.760700414291385</v>
      </c>
      <c r="V126" s="127"/>
      <c r="Y126" s="130"/>
      <c r="Z126" s="130"/>
    </row>
    <row r="127" spans="1:26" s="126" customFormat="1" ht="24" customHeight="1">
      <c r="A127" s="255"/>
      <c r="B127" s="255"/>
      <c r="C127" s="277">
        <v>15</v>
      </c>
      <c r="D127" s="279">
        <v>117.25</v>
      </c>
      <c r="E127" s="279">
        <v>127</v>
      </c>
      <c r="F127" s="287"/>
      <c r="G127" s="279">
        <v>130.25</v>
      </c>
      <c r="H127" s="279">
        <v>140.25</v>
      </c>
      <c r="I127" s="288"/>
      <c r="J127" s="279">
        <v>144</v>
      </c>
      <c r="K127" s="279">
        <v>153.75</v>
      </c>
      <c r="L127" s="282"/>
      <c r="M127" s="283"/>
      <c r="N127" s="319"/>
      <c r="O127" s="319"/>
      <c r="R127" s="241"/>
      <c r="S127" s="239">
        <v>32.395218125475623</v>
      </c>
      <c r="T127" s="239">
        <v>35.994686806084026</v>
      </c>
      <c r="U127" s="239">
        <v>39.99409645120447</v>
      </c>
      <c r="V127" s="127"/>
      <c r="Y127" s="130"/>
      <c r="Z127" s="130"/>
    </row>
    <row r="128" spans="1:26" s="126" customFormat="1" ht="24" customHeight="1">
      <c r="A128" s="255"/>
      <c r="B128" s="255"/>
      <c r="C128" s="285">
        <v>16</v>
      </c>
      <c r="D128" s="286">
        <v>125.75</v>
      </c>
      <c r="E128" s="286">
        <v>137.5</v>
      </c>
      <c r="F128" s="287"/>
      <c r="G128" s="286">
        <v>141</v>
      </c>
      <c r="H128" s="286">
        <v>152.5</v>
      </c>
      <c r="I128" s="288"/>
      <c r="J128" s="286">
        <v>156.75</v>
      </c>
      <c r="K128" s="286">
        <v>167.75</v>
      </c>
      <c r="L128" s="282"/>
      <c r="M128" s="283"/>
      <c r="N128" s="319"/>
      <c r="O128" s="319"/>
      <c r="R128" s="241"/>
      <c r="S128" s="242">
        <v>35.190197322260943</v>
      </c>
      <c r="T128" s="242">
        <v>39.100219246956605</v>
      </c>
      <c r="U128" s="242">
        <v>43.444688052174001</v>
      </c>
      <c r="V128" s="127"/>
    </row>
    <row r="129" spans="1:26" s="126" customFormat="1" ht="24" customHeight="1">
      <c r="A129" s="255"/>
      <c r="B129" s="255"/>
      <c r="C129" s="277">
        <v>17</v>
      </c>
      <c r="D129" s="279">
        <v>136.25</v>
      </c>
      <c r="E129" s="279">
        <v>148.75</v>
      </c>
      <c r="F129" s="287"/>
      <c r="G129" s="279">
        <v>152.75</v>
      </c>
      <c r="H129" s="279">
        <v>165</v>
      </c>
      <c r="I129" s="288"/>
      <c r="J129" s="279">
        <v>169.25</v>
      </c>
      <c r="K129" s="279">
        <v>179.75</v>
      </c>
      <c r="L129" s="282"/>
      <c r="M129" s="283"/>
      <c r="N129" s="276"/>
      <c r="O129" s="276"/>
      <c r="R129" s="241"/>
      <c r="S129" s="239">
        <v>37.532673407805731</v>
      </c>
      <c r="T129" s="239">
        <v>41.70297045311748</v>
      </c>
      <c r="U129" s="239">
        <v>46.336633836797198</v>
      </c>
      <c r="V129" s="127"/>
    </row>
    <row r="130" spans="1:26" s="126" customFormat="1" ht="24" customHeight="1">
      <c r="A130" s="255"/>
      <c r="B130" s="255"/>
      <c r="C130" s="285">
        <v>18</v>
      </c>
      <c r="D130" s="286">
        <v>148.75</v>
      </c>
      <c r="E130" s="286">
        <v>162</v>
      </c>
      <c r="F130" s="291"/>
      <c r="G130" s="286">
        <v>166.25</v>
      </c>
      <c r="H130" s="286">
        <v>177.75</v>
      </c>
      <c r="I130" s="292"/>
      <c r="J130" s="286">
        <v>182.5</v>
      </c>
      <c r="K130" s="286">
        <v>193.75</v>
      </c>
      <c r="L130" s="282"/>
      <c r="M130" s="283"/>
      <c r="N130" s="276"/>
      <c r="O130" s="276"/>
      <c r="R130" s="241"/>
      <c r="S130" s="242">
        <v>40.139462451249436</v>
      </c>
      <c r="T130" s="242">
        <v>44.599402723610481</v>
      </c>
      <c r="U130" s="242">
        <v>49.554891915122752</v>
      </c>
      <c r="V130" s="127"/>
    </row>
    <row r="131" spans="1:26" ht="24" hidden="1" customHeight="1">
      <c r="A131" s="254"/>
      <c r="B131" s="254"/>
      <c r="C131" s="277" t="s">
        <v>54</v>
      </c>
      <c r="D131" s="279">
        <v>73.75</v>
      </c>
      <c r="E131" s="279">
        <v>86.5</v>
      </c>
      <c r="F131" s="293"/>
      <c r="G131" s="279">
        <v>86.25</v>
      </c>
      <c r="H131" s="279">
        <v>98.75</v>
      </c>
      <c r="I131" s="294"/>
      <c r="J131" s="279">
        <v>98.5</v>
      </c>
      <c r="K131" s="279">
        <v>111</v>
      </c>
      <c r="L131" s="282"/>
      <c r="M131" s="283"/>
      <c r="N131" s="276"/>
      <c r="O131" s="276"/>
      <c r="R131" s="241"/>
      <c r="S131" s="239">
        <v>0</v>
      </c>
      <c r="T131" s="239">
        <v>0</v>
      </c>
      <c r="U131" s="239">
        <v>0</v>
      </c>
      <c r="W131" s="126"/>
    </row>
    <row r="132" spans="1:26" ht="24" hidden="1" customHeight="1" outlineLevel="7">
      <c r="A132" s="254"/>
      <c r="B132" s="254"/>
      <c r="C132" s="285" t="s">
        <v>54</v>
      </c>
      <c r="D132" s="286">
        <v>79.75</v>
      </c>
      <c r="E132" s="286">
        <v>93.5</v>
      </c>
      <c r="F132" s="293"/>
      <c r="G132" s="286">
        <v>93.25</v>
      </c>
      <c r="H132" s="286">
        <v>106.75</v>
      </c>
      <c r="I132" s="294"/>
      <c r="J132" s="286">
        <v>106.5</v>
      </c>
      <c r="K132" s="286">
        <v>120.25</v>
      </c>
      <c r="L132" s="282"/>
      <c r="M132" s="283"/>
      <c r="N132" s="276"/>
      <c r="O132" s="276"/>
      <c r="R132" s="241"/>
      <c r="S132" s="242">
        <v>0</v>
      </c>
      <c r="T132" s="242">
        <v>0</v>
      </c>
      <c r="U132" s="242">
        <v>0</v>
      </c>
      <c r="W132" s="126"/>
    </row>
    <row r="133" spans="1:26" ht="24" hidden="1" customHeight="1" outlineLevel="7">
      <c r="A133" s="254"/>
      <c r="B133" s="254"/>
      <c r="C133" s="295" t="s">
        <v>54</v>
      </c>
      <c r="D133" s="282">
        <v>91.25</v>
      </c>
      <c r="E133" s="282">
        <v>105</v>
      </c>
      <c r="F133" s="293"/>
      <c r="G133" s="282">
        <v>104.75</v>
      </c>
      <c r="H133" s="282">
        <v>118.25</v>
      </c>
      <c r="I133" s="294"/>
      <c r="J133" s="282">
        <v>118</v>
      </c>
      <c r="K133" s="282">
        <v>130.25</v>
      </c>
      <c r="L133" s="282"/>
      <c r="M133" s="283"/>
      <c r="N133" s="276"/>
      <c r="O133" s="276"/>
      <c r="R133" s="241"/>
      <c r="S133" s="240">
        <v>0</v>
      </c>
      <c r="T133" s="240">
        <v>0</v>
      </c>
      <c r="U133" s="240">
        <v>0</v>
      </c>
      <c r="W133" s="126"/>
    </row>
    <row r="134" spans="1:26" ht="15" customHeight="1" collapsed="1" thickBot="1">
      <c r="A134" s="254"/>
      <c r="B134" s="254"/>
      <c r="C134" s="278"/>
      <c r="D134" s="296"/>
      <c r="E134" s="296"/>
      <c r="F134" s="297"/>
      <c r="G134" s="297"/>
      <c r="H134" s="297"/>
      <c r="I134" s="277"/>
      <c r="J134" s="284"/>
      <c r="K134" s="284"/>
      <c r="L134" s="284"/>
      <c r="M134" s="298"/>
      <c r="N134" s="276"/>
      <c r="O134" s="276"/>
      <c r="R134" s="241"/>
      <c r="S134" s="241"/>
      <c r="T134" s="126"/>
      <c r="W134" s="126"/>
    </row>
    <row r="135" spans="1:26" ht="13.9" thickTop="1">
      <c r="A135" s="254"/>
      <c r="B135" s="299"/>
      <c r="C135" s="299"/>
      <c r="D135" s="299"/>
      <c r="E135" s="299"/>
      <c r="F135" s="299"/>
      <c r="G135" s="299"/>
      <c r="H135" s="299"/>
      <c r="I135" s="299"/>
      <c r="J135" s="299"/>
      <c r="K135" s="299"/>
      <c r="L135" s="299"/>
      <c r="M135" s="299"/>
      <c r="N135" s="299"/>
      <c r="O135" s="299"/>
    </row>
    <row r="136" spans="1:26" ht="36" customHeight="1">
      <c r="A136" s="254"/>
      <c r="B136" s="257"/>
      <c r="C136" s="258" t="s">
        <v>87</v>
      </c>
      <c r="D136" s="259"/>
      <c r="E136" s="260"/>
      <c r="F136" s="260"/>
      <c r="G136" s="261"/>
      <c r="H136" s="262" t="s">
        <v>88</v>
      </c>
      <c r="I136" s="300"/>
      <c r="J136" s="301" t="s">
        <v>49</v>
      </c>
      <c r="K136" s="300"/>
      <c r="L136" s="260"/>
      <c r="M136" s="260"/>
      <c r="N136" s="260"/>
      <c r="O136" s="263" t="s">
        <v>87</v>
      </c>
      <c r="R136" s="313"/>
      <c r="S136" s="313"/>
      <c r="T136" s="126"/>
      <c r="U136" s="126"/>
      <c r="V136" s="126"/>
      <c r="W136" s="126"/>
    </row>
    <row r="137" spans="1:26" ht="6.75" customHeight="1">
      <c r="A137" s="254"/>
      <c r="B137" s="254"/>
      <c r="C137" s="264"/>
      <c r="D137" s="265"/>
      <c r="E137" s="266"/>
      <c r="F137" s="267"/>
      <c r="G137" s="314"/>
      <c r="H137" s="314"/>
      <c r="I137" s="254"/>
      <c r="J137" s="254"/>
      <c r="K137" s="268"/>
      <c r="L137" s="268"/>
      <c r="M137" s="268"/>
      <c r="N137" s="268"/>
      <c r="O137" s="254"/>
      <c r="T137" s="126"/>
      <c r="U137" s="126"/>
      <c r="V137" s="126"/>
      <c r="W137" s="126"/>
    </row>
    <row r="138" spans="1:26" ht="24" customHeight="1">
      <c r="A138" s="254"/>
      <c r="B138" s="254"/>
      <c r="C138" s="269"/>
      <c r="D138" s="315" t="s">
        <v>89</v>
      </c>
      <c r="E138" s="316"/>
      <c r="F138" s="270"/>
      <c r="G138" s="315" t="s">
        <v>90</v>
      </c>
      <c r="H138" s="316"/>
      <c r="I138" s="254"/>
      <c r="J138" s="315" t="s">
        <v>91</v>
      </c>
      <c r="K138" s="316"/>
      <c r="L138" s="174"/>
      <c r="M138" s="271"/>
      <c r="N138" s="271"/>
      <c r="O138" s="254"/>
      <c r="S138" s="128" t="s">
        <v>92</v>
      </c>
      <c r="T138" s="128">
        <v>9</v>
      </c>
    </row>
    <row r="139" spans="1:26" ht="52.9" customHeight="1">
      <c r="A139" s="254"/>
      <c r="B139" s="174"/>
      <c r="C139" s="272" t="s">
        <v>93</v>
      </c>
      <c r="D139" s="272" t="s">
        <v>94</v>
      </c>
      <c r="E139" s="273" t="s">
        <v>95</v>
      </c>
      <c r="F139" s="274"/>
      <c r="G139" s="275" t="s">
        <v>94</v>
      </c>
      <c r="H139" s="273" t="s">
        <v>95</v>
      </c>
      <c r="I139" s="274"/>
      <c r="J139" s="275" t="s">
        <v>94</v>
      </c>
      <c r="K139" s="272" t="s">
        <v>95</v>
      </c>
      <c r="L139" s="274"/>
      <c r="M139" s="254"/>
      <c r="N139" s="319" t="str">
        <f>N120</f>
        <v>Uurtarieven inclusief loonkosten, vaste nominale Marktopslag per schaal, reis/ autokosten en opleidingskosten. Voor deze Functiegroepen geldt geen overwerk. EXCLUSIEF BTW</v>
      </c>
      <c r="O139" s="319"/>
      <c r="R139" s="238"/>
      <c r="S139" s="237" t="s">
        <v>97</v>
      </c>
      <c r="T139" s="237" t="s">
        <v>98</v>
      </c>
      <c r="U139" s="237" t="s">
        <v>99</v>
      </c>
      <c r="W139" s="126"/>
      <c r="X139" s="129"/>
      <c r="Y139" s="129"/>
      <c r="Z139" s="129"/>
    </row>
    <row r="140" spans="1:26" s="126" customFormat="1" ht="24" customHeight="1">
      <c r="A140" s="255"/>
      <c r="B140" s="255"/>
      <c r="C140" s="278">
        <v>9</v>
      </c>
      <c r="D140" s="279">
        <v>60.25</v>
      </c>
      <c r="E140" s="279">
        <v>67</v>
      </c>
      <c r="F140" s="280"/>
      <c r="G140" s="279">
        <v>68.5</v>
      </c>
      <c r="H140" s="279">
        <v>75</v>
      </c>
      <c r="I140" s="281"/>
      <c r="J140" s="279">
        <v>76.75</v>
      </c>
      <c r="K140" s="279">
        <v>83.5</v>
      </c>
      <c r="L140" s="282"/>
      <c r="M140" s="283"/>
      <c r="N140" s="319"/>
      <c r="O140" s="319"/>
      <c r="R140" s="241"/>
      <c r="S140" s="239">
        <v>15.277879464288722</v>
      </c>
      <c r="T140" s="239">
        <v>16.975421626987469</v>
      </c>
      <c r="U140" s="239">
        <v>18.86157958554163</v>
      </c>
      <c r="V140" s="127"/>
      <c r="Y140" s="130"/>
      <c r="Z140" s="130"/>
    </row>
    <row r="141" spans="1:26" s="126" customFormat="1" ht="24" customHeight="1">
      <c r="A141" s="255"/>
      <c r="B141" s="255"/>
      <c r="C141" s="285">
        <v>10</v>
      </c>
      <c r="D141" s="286">
        <v>65.75</v>
      </c>
      <c r="E141" s="286">
        <v>73.75</v>
      </c>
      <c r="F141" s="287"/>
      <c r="G141" s="286">
        <v>75.5</v>
      </c>
      <c r="H141" s="286">
        <v>83.25</v>
      </c>
      <c r="I141" s="288"/>
      <c r="J141" s="286">
        <v>85.25</v>
      </c>
      <c r="K141" s="286">
        <v>93</v>
      </c>
      <c r="L141" s="282"/>
      <c r="M141" s="283"/>
      <c r="N141" s="319"/>
      <c r="O141" s="319"/>
      <c r="R141" s="241"/>
      <c r="S141" s="242">
        <v>17.601300000000002</v>
      </c>
      <c r="T141" s="242">
        <v>19.557000000000002</v>
      </c>
      <c r="U141" s="242">
        <v>21.73</v>
      </c>
      <c r="V141" s="127"/>
      <c r="Y141" s="130"/>
      <c r="Z141" s="130"/>
    </row>
    <row r="142" spans="1:26" s="126" customFormat="1" ht="24" customHeight="1">
      <c r="A142" s="255"/>
      <c r="B142" s="255"/>
      <c r="C142" s="277">
        <v>11</v>
      </c>
      <c r="D142" s="279">
        <v>77.5</v>
      </c>
      <c r="E142" s="279">
        <v>85.75</v>
      </c>
      <c r="F142" s="289"/>
      <c r="G142" s="279">
        <v>88</v>
      </c>
      <c r="H142" s="279">
        <v>96.25</v>
      </c>
      <c r="I142" s="290"/>
      <c r="J142" s="279">
        <v>98.5</v>
      </c>
      <c r="K142" s="279">
        <v>105.75</v>
      </c>
      <c r="L142" s="282"/>
      <c r="M142" s="283"/>
      <c r="N142" s="319"/>
      <c r="O142" s="319"/>
      <c r="R142" s="241"/>
      <c r="S142" s="239">
        <v>20.525400000000001</v>
      </c>
      <c r="T142" s="239">
        <v>22.806000000000001</v>
      </c>
      <c r="U142" s="239">
        <v>25.34</v>
      </c>
      <c r="V142" s="127"/>
      <c r="Y142" s="130"/>
      <c r="Z142" s="130"/>
    </row>
    <row r="143" spans="1:26" s="126" customFormat="1" ht="24" customHeight="1">
      <c r="A143" s="255"/>
      <c r="B143" s="255"/>
      <c r="C143" s="285">
        <v>12</v>
      </c>
      <c r="D143" s="286">
        <v>91.25</v>
      </c>
      <c r="E143" s="286">
        <v>99.25</v>
      </c>
      <c r="F143" s="287"/>
      <c r="G143" s="286">
        <v>101.75</v>
      </c>
      <c r="H143" s="286">
        <v>108.75</v>
      </c>
      <c r="I143" s="288"/>
      <c r="J143" s="286">
        <v>111.5</v>
      </c>
      <c r="K143" s="286">
        <v>118.5</v>
      </c>
      <c r="L143" s="282"/>
      <c r="M143" s="283"/>
      <c r="N143" s="319"/>
      <c r="O143" s="319"/>
      <c r="R143" s="241"/>
      <c r="S143" s="242">
        <v>23.1417</v>
      </c>
      <c r="T143" s="242">
        <v>25.713000000000001</v>
      </c>
      <c r="U143" s="242">
        <v>28.57</v>
      </c>
      <c r="V143" s="127"/>
      <c r="Y143" s="130"/>
      <c r="Z143" s="130"/>
    </row>
    <row r="144" spans="1:26" s="126" customFormat="1" ht="24" customHeight="1">
      <c r="A144" s="255"/>
      <c r="B144" s="255"/>
      <c r="C144" s="277">
        <v>13</v>
      </c>
      <c r="D144" s="279">
        <v>101.25</v>
      </c>
      <c r="E144" s="279">
        <v>108.25</v>
      </c>
      <c r="F144" s="287"/>
      <c r="G144" s="279">
        <v>111</v>
      </c>
      <c r="H144" s="279">
        <v>118</v>
      </c>
      <c r="I144" s="288"/>
      <c r="J144" s="279">
        <v>121</v>
      </c>
      <c r="K144" s="279">
        <v>128</v>
      </c>
      <c r="L144" s="282"/>
      <c r="M144" s="283"/>
      <c r="N144" s="319"/>
      <c r="O144" s="319"/>
      <c r="R144" s="241"/>
      <c r="S144" s="239">
        <v>25.644600000000001</v>
      </c>
      <c r="T144" s="239">
        <v>28.494</v>
      </c>
      <c r="U144" s="239">
        <v>31.66</v>
      </c>
      <c r="V144" s="127"/>
      <c r="Y144" s="130"/>
      <c r="Z144" s="130"/>
    </row>
    <row r="145" spans="1:26" s="126" customFormat="1" ht="24" customHeight="1">
      <c r="A145" s="255"/>
      <c r="B145" s="255"/>
      <c r="C145" s="285">
        <v>14</v>
      </c>
      <c r="D145" s="286">
        <v>107.75</v>
      </c>
      <c r="E145" s="286">
        <v>116.25</v>
      </c>
      <c r="F145" s="287"/>
      <c r="G145" s="286">
        <v>119</v>
      </c>
      <c r="H145" s="286">
        <v>127.5</v>
      </c>
      <c r="I145" s="288"/>
      <c r="J145" s="286">
        <v>130.75</v>
      </c>
      <c r="K145" s="286">
        <v>139.25</v>
      </c>
      <c r="L145" s="282"/>
      <c r="M145" s="283"/>
      <c r="N145" s="319"/>
      <c r="O145" s="319"/>
      <c r="R145" s="241"/>
      <c r="S145" s="242">
        <v>27.855900000000002</v>
      </c>
      <c r="T145" s="242">
        <v>30.951000000000001</v>
      </c>
      <c r="U145" s="242">
        <v>34.39</v>
      </c>
      <c r="V145" s="127"/>
      <c r="Y145" s="130"/>
      <c r="Z145" s="130"/>
    </row>
    <row r="146" spans="1:26" s="126" customFormat="1" ht="24" customHeight="1">
      <c r="A146" s="255"/>
      <c r="B146" s="255"/>
      <c r="C146" s="277">
        <v>15</v>
      </c>
      <c r="D146" s="279">
        <v>114.5</v>
      </c>
      <c r="E146" s="279">
        <v>124.25</v>
      </c>
      <c r="F146" s="287"/>
      <c r="G146" s="279">
        <v>127.25</v>
      </c>
      <c r="H146" s="279">
        <v>137.25</v>
      </c>
      <c r="I146" s="288"/>
      <c r="J146" s="279">
        <v>140.5</v>
      </c>
      <c r="K146" s="279">
        <v>150.5</v>
      </c>
      <c r="L146" s="282"/>
      <c r="M146" s="283"/>
      <c r="N146" s="319"/>
      <c r="O146" s="319"/>
      <c r="R146" s="241"/>
      <c r="S146" s="239">
        <v>29.6541</v>
      </c>
      <c r="T146" s="239">
        <v>32.948999999999998</v>
      </c>
      <c r="U146" s="239">
        <v>36.61</v>
      </c>
      <c r="V146" s="127"/>
      <c r="Y146" s="130"/>
      <c r="Z146" s="130"/>
    </row>
    <row r="147" spans="1:26" s="126" customFormat="1" ht="24" customHeight="1">
      <c r="A147" s="255"/>
      <c r="B147" s="255"/>
      <c r="C147" s="285">
        <v>16</v>
      </c>
      <c r="D147" s="286">
        <v>122.5</v>
      </c>
      <c r="E147" s="286">
        <v>134</v>
      </c>
      <c r="F147" s="287"/>
      <c r="G147" s="286">
        <v>137.25</v>
      </c>
      <c r="H147" s="286">
        <v>148.75</v>
      </c>
      <c r="I147" s="288"/>
      <c r="J147" s="286">
        <v>152.5</v>
      </c>
      <c r="K147" s="286">
        <v>163.75</v>
      </c>
      <c r="L147" s="282"/>
      <c r="M147" s="283"/>
      <c r="N147" s="319"/>
      <c r="O147" s="319"/>
      <c r="R147" s="241"/>
      <c r="S147" s="242">
        <v>31.784400000000002</v>
      </c>
      <c r="T147" s="242">
        <v>35.316000000000003</v>
      </c>
      <c r="U147" s="242">
        <v>39.24</v>
      </c>
      <c r="V147" s="127"/>
    </row>
    <row r="148" spans="1:26" s="126" customFormat="1" ht="24" customHeight="1">
      <c r="A148" s="255"/>
      <c r="B148" s="255"/>
      <c r="C148" s="277">
        <v>17</v>
      </c>
      <c r="D148" s="279">
        <v>132.75</v>
      </c>
      <c r="E148" s="279">
        <v>145</v>
      </c>
      <c r="F148" s="287"/>
      <c r="G148" s="279">
        <v>148.5</v>
      </c>
      <c r="H148" s="279">
        <v>160.75</v>
      </c>
      <c r="I148" s="288"/>
      <c r="J148" s="279">
        <v>164.75</v>
      </c>
      <c r="K148" s="279">
        <v>175.25</v>
      </c>
      <c r="L148" s="282"/>
      <c r="M148" s="283"/>
      <c r="N148" s="276"/>
      <c r="O148" s="276"/>
      <c r="R148" s="241"/>
      <c r="S148" s="239">
        <v>33.825599999999994</v>
      </c>
      <c r="T148" s="239">
        <v>37.583999999999996</v>
      </c>
      <c r="U148" s="239">
        <v>41.76</v>
      </c>
      <c r="V148" s="127"/>
    </row>
    <row r="149" spans="1:26" s="126" customFormat="1" ht="24" customHeight="1">
      <c r="A149" s="255"/>
      <c r="B149" s="255"/>
      <c r="C149" s="285">
        <v>18</v>
      </c>
      <c r="D149" s="286">
        <v>145</v>
      </c>
      <c r="E149" s="286">
        <v>158.5</v>
      </c>
      <c r="F149" s="291"/>
      <c r="G149" s="286">
        <v>162.25</v>
      </c>
      <c r="H149" s="286">
        <v>173.75</v>
      </c>
      <c r="I149" s="292"/>
      <c r="J149" s="286">
        <v>178</v>
      </c>
      <c r="K149" s="286">
        <v>189.5</v>
      </c>
      <c r="L149" s="282"/>
      <c r="M149" s="283"/>
      <c r="N149" s="276"/>
      <c r="O149" s="276"/>
      <c r="R149" s="241"/>
      <c r="S149" s="242">
        <v>36.547199999999997</v>
      </c>
      <c r="T149" s="242">
        <v>40.607999999999997</v>
      </c>
      <c r="U149" s="242">
        <v>45.12</v>
      </c>
      <c r="V149" s="127"/>
    </row>
    <row r="150" spans="1:26" ht="24" hidden="1" customHeight="1">
      <c r="A150" s="254"/>
      <c r="B150" s="254"/>
      <c r="C150" s="277" t="s">
        <v>54</v>
      </c>
      <c r="D150" s="279">
        <v>73.75</v>
      </c>
      <c r="E150" s="279">
        <v>86.5</v>
      </c>
      <c r="F150" s="293"/>
      <c r="G150" s="279">
        <v>86.25</v>
      </c>
      <c r="H150" s="279">
        <v>98.75</v>
      </c>
      <c r="I150" s="294"/>
      <c r="J150" s="279">
        <v>98.5</v>
      </c>
      <c r="K150" s="279">
        <v>111</v>
      </c>
      <c r="L150" s="282"/>
      <c r="M150" s="283"/>
      <c r="N150" s="276"/>
      <c r="O150" s="276"/>
      <c r="R150" s="241"/>
      <c r="S150" s="239">
        <v>0</v>
      </c>
      <c r="T150" s="239">
        <v>0</v>
      </c>
      <c r="U150" s="239">
        <v>0</v>
      </c>
      <c r="W150" s="126"/>
    </row>
    <row r="151" spans="1:26" ht="24" hidden="1" customHeight="1" outlineLevel="7">
      <c r="A151" s="254"/>
      <c r="B151" s="254"/>
      <c r="C151" s="285" t="s">
        <v>54</v>
      </c>
      <c r="D151" s="286">
        <v>79.75</v>
      </c>
      <c r="E151" s="286">
        <v>93.5</v>
      </c>
      <c r="F151" s="293"/>
      <c r="G151" s="286">
        <v>93.25</v>
      </c>
      <c r="H151" s="286">
        <v>106.75</v>
      </c>
      <c r="I151" s="294"/>
      <c r="J151" s="286">
        <v>106.5</v>
      </c>
      <c r="K151" s="286">
        <v>120.25</v>
      </c>
      <c r="L151" s="282"/>
      <c r="M151" s="283"/>
      <c r="N151" s="276"/>
      <c r="O151" s="276"/>
      <c r="R151" s="241"/>
      <c r="S151" s="242">
        <v>0</v>
      </c>
      <c r="T151" s="242">
        <v>0</v>
      </c>
      <c r="U151" s="242">
        <v>0</v>
      </c>
      <c r="W151" s="126"/>
    </row>
    <row r="152" spans="1:26" ht="24" hidden="1" customHeight="1" outlineLevel="7">
      <c r="A152" s="254"/>
      <c r="B152" s="254"/>
      <c r="C152" s="295" t="s">
        <v>54</v>
      </c>
      <c r="D152" s="282">
        <v>91.25</v>
      </c>
      <c r="E152" s="282">
        <v>105</v>
      </c>
      <c r="F152" s="293"/>
      <c r="G152" s="282">
        <v>104.75</v>
      </c>
      <c r="H152" s="282">
        <v>118.25</v>
      </c>
      <c r="I152" s="294"/>
      <c r="J152" s="282">
        <v>118</v>
      </c>
      <c r="K152" s="282">
        <v>130.25</v>
      </c>
      <c r="L152" s="282"/>
      <c r="M152" s="283"/>
      <c r="N152" s="276"/>
      <c r="O152" s="276"/>
      <c r="R152" s="241"/>
      <c r="S152" s="240">
        <v>0</v>
      </c>
      <c r="T152" s="240">
        <v>0</v>
      </c>
      <c r="U152" s="240">
        <v>0</v>
      </c>
      <c r="W152" s="126"/>
    </row>
    <row r="153" spans="1:26" ht="15" customHeight="1" collapsed="1" thickBot="1">
      <c r="A153" s="254"/>
      <c r="B153" s="254"/>
      <c r="C153" s="278"/>
      <c r="D153" s="296"/>
      <c r="E153" s="296"/>
      <c r="F153" s="297"/>
      <c r="G153" s="297"/>
      <c r="H153" s="297"/>
      <c r="I153" s="277"/>
      <c r="J153" s="284"/>
      <c r="K153" s="284"/>
      <c r="L153" s="284"/>
      <c r="M153" s="298"/>
      <c r="N153" s="276"/>
      <c r="O153" s="276"/>
      <c r="R153" s="241"/>
      <c r="S153" s="241"/>
      <c r="T153" s="126"/>
      <c r="W153" s="126"/>
    </row>
    <row r="154" spans="1:26" ht="13.9" thickTop="1">
      <c r="A154" s="254"/>
      <c r="B154" s="299"/>
      <c r="C154" s="299"/>
      <c r="D154" s="299"/>
      <c r="E154" s="299"/>
      <c r="F154" s="299"/>
      <c r="G154" s="299"/>
      <c r="H154" s="299"/>
      <c r="I154" s="299"/>
      <c r="J154" s="299"/>
      <c r="K154" s="299"/>
      <c r="L154" s="299"/>
      <c r="M154" s="299"/>
      <c r="N154" s="299"/>
      <c r="O154" s="299"/>
    </row>
    <row r="155" spans="1:26" ht="36" customHeight="1">
      <c r="A155" s="254"/>
      <c r="B155" s="257"/>
      <c r="C155" s="258" t="s">
        <v>87</v>
      </c>
      <c r="D155" s="259"/>
      <c r="E155" s="260"/>
      <c r="F155" s="260"/>
      <c r="G155" s="261"/>
      <c r="H155" s="262" t="s">
        <v>88</v>
      </c>
      <c r="I155" s="300"/>
      <c r="J155" s="301" t="s">
        <v>50</v>
      </c>
      <c r="K155" s="300"/>
      <c r="L155" s="260"/>
      <c r="M155" s="260"/>
      <c r="N155" s="260"/>
      <c r="O155" s="263" t="s">
        <v>87</v>
      </c>
      <c r="R155" s="313"/>
      <c r="S155" s="313"/>
      <c r="T155" s="126"/>
      <c r="U155" s="126"/>
      <c r="V155" s="126"/>
      <c r="W155" s="126"/>
    </row>
    <row r="156" spans="1:26" ht="6.75" customHeight="1">
      <c r="A156" s="254"/>
      <c r="B156" s="254"/>
      <c r="C156" s="264"/>
      <c r="D156" s="265"/>
      <c r="E156" s="266"/>
      <c r="F156" s="267"/>
      <c r="G156" s="314"/>
      <c r="H156" s="314"/>
      <c r="I156" s="254"/>
      <c r="J156" s="254"/>
      <c r="K156" s="268"/>
      <c r="L156" s="268"/>
      <c r="M156" s="268"/>
      <c r="N156" s="268"/>
      <c r="O156" s="254"/>
      <c r="T156" s="126"/>
      <c r="U156" s="126"/>
      <c r="V156" s="126"/>
      <c r="W156" s="126"/>
    </row>
    <row r="157" spans="1:26" ht="24" customHeight="1">
      <c r="A157" s="254"/>
      <c r="B157" s="254"/>
      <c r="C157" s="269"/>
      <c r="D157" s="315" t="s">
        <v>89</v>
      </c>
      <c r="E157" s="316"/>
      <c r="F157" s="270"/>
      <c r="G157" s="315" t="s">
        <v>90</v>
      </c>
      <c r="H157" s="316"/>
      <c r="I157" s="254"/>
      <c r="J157" s="315" t="s">
        <v>91</v>
      </c>
      <c r="K157" s="316"/>
      <c r="L157" s="174"/>
      <c r="M157" s="271"/>
      <c r="N157" s="271"/>
      <c r="O157" s="254"/>
      <c r="S157" s="128" t="s">
        <v>92</v>
      </c>
      <c r="T157" s="128">
        <v>10</v>
      </c>
    </row>
    <row r="158" spans="1:26" ht="52.9" customHeight="1">
      <c r="A158" s="254"/>
      <c r="B158" s="174"/>
      <c r="C158" s="272" t="s">
        <v>93</v>
      </c>
      <c r="D158" s="272" t="s">
        <v>94</v>
      </c>
      <c r="E158" s="273" t="s">
        <v>95</v>
      </c>
      <c r="F158" s="274"/>
      <c r="G158" s="275" t="s">
        <v>94</v>
      </c>
      <c r="H158" s="273" t="s">
        <v>95</v>
      </c>
      <c r="I158" s="274"/>
      <c r="J158" s="275" t="s">
        <v>94</v>
      </c>
      <c r="K158" s="272" t="s">
        <v>95</v>
      </c>
      <c r="L158" s="274"/>
      <c r="M158" s="254"/>
      <c r="N158" s="319" t="str">
        <f>N139</f>
        <v>Uurtarieven inclusief loonkosten, vaste nominale Marktopslag per schaal, reis/ autokosten en opleidingskosten. Voor deze Functiegroepen geldt geen overwerk. EXCLUSIEF BTW</v>
      </c>
      <c r="O158" s="319"/>
      <c r="R158" s="238"/>
      <c r="S158" s="237" t="s">
        <v>97</v>
      </c>
      <c r="T158" s="237" t="s">
        <v>98</v>
      </c>
      <c r="U158" s="237" t="s">
        <v>99</v>
      </c>
      <c r="W158" s="126"/>
      <c r="X158" s="129"/>
      <c r="Y158" s="129"/>
      <c r="Z158" s="129"/>
    </row>
    <row r="159" spans="1:26" s="126" customFormat="1" ht="24" customHeight="1">
      <c r="A159" s="255"/>
      <c r="B159" s="255"/>
      <c r="C159" s="278">
        <v>9</v>
      </c>
      <c r="D159" s="279">
        <v>59.5</v>
      </c>
      <c r="E159" s="279">
        <v>66</v>
      </c>
      <c r="F159" s="280"/>
      <c r="G159" s="279">
        <v>67.5</v>
      </c>
      <c r="H159" s="279">
        <v>74.25</v>
      </c>
      <c r="I159" s="281"/>
      <c r="J159" s="279">
        <v>75.75</v>
      </c>
      <c r="K159" s="279">
        <v>82.25</v>
      </c>
      <c r="L159" s="282"/>
      <c r="M159" s="283"/>
      <c r="N159" s="319"/>
      <c r="O159" s="319"/>
      <c r="R159" s="241"/>
      <c r="S159" s="239">
        <v>14.399234452539888</v>
      </c>
      <c r="T159" s="239">
        <v>15.999149391710986</v>
      </c>
      <c r="U159" s="239">
        <v>17.776832657456652</v>
      </c>
      <c r="V159" s="127"/>
      <c r="Y159" s="130"/>
      <c r="Z159" s="130"/>
    </row>
    <row r="160" spans="1:26" s="126" customFormat="1" ht="24" customHeight="1">
      <c r="A160" s="255"/>
      <c r="B160" s="255"/>
      <c r="C160" s="285">
        <v>10</v>
      </c>
      <c r="D160" s="286">
        <v>65</v>
      </c>
      <c r="E160" s="286">
        <v>72.75</v>
      </c>
      <c r="F160" s="287"/>
      <c r="G160" s="286">
        <v>74.5</v>
      </c>
      <c r="H160" s="286">
        <v>82.25</v>
      </c>
      <c r="I160" s="288"/>
      <c r="J160" s="286">
        <v>84</v>
      </c>
      <c r="K160" s="286">
        <v>92</v>
      </c>
      <c r="L160" s="282"/>
      <c r="M160" s="283"/>
      <c r="N160" s="319"/>
      <c r="O160" s="319"/>
      <c r="R160" s="241"/>
      <c r="S160" s="242">
        <v>16.733463112469313</v>
      </c>
      <c r="T160" s="242">
        <v>18.592736791632568</v>
      </c>
      <c r="U160" s="242">
        <v>20.658596435147299</v>
      </c>
      <c r="V160" s="127"/>
      <c r="Y160" s="130"/>
      <c r="Z160" s="130"/>
    </row>
    <row r="161" spans="1:26" s="126" customFormat="1" ht="24" customHeight="1">
      <c r="A161" s="255"/>
      <c r="B161" s="255"/>
      <c r="C161" s="277">
        <v>11</v>
      </c>
      <c r="D161" s="279">
        <v>76.5</v>
      </c>
      <c r="E161" s="279">
        <v>84.75</v>
      </c>
      <c r="F161" s="289"/>
      <c r="G161" s="279">
        <v>86.75</v>
      </c>
      <c r="H161" s="279">
        <v>95</v>
      </c>
      <c r="I161" s="290"/>
      <c r="J161" s="279">
        <v>97</v>
      </c>
      <c r="K161" s="279">
        <v>104.5</v>
      </c>
      <c r="L161" s="282"/>
      <c r="M161" s="283"/>
      <c r="N161" s="319"/>
      <c r="O161" s="319"/>
      <c r="R161" s="241"/>
      <c r="S161" s="239">
        <v>19.424106088823969</v>
      </c>
      <c r="T161" s="239">
        <v>21.582340098693297</v>
      </c>
      <c r="U161" s="239">
        <v>23.980377887436997</v>
      </c>
      <c r="V161" s="127"/>
      <c r="Y161" s="130"/>
      <c r="Z161" s="130"/>
    </row>
    <row r="162" spans="1:26" s="126" customFormat="1" ht="24" customHeight="1">
      <c r="A162" s="255"/>
      <c r="B162" s="255"/>
      <c r="C162" s="285">
        <v>12</v>
      </c>
      <c r="D162" s="286">
        <v>90</v>
      </c>
      <c r="E162" s="286">
        <v>98</v>
      </c>
      <c r="F162" s="287"/>
      <c r="G162" s="286">
        <v>100.25</v>
      </c>
      <c r="H162" s="286">
        <v>107.25</v>
      </c>
      <c r="I162" s="288"/>
      <c r="J162" s="286">
        <v>109.75</v>
      </c>
      <c r="K162" s="286">
        <v>117</v>
      </c>
      <c r="L162" s="282"/>
      <c r="M162" s="283"/>
      <c r="N162" s="319"/>
      <c r="O162" s="319"/>
      <c r="R162" s="241"/>
      <c r="S162" s="242">
        <v>21.810901109422289</v>
      </c>
      <c r="T162" s="242">
        <v>24.234334566024767</v>
      </c>
      <c r="U162" s="242">
        <v>26.927038406694184</v>
      </c>
      <c r="V162" s="127"/>
      <c r="Y162" s="130"/>
      <c r="Z162" s="130"/>
    </row>
    <row r="163" spans="1:26" s="126" customFormat="1" ht="24" customHeight="1">
      <c r="A163" s="255"/>
      <c r="B163" s="255"/>
      <c r="C163" s="277">
        <v>13</v>
      </c>
      <c r="D163" s="279">
        <v>99.25</v>
      </c>
      <c r="E163" s="279">
        <v>106.25</v>
      </c>
      <c r="F163" s="287"/>
      <c r="G163" s="279">
        <v>108.75</v>
      </c>
      <c r="H163" s="279">
        <v>115.75</v>
      </c>
      <c r="I163" s="288"/>
      <c r="J163" s="279">
        <v>118.5</v>
      </c>
      <c r="K163" s="279">
        <v>125.5</v>
      </c>
      <c r="L163" s="282"/>
      <c r="M163" s="283"/>
      <c r="N163" s="319"/>
      <c r="O163" s="319"/>
      <c r="R163" s="241"/>
      <c r="S163" s="239">
        <v>23.647334097283185</v>
      </c>
      <c r="T163" s="239">
        <v>26.274815663647981</v>
      </c>
      <c r="U163" s="239">
        <v>29.194239626275536</v>
      </c>
      <c r="V163" s="127"/>
      <c r="Y163" s="130"/>
      <c r="Z163" s="130"/>
    </row>
    <row r="164" spans="1:26" s="126" customFormat="1" ht="24" customHeight="1">
      <c r="A164" s="255"/>
      <c r="B164" s="255"/>
      <c r="C164" s="285">
        <v>14</v>
      </c>
      <c r="D164" s="286">
        <v>105.5</v>
      </c>
      <c r="E164" s="286">
        <v>114</v>
      </c>
      <c r="F164" s="287"/>
      <c r="G164" s="286">
        <v>116.75</v>
      </c>
      <c r="H164" s="286">
        <v>125.25</v>
      </c>
      <c r="I164" s="288"/>
      <c r="J164" s="286">
        <v>128</v>
      </c>
      <c r="K164" s="286">
        <v>136.75</v>
      </c>
      <c r="L164" s="282"/>
      <c r="M164" s="283"/>
      <c r="N164" s="319"/>
      <c r="O164" s="319"/>
      <c r="R164" s="241"/>
      <c r="S164" s="242">
        <v>25.692665342657687</v>
      </c>
      <c r="T164" s="242">
        <v>28.547405936286317</v>
      </c>
      <c r="U164" s="242">
        <v>31.719339929207017</v>
      </c>
      <c r="V164" s="127"/>
      <c r="Y164" s="130"/>
      <c r="Z164" s="130"/>
    </row>
    <row r="165" spans="1:26" s="126" customFormat="1" ht="24" customHeight="1">
      <c r="A165" s="255"/>
      <c r="B165" s="255"/>
      <c r="C165" s="277">
        <v>15</v>
      </c>
      <c r="D165" s="279">
        <v>112.75</v>
      </c>
      <c r="E165" s="279">
        <v>122.5</v>
      </c>
      <c r="F165" s="287"/>
      <c r="G165" s="279">
        <v>125.5</v>
      </c>
      <c r="H165" s="279">
        <v>135.25</v>
      </c>
      <c r="I165" s="288"/>
      <c r="J165" s="279">
        <v>138.5</v>
      </c>
      <c r="K165" s="279">
        <v>148.25</v>
      </c>
      <c r="L165" s="282"/>
      <c r="M165" s="283"/>
      <c r="N165" s="319"/>
      <c r="O165" s="319"/>
      <c r="R165" s="241"/>
      <c r="S165" s="239">
        <v>27.952539647565843</v>
      </c>
      <c r="T165" s="239">
        <v>31.058377386184269</v>
      </c>
      <c r="U165" s="239">
        <v>34.50930820687141</v>
      </c>
      <c r="V165" s="127"/>
      <c r="Y165" s="130"/>
      <c r="Z165" s="130"/>
    </row>
    <row r="166" spans="1:26" s="126" customFormat="1" ht="24" customHeight="1">
      <c r="A166" s="255"/>
      <c r="B166" s="255"/>
      <c r="C166" s="285">
        <v>16</v>
      </c>
      <c r="D166" s="286">
        <v>121</v>
      </c>
      <c r="E166" s="286">
        <v>132.5</v>
      </c>
      <c r="F166" s="287"/>
      <c r="G166" s="286">
        <v>135.75</v>
      </c>
      <c r="H166" s="286">
        <v>147.25</v>
      </c>
      <c r="I166" s="288"/>
      <c r="J166" s="286">
        <v>150.75</v>
      </c>
      <c r="K166" s="286">
        <v>162</v>
      </c>
      <c r="L166" s="282"/>
      <c r="M166" s="283"/>
      <c r="N166" s="319"/>
      <c r="O166" s="319"/>
      <c r="R166" s="241"/>
      <c r="S166" s="242">
        <v>30.364215547066092</v>
      </c>
      <c r="T166" s="242">
        <v>33.73801727451788</v>
      </c>
      <c r="U166" s="242">
        <v>37.48668586057542</v>
      </c>
      <c r="V166" s="127"/>
    </row>
    <row r="167" spans="1:26" s="126" customFormat="1" ht="24" customHeight="1">
      <c r="A167" s="255"/>
      <c r="B167" s="255"/>
      <c r="C167" s="277">
        <v>17</v>
      </c>
      <c r="D167" s="279">
        <v>131.25</v>
      </c>
      <c r="E167" s="279">
        <v>143.75</v>
      </c>
      <c r="F167" s="287"/>
      <c r="G167" s="279">
        <v>147</v>
      </c>
      <c r="H167" s="279">
        <v>159.25</v>
      </c>
      <c r="I167" s="288"/>
      <c r="J167" s="279">
        <v>163</v>
      </c>
      <c r="K167" s="279">
        <v>173.5</v>
      </c>
      <c r="L167" s="282"/>
      <c r="M167" s="283"/>
      <c r="N167" s="276"/>
      <c r="O167" s="276"/>
      <c r="R167" s="241"/>
      <c r="S167" s="239">
        <v>32.385444587755082</v>
      </c>
      <c r="T167" s="239">
        <v>35.983827319727865</v>
      </c>
      <c r="U167" s="239">
        <v>39.98203035525318</v>
      </c>
      <c r="V167" s="127"/>
    </row>
    <row r="168" spans="1:26" s="126" customFormat="1" ht="24" customHeight="1">
      <c r="A168" s="255"/>
      <c r="B168" s="255"/>
      <c r="C168" s="285">
        <v>18</v>
      </c>
      <c r="D168" s="286">
        <v>143.25</v>
      </c>
      <c r="E168" s="286">
        <v>156.5</v>
      </c>
      <c r="F168" s="291"/>
      <c r="G168" s="286">
        <v>160.25</v>
      </c>
      <c r="H168" s="286">
        <v>171.75</v>
      </c>
      <c r="I168" s="292"/>
      <c r="J168" s="286">
        <v>175.75</v>
      </c>
      <c r="K168" s="286">
        <v>187</v>
      </c>
      <c r="L168" s="282"/>
      <c r="M168" s="283"/>
      <c r="N168" s="276"/>
      <c r="O168" s="276"/>
      <c r="R168" s="241"/>
      <c r="S168" s="242">
        <v>34.634738721459286</v>
      </c>
      <c r="T168" s="242">
        <v>38.483043023843649</v>
      </c>
      <c r="U168" s="242">
        <v>42.758936693159612</v>
      </c>
      <c r="V168" s="127"/>
    </row>
    <row r="169" spans="1:26" ht="24" hidden="1" customHeight="1">
      <c r="A169" s="254"/>
      <c r="B169" s="254"/>
      <c r="C169" s="277" t="s">
        <v>54</v>
      </c>
      <c r="D169" s="279">
        <v>73.75</v>
      </c>
      <c r="E169" s="279">
        <v>86.5</v>
      </c>
      <c r="F169" s="293"/>
      <c r="G169" s="279">
        <v>86.25</v>
      </c>
      <c r="H169" s="279">
        <v>98.75</v>
      </c>
      <c r="I169" s="294"/>
      <c r="J169" s="279">
        <v>98.5</v>
      </c>
      <c r="K169" s="279">
        <v>111</v>
      </c>
      <c r="L169" s="282"/>
      <c r="M169" s="283"/>
      <c r="N169" s="276"/>
      <c r="O169" s="276"/>
      <c r="R169" s="241"/>
      <c r="S169" s="239">
        <v>0</v>
      </c>
      <c r="T169" s="239">
        <v>0</v>
      </c>
      <c r="U169" s="239">
        <v>0</v>
      </c>
      <c r="W169" s="126"/>
    </row>
    <row r="170" spans="1:26" ht="24" hidden="1" customHeight="1" outlineLevel="7">
      <c r="A170" s="254"/>
      <c r="B170" s="254"/>
      <c r="C170" s="285" t="s">
        <v>54</v>
      </c>
      <c r="D170" s="286">
        <v>79.75</v>
      </c>
      <c r="E170" s="286">
        <v>93.5</v>
      </c>
      <c r="F170" s="293"/>
      <c r="G170" s="286">
        <v>93.25</v>
      </c>
      <c r="H170" s="286">
        <v>106.75</v>
      </c>
      <c r="I170" s="294"/>
      <c r="J170" s="286">
        <v>106.5</v>
      </c>
      <c r="K170" s="286">
        <v>120.25</v>
      </c>
      <c r="L170" s="282"/>
      <c r="M170" s="283"/>
      <c r="N170" s="276"/>
      <c r="O170" s="276"/>
      <c r="R170" s="241"/>
      <c r="S170" s="242">
        <v>0</v>
      </c>
      <c r="T170" s="242">
        <v>0</v>
      </c>
      <c r="U170" s="242">
        <v>0</v>
      </c>
      <c r="W170" s="126"/>
    </row>
    <row r="171" spans="1:26" ht="24" hidden="1" customHeight="1" outlineLevel="7">
      <c r="A171" s="254"/>
      <c r="B171" s="254"/>
      <c r="C171" s="295" t="s">
        <v>54</v>
      </c>
      <c r="D171" s="282">
        <v>91.25</v>
      </c>
      <c r="E171" s="282">
        <v>105</v>
      </c>
      <c r="F171" s="293"/>
      <c r="G171" s="282">
        <v>104.75</v>
      </c>
      <c r="H171" s="282">
        <v>118.25</v>
      </c>
      <c r="I171" s="294"/>
      <c r="J171" s="282">
        <v>118</v>
      </c>
      <c r="K171" s="282">
        <v>130.25</v>
      </c>
      <c r="L171" s="282"/>
      <c r="M171" s="283"/>
      <c r="N171" s="276"/>
      <c r="O171" s="276"/>
      <c r="R171" s="241"/>
      <c r="S171" s="240">
        <v>0</v>
      </c>
      <c r="T171" s="240">
        <v>0</v>
      </c>
      <c r="U171" s="240">
        <v>0</v>
      </c>
      <c r="W171" s="126"/>
    </row>
    <row r="172" spans="1:26" ht="15" customHeight="1" collapsed="1" thickBot="1">
      <c r="A172" s="254"/>
      <c r="B172" s="254"/>
      <c r="C172" s="278"/>
      <c r="D172" s="296"/>
      <c r="E172" s="296"/>
      <c r="F172" s="297"/>
      <c r="G172" s="297"/>
      <c r="H172" s="297"/>
      <c r="I172" s="277"/>
      <c r="J172" s="284"/>
      <c r="K172" s="284"/>
      <c r="L172" s="284"/>
      <c r="M172" s="298"/>
      <c r="N172" s="276"/>
      <c r="O172" s="276"/>
      <c r="R172" s="241"/>
      <c r="S172" s="241"/>
      <c r="T172" s="126"/>
      <c r="W172" s="126"/>
    </row>
    <row r="173" spans="1:26" ht="13.9" thickTop="1">
      <c r="A173" s="254"/>
      <c r="B173" s="299"/>
      <c r="C173" s="299"/>
      <c r="D173" s="299"/>
      <c r="E173" s="299"/>
      <c r="F173" s="299"/>
      <c r="G173" s="299"/>
      <c r="H173" s="299"/>
      <c r="I173" s="299"/>
      <c r="J173" s="299"/>
      <c r="K173" s="299"/>
      <c r="L173" s="299"/>
      <c r="M173" s="299"/>
      <c r="N173" s="299"/>
      <c r="O173" s="299"/>
    </row>
    <row r="174" spans="1:26" ht="36" customHeight="1">
      <c r="A174" s="254"/>
      <c r="B174" s="257"/>
      <c r="C174" s="258" t="s">
        <v>87</v>
      </c>
      <c r="D174" s="259"/>
      <c r="E174" s="260"/>
      <c r="F174" s="260"/>
      <c r="G174" s="261"/>
      <c r="H174" s="262" t="s">
        <v>88</v>
      </c>
      <c r="I174" s="300"/>
      <c r="J174" s="301" t="s">
        <v>51</v>
      </c>
      <c r="K174" s="300"/>
      <c r="L174" s="260"/>
      <c r="M174" s="260"/>
      <c r="N174" s="260"/>
      <c r="O174" s="263" t="s">
        <v>87</v>
      </c>
      <c r="R174" s="313"/>
      <c r="S174" s="313"/>
      <c r="T174" s="126"/>
      <c r="U174" s="126"/>
      <c r="V174" s="126"/>
      <c r="W174" s="126"/>
    </row>
    <row r="175" spans="1:26" ht="6.75" customHeight="1">
      <c r="A175" s="254"/>
      <c r="B175" s="254"/>
      <c r="C175" s="264"/>
      <c r="D175" s="265"/>
      <c r="E175" s="266"/>
      <c r="F175" s="267"/>
      <c r="G175" s="314"/>
      <c r="H175" s="314"/>
      <c r="I175" s="254"/>
      <c r="J175" s="254"/>
      <c r="K175" s="268"/>
      <c r="L175" s="268"/>
      <c r="M175" s="268"/>
      <c r="N175" s="268"/>
      <c r="O175" s="254"/>
      <c r="T175" s="126"/>
      <c r="U175" s="126"/>
      <c r="V175" s="126"/>
      <c r="W175" s="126"/>
    </row>
    <row r="176" spans="1:26" ht="24" customHeight="1">
      <c r="A176" s="254"/>
      <c r="B176" s="254"/>
      <c r="C176" s="269"/>
      <c r="D176" s="315" t="s">
        <v>89</v>
      </c>
      <c r="E176" s="316"/>
      <c r="F176" s="270"/>
      <c r="G176" s="315" t="s">
        <v>90</v>
      </c>
      <c r="H176" s="316"/>
      <c r="I176" s="254"/>
      <c r="J176" s="315" t="s">
        <v>91</v>
      </c>
      <c r="K176" s="316"/>
      <c r="L176" s="174"/>
      <c r="M176" s="271"/>
      <c r="N176" s="271"/>
      <c r="O176" s="254"/>
      <c r="S176" s="128" t="s">
        <v>92</v>
      </c>
      <c r="T176" s="128">
        <v>11</v>
      </c>
    </row>
    <row r="177" spans="1:26" ht="52.9" customHeight="1">
      <c r="A177" s="254"/>
      <c r="B177" s="174"/>
      <c r="C177" s="272" t="s">
        <v>93</v>
      </c>
      <c r="D177" s="272" t="s">
        <v>94</v>
      </c>
      <c r="E177" s="273" t="s">
        <v>95</v>
      </c>
      <c r="F177" s="274"/>
      <c r="G177" s="275" t="s">
        <v>94</v>
      </c>
      <c r="H177" s="273" t="s">
        <v>95</v>
      </c>
      <c r="I177" s="274"/>
      <c r="J177" s="275" t="s">
        <v>94</v>
      </c>
      <c r="K177" s="272" t="s">
        <v>95</v>
      </c>
      <c r="L177" s="274"/>
      <c r="M177" s="254"/>
      <c r="N177" s="319" t="str">
        <f>N158</f>
        <v>Uurtarieven inclusief loonkosten, vaste nominale Marktopslag per schaal, reis/ autokosten en opleidingskosten. Voor deze Functiegroepen geldt geen overwerk. EXCLUSIEF BTW</v>
      </c>
      <c r="O177" s="319"/>
      <c r="R177" s="238"/>
      <c r="S177" s="237" t="s">
        <v>97</v>
      </c>
      <c r="T177" s="237" t="s">
        <v>98</v>
      </c>
      <c r="U177" s="237" t="s">
        <v>99</v>
      </c>
      <c r="W177" s="126"/>
      <c r="X177" s="129"/>
      <c r="Y177" s="129"/>
      <c r="Z177" s="129"/>
    </row>
    <row r="178" spans="1:26" s="126" customFormat="1" ht="24" customHeight="1">
      <c r="A178" s="255"/>
      <c r="B178" s="255"/>
      <c r="C178" s="278">
        <v>9</v>
      </c>
      <c r="D178" s="279">
        <v>62.75</v>
      </c>
      <c r="E178" s="279">
        <v>69.25</v>
      </c>
      <c r="F178" s="280"/>
      <c r="G178" s="279">
        <v>71</v>
      </c>
      <c r="H178" s="279">
        <v>77.75</v>
      </c>
      <c r="I178" s="281"/>
      <c r="J178" s="279">
        <v>79.75</v>
      </c>
      <c r="K178" s="279">
        <v>86.25</v>
      </c>
      <c r="L178" s="282"/>
      <c r="M178" s="283"/>
      <c r="N178" s="319"/>
      <c r="O178" s="319"/>
      <c r="R178" s="241"/>
      <c r="S178" s="239">
        <v>17.635576912481426</v>
      </c>
      <c r="T178" s="239">
        <v>19.595085458312695</v>
      </c>
      <c r="U178" s="239">
        <v>21.772317175902995</v>
      </c>
      <c r="V178" s="127"/>
      <c r="Y178" s="130"/>
      <c r="Z178" s="130"/>
    </row>
    <row r="179" spans="1:26" s="126" customFormat="1" ht="24" customHeight="1">
      <c r="A179" s="255"/>
      <c r="B179" s="255"/>
      <c r="C179" s="285">
        <v>10</v>
      </c>
      <c r="D179" s="286">
        <v>68.75</v>
      </c>
      <c r="E179" s="286">
        <v>76.5</v>
      </c>
      <c r="F179" s="287"/>
      <c r="G179" s="286">
        <v>78.5</v>
      </c>
      <c r="H179" s="286">
        <v>86.5</v>
      </c>
      <c r="I179" s="288"/>
      <c r="J179" s="286">
        <v>88.75</v>
      </c>
      <c r="K179" s="286">
        <v>96.5</v>
      </c>
      <c r="L179" s="282"/>
      <c r="M179" s="283"/>
      <c r="N179" s="319"/>
      <c r="O179" s="319"/>
      <c r="R179" s="241"/>
      <c r="S179" s="242">
        <v>20.494442027789184</v>
      </c>
      <c r="T179" s="242">
        <v>22.771602253099093</v>
      </c>
      <c r="U179" s="242">
        <v>25.301780281221212</v>
      </c>
      <c r="V179" s="127"/>
      <c r="Y179" s="130"/>
      <c r="Z179" s="130"/>
    </row>
    <row r="180" spans="1:26" s="126" customFormat="1" ht="24" customHeight="1">
      <c r="A180" s="255"/>
      <c r="B180" s="255"/>
      <c r="C180" s="277">
        <v>11</v>
      </c>
      <c r="D180" s="279">
        <v>80.75</v>
      </c>
      <c r="E180" s="279">
        <v>89</v>
      </c>
      <c r="F180" s="289"/>
      <c r="G180" s="279">
        <v>91.5</v>
      </c>
      <c r="H180" s="279">
        <v>99.75</v>
      </c>
      <c r="I180" s="290"/>
      <c r="J180" s="279">
        <v>102.5</v>
      </c>
      <c r="K180" s="279">
        <v>109.75</v>
      </c>
      <c r="L180" s="282"/>
      <c r="M180" s="283"/>
      <c r="N180" s="319"/>
      <c r="O180" s="319"/>
      <c r="R180" s="241"/>
      <c r="S180" s="239">
        <v>23.789828411692433</v>
      </c>
      <c r="T180" s="239">
        <v>26.433142679658257</v>
      </c>
      <c r="U180" s="239">
        <v>29.370158532953617</v>
      </c>
      <c r="V180" s="127"/>
      <c r="Y180" s="130"/>
      <c r="Z180" s="130"/>
    </row>
    <row r="181" spans="1:26" s="126" customFormat="1" ht="24" customHeight="1">
      <c r="A181" s="255"/>
      <c r="B181" s="255"/>
      <c r="C181" s="285">
        <v>12</v>
      </c>
      <c r="D181" s="286">
        <v>94.75</v>
      </c>
      <c r="E181" s="286">
        <v>103</v>
      </c>
      <c r="F181" s="287"/>
      <c r="G181" s="286">
        <v>105.75</v>
      </c>
      <c r="H181" s="286">
        <v>112.75</v>
      </c>
      <c r="I181" s="288"/>
      <c r="J181" s="286">
        <v>115.75</v>
      </c>
      <c r="K181" s="286">
        <v>123</v>
      </c>
      <c r="L181" s="282"/>
      <c r="M181" s="283"/>
      <c r="N181" s="319"/>
      <c r="O181" s="319"/>
      <c r="R181" s="241"/>
      <c r="S181" s="242">
        <v>26.71307459528829</v>
      </c>
      <c r="T181" s="242">
        <v>29.681193994764765</v>
      </c>
      <c r="U181" s="242">
        <v>32.979104438627516</v>
      </c>
      <c r="V181" s="127"/>
      <c r="Y181" s="130"/>
      <c r="Z181" s="130"/>
    </row>
    <row r="182" spans="1:26" s="126" customFormat="1" ht="24" customHeight="1">
      <c r="A182" s="255"/>
      <c r="B182" s="255"/>
      <c r="C182" s="277">
        <v>13</v>
      </c>
      <c r="D182" s="279">
        <v>104.5</v>
      </c>
      <c r="E182" s="279">
        <v>111.5</v>
      </c>
      <c r="F182" s="287"/>
      <c r="G182" s="279">
        <v>114.5</v>
      </c>
      <c r="H182" s="279">
        <v>121.75</v>
      </c>
      <c r="I182" s="288"/>
      <c r="J182" s="279">
        <v>125</v>
      </c>
      <c r="K182" s="279">
        <v>132</v>
      </c>
      <c r="L182" s="282"/>
      <c r="M182" s="283"/>
      <c r="N182" s="319"/>
      <c r="O182" s="319"/>
      <c r="R182" s="241"/>
      <c r="S182" s="239">
        <v>28.962260502274223</v>
      </c>
      <c r="T182" s="239">
        <v>32.180289446971358</v>
      </c>
      <c r="U182" s="239">
        <v>35.755877163301506</v>
      </c>
      <c r="V182" s="127"/>
      <c r="Y182" s="130"/>
      <c r="Z182" s="130"/>
    </row>
    <row r="183" spans="1:26" s="126" customFormat="1" ht="24" customHeight="1">
      <c r="A183" s="255"/>
      <c r="B183" s="255"/>
      <c r="C183" s="285">
        <v>14</v>
      </c>
      <c r="D183" s="286">
        <v>111.25</v>
      </c>
      <c r="E183" s="286">
        <v>119.75</v>
      </c>
      <c r="F183" s="287"/>
      <c r="G183" s="286">
        <v>123</v>
      </c>
      <c r="H183" s="286">
        <v>131.5</v>
      </c>
      <c r="I183" s="288"/>
      <c r="J183" s="286">
        <v>135.25</v>
      </c>
      <c r="K183" s="286">
        <v>143.75</v>
      </c>
      <c r="L183" s="282"/>
      <c r="M183" s="283"/>
      <c r="N183" s="319"/>
      <c r="O183" s="319"/>
      <c r="R183" s="241"/>
      <c r="S183" s="242">
        <v>31.467296211512284</v>
      </c>
      <c r="T183" s="242">
        <v>34.96366245723587</v>
      </c>
      <c r="U183" s="242">
        <v>38.84851384137319</v>
      </c>
      <c r="V183" s="127"/>
      <c r="Y183" s="130"/>
      <c r="Z183" s="130"/>
    </row>
    <row r="184" spans="1:26" s="126" customFormat="1" ht="24" customHeight="1">
      <c r="A184" s="255"/>
      <c r="B184" s="255"/>
      <c r="C184" s="277">
        <v>15</v>
      </c>
      <c r="D184" s="279">
        <v>119</v>
      </c>
      <c r="E184" s="279">
        <v>128.75</v>
      </c>
      <c r="F184" s="287"/>
      <c r="G184" s="279">
        <v>132.5</v>
      </c>
      <c r="H184" s="279">
        <v>142.25</v>
      </c>
      <c r="I184" s="288"/>
      <c r="J184" s="279">
        <v>146.25</v>
      </c>
      <c r="K184" s="279">
        <v>156</v>
      </c>
      <c r="L184" s="282"/>
      <c r="M184" s="283"/>
      <c r="N184" s="319"/>
      <c r="O184" s="319"/>
      <c r="R184" s="241"/>
      <c r="S184" s="239">
        <v>34.235095239169517</v>
      </c>
      <c r="T184" s="239">
        <v>38.038994710188348</v>
      </c>
      <c r="U184" s="239">
        <v>42.265549677987053</v>
      </c>
      <c r="V184" s="127"/>
      <c r="Y184" s="130"/>
      <c r="Z184" s="130"/>
    </row>
    <row r="185" spans="1:26" s="126" customFormat="1" ht="24" customHeight="1">
      <c r="A185" s="255"/>
      <c r="B185" s="255"/>
      <c r="C185" s="285">
        <v>16</v>
      </c>
      <c r="D185" s="286">
        <v>127.75</v>
      </c>
      <c r="E185" s="286">
        <v>139.5</v>
      </c>
      <c r="F185" s="287"/>
      <c r="G185" s="286">
        <v>143.25</v>
      </c>
      <c r="H185" s="286">
        <v>154.75</v>
      </c>
      <c r="I185" s="288"/>
      <c r="J185" s="286">
        <v>159.25</v>
      </c>
      <c r="K185" s="286">
        <v>170.25</v>
      </c>
      <c r="L185" s="282"/>
      <c r="M185" s="283"/>
      <c r="N185" s="319"/>
      <c r="O185" s="319"/>
      <c r="R185" s="241"/>
      <c r="S185" s="242">
        <v>37.1888144770775</v>
      </c>
      <c r="T185" s="242">
        <v>41.320904974530556</v>
      </c>
      <c r="U185" s="242">
        <v>45.912116638367287</v>
      </c>
      <c r="V185" s="127"/>
    </row>
    <row r="186" spans="1:26" s="126" customFormat="1" ht="24" customHeight="1">
      <c r="A186" s="255"/>
      <c r="B186" s="255"/>
      <c r="C186" s="277">
        <v>17</v>
      </c>
      <c r="D186" s="279">
        <v>138.5</v>
      </c>
      <c r="E186" s="279">
        <v>151</v>
      </c>
      <c r="F186" s="287"/>
      <c r="G186" s="279">
        <v>155</v>
      </c>
      <c r="H186" s="279">
        <v>167.25</v>
      </c>
      <c r="I186" s="288"/>
      <c r="J186" s="279">
        <v>172</v>
      </c>
      <c r="K186" s="279">
        <v>182.5</v>
      </c>
      <c r="L186" s="282"/>
      <c r="M186" s="283"/>
      <c r="N186" s="276"/>
      <c r="O186" s="276"/>
      <c r="R186" s="241"/>
      <c r="S186" s="239">
        <v>39.664330819442789</v>
      </c>
      <c r="T186" s="239">
        <v>44.071478688269764</v>
      </c>
      <c r="U186" s="239">
        <v>48.968309653633071</v>
      </c>
      <c r="V186" s="127"/>
    </row>
    <row r="187" spans="1:26" s="126" customFormat="1" ht="24" customHeight="1">
      <c r="A187" s="255"/>
      <c r="B187" s="255"/>
      <c r="C187" s="285">
        <v>18</v>
      </c>
      <c r="D187" s="286">
        <v>151</v>
      </c>
      <c r="E187" s="286">
        <v>164.5</v>
      </c>
      <c r="F187" s="291"/>
      <c r="G187" s="286">
        <v>168.75</v>
      </c>
      <c r="H187" s="286">
        <v>180.25</v>
      </c>
      <c r="I187" s="292"/>
      <c r="J187" s="286">
        <v>185.25</v>
      </c>
      <c r="K187" s="286">
        <v>196.75</v>
      </c>
      <c r="L187" s="282"/>
      <c r="M187" s="283"/>
      <c r="N187" s="276"/>
      <c r="O187" s="276"/>
      <c r="R187" s="241"/>
      <c r="S187" s="242">
        <v>42.419171698274134</v>
      </c>
      <c r="T187" s="242">
        <v>47.132412998082373</v>
      </c>
      <c r="U187" s="242">
        <v>52.369347775647078</v>
      </c>
      <c r="V187" s="127"/>
    </row>
    <row r="188" spans="1:26" ht="24" hidden="1" customHeight="1">
      <c r="A188" s="254"/>
      <c r="B188" s="254"/>
      <c r="C188" s="277" t="s">
        <v>54</v>
      </c>
      <c r="D188" s="279">
        <v>73.75</v>
      </c>
      <c r="E188" s="279">
        <v>86.5</v>
      </c>
      <c r="F188" s="293"/>
      <c r="G188" s="279">
        <v>86.25</v>
      </c>
      <c r="H188" s="279">
        <v>98.75</v>
      </c>
      <c r="I188" s="294"/>
      <c r="J188" s="279">
        <v>98.5</v>
      </c>
      <c r="K188" s="279">
        <v>111</v>
      </c>
      <c r="L188" s="282"/>
      <c r="M188" s="283"/>
      <c r="N188" s="276"/>
      <c r="O188" s="276"/>
      <c r="R188" s="241"/>
      <c r="S188" s="239">
        <v>0</v>
      </c>
      <c r="T188" s="239">
        <v>0</v>
      </c>
      <c r="U188" s="239">
        <v>0</v>
      </c>
      <c r="W188" s="126"/>
    </row>
    <row r="189" spans="1:26" ht="24" hidden="1" customHeight="1" outlineLevel="7">
      <c r="A189" s="254"/>
      <c r="B189" s="254"/>
      <c r="C189" s="285" t="s">
        <v>54</v>
      </c>
      <c r="D189" s="286">
        <v>79.75</v>
      </c>
      <c r="E189" s="286">
        <v>93.5</v>
      </c>
      <c r="F189" s="293"/>
      <c r="G189" s="286">
        <v>93.25</v>
      </c>
      <c r="H189" s="286">
        <v>106.75</v>
      </c>
      <c r="I189" s="294"/>
      <c r="J189" s="286">
        <v>106.5</v>
      </c>
      <c r="K189" s="286">
        <v>120.25</v>
      </c>
      <c r="L189" s="282"/>
      <c r="M189" s="283"/>
      <c r="N189" s="276"/>
      <c r="O189" s="276"/>
      <c r="R189" s="241"/>
      <c r="S189" s="242">
        <v>0</v>
      </c>
      <c r="T189" s="242">
        <v>0</v>
      </c>
      <c r="U189" s="242">
        <v>0</v>
      </c>
      <c r="W189" s="126"/>
    </row>
    <row r="190" spans="1:26" ht="24" hidden="1" customHeight="1" outlineLevel="7">
      <c r="A190" s="254"/>
      <c r="B190" s="254"/>
      <c r="C190" s="295" t="s">
        <v>54</v>
      </c>
      <c r="D190" s="282">
        <v>91.25</v>
      </c>
      <c r="E190" s="282">
        <v>105</v>
      </c>
      <c r="F190" s="293"/>
      <c r="G190" s="282">
        <v>104.75</v>
      </c>
      <c r="H190" s="282">
        <v>118.25</v>
      </c>
      <c r="I190" s="294"/>
      <c r="J190" s="282">
        <v>118</v>
      </c>
      <c r="K190" s="282">
        <v>130.25</v>
      </c>
      <c r="L190" s="282"/>
      <c r="M190" s="283"/>
      <c r="N190" s="276"/>
      <c r="O190" s="276"/>
      <c r="R190" s="241"/>
      <c r="S190" s="240">
        <v>0</v>
      </c>
      <c r="T190" s="240">
        <v>0</v>
      </c>
      <c r="U190" s="240">
        <v>0</v>
      </c>
      <c r="W190" s="126"/>
    </row>
    <row r="191" spans="1:26" ht="15" customHeight="1" collapsed="1" thickBot="1">
      <c r="A191" s="254"/>
      <c r="B191" s="254"/>
      <c r="C191" s="278"/>
      <c r="D191" s="296"/>
      <c r="E191" s="296"/>
      <c r="F191" s="297"/>
      <c r="G191" s="297"/>
      <c r="H191" s="297"/>
      <c r="I191" s="277"/>
      <c r="J191" s="284"/>
      <c r="K191" s="284"/>
      <c r="L191" s="284"/>
      <c r="M191" s="298"/>
      <c r="N191" s="276"/>
      <c r="O191" s="276"/>
      <c r="R191" s="241"/>
      <c r="S191" s="241"/>
      <c r="T191" s="126"/>
      <c r="W191" s="126"/>
    </row>
    <row r="192" spans="1:26" ht="13.9" thickTop="1">
      <c r="A192" s="254"/>
      <c r="B192" s="299"/>
      <c r="C192" s="299"/>
      <c r="D192" s="299"/>
      <c r="E192" s="299"/>
      <c r="F192" s="299"/>
      <c r="G192" s="299"/>
      <c r="H192" s="299"/>
      <c r="I192" s="299"/>
      <c r="J192" s="299"/>
      <c r="K192" s="299"/>
      <c r="L192" s="299"/>
      <c r="M192" s="299"/>
      <c r="N192" s="299"/>
      <c r="O192" s="299"/>
    </row>
    <row r="193" spans="1:26" ht="36" customHeight="1">
      <c r="A193" s="254"/>
      <c r="B193" s="257"/>
      <c r="C193" s="258" t="s">
        <v>87</v>
      </c>
      <c r="D193" s="259"/>
      <c r="E193" s="260"/>
      <c r="F193" s="260"/>
      <c r="G193" s="261"/>
      <c r="H193" s="262" t="s">
        <v>88</v>
      </c>
      <c r="I193" s="300"/>
      <c r="J193" s="301" t="s">
        <v>52</v>
      </c>
      <c r="K193" s="300"/>
      <c r="L193" s="260"/>
      <c r="M193" s="260"/>
      <c r="N193" s="260"/>
      <c r="O193" s="263" t="s">
        <v>87</v>
      </c>
      <c r="R193" s="313"/>
      <c r="S193" s="313"/>
      <c r="T193" s="126"/>
      <c r="U193" s="126"/>
      <c r="V193" s="126"/>
      <c r="W193" s="126"/>
    </row>
    <row r="194" spans="1:26" ht="6.75" customHeight="1">
      <c r="A194" s="254"/>
      <c r="B194" s="254"/>
      <c r="C194" s="264"/>
      <c r="D194" s="265"/>
      <c r="E194" s="266"/>
      <c r="F194" s="267"/>
      <c r="G194" s="314"/>
      <c r="H194" s="314"/>
      <c r="I194" s="254"/>
      <c r="J194" s="254"/>
      <c r="K194" s="268"/>
      <c r="L194" s="268"/>
      <c r="M194" s="268"/>
      <c r="N194" s="268"/>
      <c r="O194" s="254"/>
      <c r="T194" s="126"/>
      <c r="U194" s="126"/>
      <c r="V194" s="126"/>
      <c r="W194" s="126"/>
    </row>
    <row r="195" spans="1:26" ht="24" customHeight="1">
      <c r="A195" s="254"/>
      <c r="B195" s="254"/>
      <c r="C195" s="269"/>
      <c r="D195" s="315" t="s">
        <v>89</v>
      </c>
      <c r="E195" s="316"/>
      <c r="F195" s="270"/>
      <c r="G195" s="315" t="s">
        <v>90</v>
      </c>
      <c r="H195" s="316"/>
      <c r="I195" s="254"/>
      <c r="J195" s="315" t="s">
        <v>91</v>
      </c>
      <c r="K195" s="316"/>
      <c r="L195" s="174"/>
      <c r="M195" s="271"/>
      <c r="N195" s="271"/>
      <c r="O195" s="254"/>
      <c r="S195" s="128" t="s">
        <v>92</v>
      </c>
      <c r="T195" s="128">
        <v>12</v>
      </c>
    </row>
    <row r="196" spans="1:26" ht="52.9" customHeight="1">
      <c r="A196" s="254"/>
      <c r="B196" s="174"/>
      <c r="C196" s="272" t="s">
        <v>93</v>
      </c>
      <c r="D196" s="272" t="s">
        <v>94</v>
      </c>
      <c r="E196" s="273" t="s">
        <v>95</v>
      </c>
      <c r="F196" s="274"/>
      <c r="G196" s="275" t="s">
        <v>94</v>
      </c>
      <c r="H196" s="273" t="s">
        <v>95</v>
      </c>
      <c r="I196" s="274"/>
      <c r="J196" s="275" t="s">
        <v>94</v>
      </c>
      <c r="K196" s="272" t="s">
        <v>95</v>
      </c>
      <c r="L196" s="274"/>
      <c r="M196" s="254"/>
      <c r="N196" s="319" t="str">
        <f>N177</f>
        <v>Uurtarieven inclusief loonkosten, vaste nominale Marktopslag per schaal, reis/ autokosten en opleidingskosten. Voor deze Functiegroepen geldt geen overwerk. EXCLUSIEF BTW</v>
      </c>
      <c r="O196" s="319"/>
      <c r="R196" s="238"/>
      <c r="S196" s="237" t="s">
        <v>97</v>
      </c>
      <c r="T196" s="237" t="s">
        <v>98</v>
      </c>
      <c r="U196" s="237" t="s">
        <v>99</v>
      </c>
      <c r="W196" s="126"/>
      <c r="X196" s="129"/>
      <c r="Y196" s="129"/>
      <c r="Z196" s="129"/>
    </row>
    <row r="197" spans="1:26" s="126" customFormat="1" ht="24" customHeight="1">
      <c r="A197" s="255"/>
      <c r="B197" s="255"/>
      <c r="C197" s="278">
        <v>9</v>
      </c>
      <c r="D197" s="279">
        <v>59.5</v>
      </c>
      <c r="E197" s="279">
        <v>66.25</v>
      </c>
      <c r="F197" s="280"/>
      <c r="G197" s="279">
        <v>67.5</v>
      </c>
      <c r="H197" s="279">
        <v>74.25</v>
      </c>
      <c r="I197" s="281"/>
      <c r="J197" s="279">
        <v>75.75</v>
      </c>
      <c r="K197" s="279">
        <v>82.5</v>
      </c>
      <c r="L197" s="282"/>
      <c r="M197" s="283"/>
      <c r="N197" s="319"/>
      <c r="O197" s="319"/>
      <c r="R197" s="241"/>
      <c r="S197" s="239">
        <v>14.478057487894661</v>
      </c>
      <c r="T197" s="239">
        <v>16.08673054210518</v>
      </c>
      <c r="U197" s="239">
        <v>17.874145046783532</v>
      </c>
      <c r="V197" s="127"/>
      <c r="Y197" s="130"/>
      <c r="Z197" s="130"/>
    </row>
    <row r="198" spans="1:26" s="126" customFormat="1" ht="24" customHeight="1">
      <c r="A198" s="255"/>
      <c r="B198" s="255"/>
      <c r="C198" s="285">
        <v>10</v>
      </c>
      <c r="D198" s="286">
        <v>65</v>
      </c>
      <c r="E198" s="286">
        <v>73</v>
      </c>
      <c r="F198" s="287"/>
      <c r="G198" s="286">
        <v>74.5</v>
      </c>
      <c r="H198" s="286">
        <v>82.25</v>
      </c>
      <c r="I198" s="288"/>
      <c r="J198" s="286">
        <v>84.25</v>
      </c>
      <c r="K198" s="286">
        <v>92</v>
      </c>
      <c r="L198" s="282"/>
      <c r="M198" s="283"/>
      <c r="N198" s="319"/>
      <c r="O198" s="319"/>
      <c r="R198" s="241"/>
      <c r="S198" s="242">
        <v>16.825063979089645</v>
      </c>
      <c r="T198" s="242">
        <v>18.694515532321827</v>
      </c>
      <c r="U198" s="242">
        <v>20.77168392480203</v>
      </c>
      <c r="V198" s="127"/>
      <c r="Y198" s="130"/>
      <c r="Z198" s="130"/>
    </row>
    <row r="199" spans="1:26" s="126" customFormat="1" ht="24" customHeight="1">
      <c r="A199" s="255"/>
      <c r="B199" s="255"/>
      <c r="C199" s="277">
        <v>11</v>
      </c>
      <c r="D199" s="279">
        <v>76.5</v>
      </c>
      <c r="E199" s="279">
        <v>84.75</v>
      </c>
      <c r="F199" s="289"/>
      <c r="G199" s="279">
        <v>86.75</v>
      </c>
      <c r="H199" s="279">
        <v>95</v>
      </c>
      <c r="I199" s="290"/>
      <c r="J199" s="279">
        <v>97.25</v>
      </c>
      <c r="K199" s="279">
        <v>104.5</v>
      </c>
      <c r="L199" s="282"/>
      <c r="M199" s="283"/>
      <c r="N199" s="319"/>
      <c r="O199" s="319"/>
      <c r="R199" s="241"/>
      <c r="S199" s="239">
        <v>19.530435838924273</v>
      </c>
      <c r="T199" s="239">
        <v>21.700484265471413</v>
      </c>
      <c r="U199" s="239">
        <v>24.111649183857125</v>
      </c>
      <c r="V199" s="127"/>
      <c r="Y199" s="130"/>
      <c r="Z199" s="130"/>
    </row>
    <row r="200" spans="1:26" s="126" customFormat="1" ht="24" customHeight="1">
      <c r="A200" s="255"/>
      <c r="B200" s="255"/>
      <c r="C200" s="285">
        <v>12</v>
      </c>
      <c r="D200" s="286">
        <v>90</v>
      </c>
      <c r="E200" s="286">
        <v>98.25</v>
      </c>
      <c r="F200" s="287"/>
      <c r="G200" s="286">
        <v>100.25</v>
      </c>
      <c r="H200" s="286">
        <v>107.5</v>
      </c>
      <c r="I200" s="288"/>
      <c r="J200" s="286">
        <v>110</v>
      </c>
      <c r="K200" s="286">
        <v>117</v>
      </c>
      <c r="L200" s="282"/>
      <c r="M200" s="283"/>
      <c r="N200" s="319"/>
      <c r="O200" s="319"/>
      <c r="R200" s="241"/>
      <c r="S200" s="242">
        <v>21.930296444982243</v>
      </c>
      <c r="T200" s="242">
        <v>24.366996049980269</v>
      </c>
      <c r="U200" s="242">
        <v>27.074440055533632</v>
      </c>
      <c r="V200" s="127"/>
      <c r="Y200" s="130"/>
      <c r="Z200" s="130"/>
    </row>
    <row r="201" spans="1:26" s="126" customFormat="1" ht="24" customHeight="1">
      <c r="A201" s="255"/>
      <c r="B201" s="255"/>
      <c r="C201" s="277">
        <v>13</v>
      </c>
      <c r="D201" s="279">
        <v>99.25</v>
      </c>
      <c r="E201" s="279">
        <v>106.5</v>
      </c>
      <c r="F201" s="287"/>
      <c r="G201" s="279">
        <v>108.75</v>
      </c>
      <c r="H201" s="279">
        <v>116</v>
      </c>
      <c r="I201" s="288"/>
      <c r="J201" s="279">
        <v>118.5</v>
      </c>
      <c r="K201" s="279">
        <v>125.75</v>
      </c>
      <c r="L201" s="282"/>
      <c r="M201" s="283"/>
      <c r="N201" s="319"/>
      <c r="O201" s="319"/>
      <c r="R201" s="241"/>
      <c r="S201" s="239">
        <v>23.776782274388708</v>
      </c>
      <c r="T201" s="239">
        <v>26.418646971543009</v>
      </c>
      <c r="U201" s="239">
        <v>29.354052190603344</v>
      </c>
      <c r="V201" s="127"/>
      <c r="Y201" s="130"/>
      <c r="Z201" s="130"/>
    </row>
    <row r="202" spans="1:26" s="126" customFormat="1" ht="24" customHeight="1">
      <c r="A202" s="255"/>
      <c r="B202" s="255"/>
      <c r="C202" s="285">
        <v>14</v>
      </c>
      <c r="D202" s="286">
        <v>105.5</v>
      </c>
      <c r="E202" s="286">
        <v>114.25</v>
      </c>
      <c r="F202" s="287"/>
      <c r="G202" s="286">
        <v>116.75</v>
      </c>
      <c r="H202" s="286">
        <v>125.25</v>
      </c>
      <c r="I202" s="288"/>
      <c r="J202" s="286">
        <v>128.25</v>
      </c>
      <c r="K202" s="286">
        <v>136.75</v>
      </c>
      <c r="L202" s="282"/>
      <c r="M202" s="283"/>
      <c r="N202" s="319"/>
      <c r="O202" s="319"/>
      <c r="R202" s="241"/>
      <c r="S202" s="242">
        <v>25.8333098939592</v>
      </c>
      <c r="T202" s="242">
        <v>28.703677659954664</v>
      </c>
      <c r="U202" s="242">
        <v>31.892975177727404</v>
      </c>
      <c r="V202" s="127"/>
      <c r="Y202" s="130"/>
      <c r="Z202" s="130"/>
    </row>
    <row r="203" spans="1:26" s="126" customFormat="1" ht="24" customHeight="1">
      <c r="A203" s="255"/>
      <c r="B203" s="255"/>
      <c r="C203" s="277">
        <v>15</v>
      </c>
      <c r="D203" s="279">
        <v>112.75</v>
      </c>
      <c r="E203" s="279">
        <v>122.75</v>
      </c>
      <c r="F203" s="287"/>
      <c r="G203" s="279">
        <v>125.5</v>
      </c>
      <c r="H203" s="279">
        <v>135.5</v>
      </c>
      <c r="I203" s="288"/>
      <c r="J203" s="279">
        <v>138.75</v>
      </c>
      <c r="K203" s="279">
        <v>148.5</v>
      </c>
      <c r="L203" s="282"/>
      <c r="M203" s="283"/>
      <c r="N203" s="319"/>
      <c r="O203" s="319"/>
      <c r="R203" s="241"/>
      <c r="S203" s="239">
        <v>28.105555005997431</v>
      </c>
      <c r="T203" s="239">
        <v>31.228394451108255</v>
      </c>
      <c r="U203" s="239">
        <v>34.698216056786947</v>
      </c>
      <c r="V203" s="127"/>
      <c r="Y203" s="130"/>
      <c r="Z203" s="130"/>
    </row>
    <row r="204" spans="1:26" s="126" customFormat="1" ht="24" customHeight="1">
      <c r="A204" s="255"/>
      <c r="B204" s="255"/>
      <c r="C204" s="285">
        <v>16</v>
      </c>
      <c r="D204" s="286">
        <v>121.25</v>
      </c>
      <c r="E204" s="286">
        <v>132.75</v>
      </c>
      <c r="F204" s="287"/>
      <c r="G204" s="286">
        <v>135.75</v>
      </c>
      <c r="H204" s="286">
        <v>147.5</v>
      </c>
      <c r="I204" s="288"/>
      <c r="J204" s="286">
        <v>151</v>
      </c>
      <c r="K204" s="286">
        <v>162</v>
      </c>
      <c r="L204" s="282"/>
      <c r="M204" s="283"/>
      <c r="N204" s="319"/>
      <c r="O204" s="319"/>
      <c r="R204" s="241"/>
      <c r="S204" s="242">
        <v>30.530432691697992</v>
      </c>
      <c r="T204" s="242">
        <v>33.922702990775548</v>
      </c>
      <c r="U204" s="242">
        <v>37.691892211972828</v>
      </c>
      <c r="V204" s="127"/>
    </row>
    <row r="205" spans="1:26" s="126" customFormat="1" ht="24" customHeight="1">
      <c r="A205" s="255"/>
      <c r="B205" s="255"/>
      <c r="C205" s="277">
        <v>17</v>
      </c>
      <c r="D205" s="279">
        <v>131.25</v>
      </c>
      <c r="E205" s="279">
        <v>143.75</v>
      </c>
      <c r="F205" s="287"/>
      <c r="G205" s="279">
        <v>147.25</v>
      </c>
      <c r="H205" s="279">
        <v>159.5</v>
      </c>
      <c r="I205" s="288"/>
      <c r="J205" s="279">
        <v>163.25</v>
      </c>
      <c r="K205" s="279">
        <v>173.75</v>
      </c>
      <c r="L205" s="282"/>
      <c r="M205" s="283"/>
      <c r="N205" s="276"/>
      <c r="O205" s="276"/>
      <c r="R205" s="241"/>
      <c r="S205" s="239">
        <v>32.562726168392899</v>
      </c>
      <c r="T205" s="239">
        <v>36.180806853769887</v>
      </c>
      <c r="U205" s="239">
        <v>40.200896504188762</v>
      </c>
      <c r="V205" s="127"/>
    </row>
    <row r="206" spans="1:26" s="126" customFormat="1" ht="24" customHeight="1">
      <c r="A206" s="255"/>
      <c r="B206" s="255"/>
      <c r="C206" s="285">
        <v>18</v>
      </c>
      <c r="D206" s="286">
        <v>143.5</v>
      </c>
      <c r="E206" s="286">
        <v>156.75</v>
      </c>
      <c r="F206" s="291"/>
      <c r="G206" s="286">
        <v>160.5</v>
      </c>
      <c r="H206" s="286">
        <v>172</v>
      </c>
      <c r="I206" s="292"/>
      <c r="J206" s="286">
        <v>176</v>
      </c>
      <c r="K206" s="286">
        <v>187.25</v>
      </c>
      <c r="L206" s="282"/>
      <c r="M206" s="283"/>
      <c r="N206" s="276"/>
      <c r="O206" s="276"/>
      <c r="R206" s="241"/>
      <c r="S206" s="242">
        <v>34.824333192175303</v>
      </c>
      <c r="T206" s="242">
        <v>38.693703546861443</v>
      </c>
      <c r="U206" s="242">
        <v>42.993003940957159</v>
      </c>
      <c r="V206" s="127"/>
    </row>
    <row r="207" spans="1:26" ht="24" hidden="1" customHeight="1">
      <c r="A207" s="254"/>
      <c r="B207" s="254"/>
      <c r="C207" s="277" t="s">
        <v>54</v>
      </c>
      <c r="D207" s="279">
        <v>73.75</v>
      </c>
      <c r="E207" s="279">
        <v>86.5</v>
      </c>
      <c r="F207" s="293"/>
      <c r="G207" s="279">
        <v>86.25</v>
      </c>
      <c r="H207" s="279">
        <v>98.75</v>
      </c>
      <c r="I207" s="294"/>
      <c r="J207" s="279">
        <v>98.5</v>
      </c>
      <c r="K207" s="279">
        <v>111</v>
      </c>
      <c r="L207" s="282"/>
      <c r="M207" s="283"/>
      <c r="N207" s="276"/>
      <c r="O207" s="276"/>
      <c r="R207" s="241"/>
      <c r="S207" s="239">
        <v>0</v>
      </c>
      <c r="T207" s="239">
        <v>0</v>
      </c>
      <c r="U207" s="239">
        <v>0</v>
      </c>
      <c r="W207" s="126"/>
    </row>
    <row r="208" spans="1:26" ht="24" hidden="1" customHeight="1" outlineLevel="7">
      <c r="A208" s="254"/>
      <c r="B208" s="254"/>
      <c r="C208" s="285" t="s">
        <v>54</v>
      </c>
      <c r="D208" s="286">
        <v>79.75</v>
      </c>
      <c r="E208" s="286">
        <v>93.5</v>
      </c>
      <c r="F208" s="293"/>
      <c r="G208" s="286">
        <v>93.25</v>
      </c>
      <c r="H208" s="286">
        <v>106.75</v>
      </c>
      <c r="I208" s="294"/>
      <c r="J208" s="286">
        <v>106.5</v>
      </c>
      <c r="K208" s="286">
        <v>120.25</v>
      </c>
      <c r="L208" s="282"/>
      <c r="M208" s="283"/>
      <c r="N208" s="276"/>
      <c r="O208" s="276"/>
      <c r="R208" s="241"/>
      <c r="S208" s="242">
        <v>0</v>
      </c>
      <c r="T208" s="242">
        <v>0</v>
      </c>
      <c r="U208" s="242">
        <v>0</v>
      </c>
      <c r="W208" s="126"/>
    </row>
    <row r="209" spans="1:26" ht="24" hidden="1" customHeight="1" outlineLevel="7">
      <c r="A209" s="254"/>
      <c r="B209" s="254"/>
      <c r="C209" s="295" t="s">
        <v>54</v>
      </c>
      <c r="D209" s="282">
        <v>91.25</v>
      </c>
      <c r="E209" s="282">
        <v>105</v>
      </c>
      <c r="F209" s="293"/>
      <c r="G209" s="282">
        <v>104.75</v>
      </c>
      <c r="H209" s="282">
        <v>118.25</v>
      </c>
      <c r="I209" s="294"/>
      <c r="J209" s="282">
        <v>118</v>
      </c>
      <c r="K209" s="282">
        <v>130.25</v>
      </c>
      <c r="L209" s="282"/>
      <c r="M209" s="283"/>
      <c r="N209" s="276"/>
      <c r="O209" s="276"/>
      <c r="R209" s="241"/>
      <c r="S209" s="240">
        <v>0</v>
      </c>
      <c r="T209" s="240">
        <v>0</v>
      </c>
      <c r="U209" s="240">
        <v>0</v>
      </c>
      <c r="W209" s="126"/>
    </row>
    <row r="210" spans="1:26" ht="15" customHeight="1" collapsed="1" thickBot="1">
      <c r="A210" s="254"/>
      <c r="B210" s="254"/>
      <c r="C210" s="278"/>
      <c r="D210" s="296"/>
      <c r="E210" s="296"/>
      <c r="F210" s="297"/>
      <c r="G210" s="297"/>
      <c r="H210" s="297"/>
      <c r="I210" s="277"/>
      <c r="J210" s="284"/>
      <c r="K210" s="284"/>
      <c r="L210" s="284"/>
      <c r="M210" s="298"/>
      <c r="N210" s="276"/>
      <c r="O210" s="276"/>
      <c r="R210" s="241"/>
      <c r="S210" s="241"/>
      <c r="T210" s="126"/>
      <c r="W210" s="126"/>
    </row>
    <row r="211" spans="1:26" ht="13.9" thickTop="1">
      <c r="A211" s="254"/>
      <c r="B211" s="299"/>
      <c r="C211" s="299"/>
      <c r="D211" s="299"/>
      <c r="E211" s="299"/>
      <c r="F211" s="299"/>
      <c r="G211" s="299"/>
      <c r="H211" s="299"/>
      <c r="I211" s="299"/>
      <c r="J211" s="299"/>
      <c r="K211" s="299"/>
      <c r="L211" s="299"/>
      <c r="M211" s="299"/>
      <c r="N211" s="299"/>
      <c r="O211" s="299"/>
    </row>
    <row r="212" spans="1:26" ht="36" customHeight="1">
      <c r="A212" s="254"/>
      <c r="B212" s="257"/>
      <c r="C212" s="258" t="s">
        <v>87</v>
      </c>
      <c r="D212" s="259"/>
      <c r="E212" s="260"/>
      <c r="F212" s="260"/>
      <c r="G212" s="261"/>
      <c r="H212" s="262" t="s">
        <v>88</v>
      </c>
      <c r="I212" s="300"/>
      <c r="J212" s="301" t="s">
        <v>53</v>
      </c>
      <c r="K212" s="300"/>
      <c r="L212" s="260"/>
      <c r="M212" s="260"/>
      <c r="N212" s="260"/>
      <c r="O212" s="263" t="s">
        <v>87</v>
      </c>
      <c r="R212" s="313"/>
      <c r="S212" s="313"/>
      <c r="T212" s="126"/>
      <c r="U212" s="126"/>
      <c r="V212" s="126"/>
      <c r="W212" s="126"/>
    </row>
    <row r="213" spans="1:26" ht="6.75" customHeight="1">
      <c r="A213" s="254"/>
      <c r="B213" s="254"/>
      <c r="C213" s="264"/>
      <c r="D213" s="265"/>
      <c r="E213" s="266"/>
      <c r="F213" s="267"/>
      <c r="G213" s="314"/>
      <c r="H213" s="314"/>
      <c r="I213" s="254"/>
      <c r="J213" s="254"/>
      <c r="K213" s="268"/>
      <c r="L213" s="268"/>
      <c r="M213" s="268"/>
      <c r="N213" s="268"/>
      <c r="O213" s="254"/>
      <c r="T213" s="126"/>
      <c r="U213" s="126"/>
      <c r="V213" s="126"/>
      <c r="W213" s="126"/>
    </row>
    <row r="214" spans="1:26" ht="24" customHeight="1">
      <c r="A214" s="254"/>
      <c r="B214" s="254"/>
      <c r="C214" s="269"/>
      <c r="D214" s="315" t="s">
        <v>89</v>
      </c>
      <c r="E214" s="316"/>
      <c r="F214" s="270"/>
      <c r="G214" s="315" t="s">
        <v>90</v>
      </c>
      <c r="H214" s="316"/>
      <c r="I214" s="254"/>
      <c r="J214" s="315" t="s">
        <v>91</v>
      </c>
      <c r="K214" s="316"/>
      <c r="L214" s="174"/>
      <c r="M214" s="271"/>
      <c r="N214" s="271"/>
      <c r="O214" s="254"/>
      <c r="S214" s="128" t="s">
        <v>92</v>
      </c>
      <c r="T214" s="128">
        <v>13</v>
      </c>
    </row>
    <row r="215" spans="1:26" ht="52.9" customHeight="1">
      <c r="A215" s="254"/>
      <c r="B215" s="174"/>
      <c r="C215" s="272" t="s">
        <v>93</v>
      </c>
      <c r="D215" s="272" t="s">
        <v>94</v>
      </c>
      <c r="E215" s="273" t="s">
        <v>95</v>
      </c>
      <c r="F215" s="274"/>
      <c r="G215" s="275" t="s">
        <v>94</v>
      </c>
      <c r="H215" s="273" t="s">
        <v>95</v>
      </c>
      <c r="I215" s="274"/>
      <c r="J215" s="275" t="s">
        <v>94</v>
      </c>
      <c r="K215" s="272" t="s">
        <v>95</v>
      </c>
      <c r="L215" s="274"/>
      <c r="M215" s="254"/>
      <c r="N215" s="319" t="str">
        <f>N196</f>
        <v>Uurtarieven inclusief loonkosten, vaste nominale Marktopslag per schaal, reis/ autokosten en opleidingskosten. Voor deze Functiegroepen geldt geen overwerk. EXCLUSIEF BTW</v>
      </c>
      <c r="O215" s="319"/>
      <c r="R215" s="238"/>
      <c r="S215" s="237" t="s">
        <v>97</v>
      </c>
      <c r="T215" s="237" t="s">
        <v>98</v>
      </c>
      <c r="U215" s="237" t="s">
        <v>99</v>
      </c>
      <c r="W215" s="126"/>
      <c r="X215" s="129"/>
      <c r="Y215" s="129"/>
      <c r="Z215" s="129"/>
    </row>
    <row r="216" spans="1:26" s="126" customFormat="1" ht="24" customHeight="1">
      <c r="A216" s="255"/>
      <c r="B216" s="255"/>
      <c r="C216" s="278">
        <v>9</v>
      </c>
      <c r="D216" s="279">
        <v>60.25</v>
      </c>
      <c r="E216" s="279">
        <v>67</v>
      </c>
      <c r="F216" s="280"/>
      <c r="G216" s="279">
        <v>68.5</v>
      </c>
      <c r="H216" s="279">
        <v>75.25</v>
      </c>
      <c r="I216" s="281"/>
      <c r="J216" s="279">
        <v>76.75</v>
      </c>
      <c r="K216" s="279">
        <v>83.5</v>
      </c>
      <c r="L216" s="282"/>
      <c r="M216" s="283"/>
      <c r="N216" s="319"/>
      <c r="O216" s="319"/>
      <c r="R216" s="241"/>
      <c r="S216" s="239">
        <v>15.359039445293636</v>
      </c>
      <c r="T216" s="239">
        <v>17.065599383659595</v>
      </c>
      <c r="U216" s="239">
        <v>18.961777092955106</v>
      </c>
      <c r="V216" s="127"/>
      <c r="Y216" s="130"/>
      <c r="Z216" s="130"/>
    </row>
    <row r="217" spans="1:26" s="126" customFormat="1" ht="24" customHeight="1">
      <c r="A217" s="255"/>
      <c r="B217" s="255"/>
      <c r="C217" s="285">
        <v>10</v>
      </c>
      <c r="D217" s="286">
        <v>66</v>
      </c>
      <c r="E217" s="286">
        <v>74</v>
      </c>
      <c r="F217" s="287"/>
      <c r="G217" s="286">
        <v>75.75</v>
      </c>
      <c r="H217" s="286">
        <v>83.5</v>
      </c>
      <c r="I217" s="288"/>
      <c r="J217" s="286">
        <v>85.5</v>
      </c>
      <c r="K217" s="286">
        <v>93.25</v>
      </c>
      <c r="L217" s="282"/>
      <c r="M217" s="283"/>
      <c r="N217" s="319"/>
      <c r="O217" s="319"/>
      <c r="R217" s="241"/>
      <c r="S217" s="242">
        <v>17.848860010432578</v>
      </c>
      <c r="T217" s="242">
        <v>19.832066678258418</v>
      </c>
      <c r="U217" s="242">
        <v>22.035629642509353</v>
      </c>
      <c r="V217" s="127"/>
      <c r="Y217" s="130"/>
      <c r="Z217" s="130"/>
    </row>
    <row r="218" spans="1:26" s="126" customFormat="1" ht="24" customHeight="1">
      <c r="A218" s="255"/>
      <c r="B218" s="255"/>
      <c r="C218" s="277">
        <v>11</v>
      </c>
      <c r="D218" s="279">
        <v>77.75</v>
      </c>
      <c r="E218" s="279">
        <v>86</v>
      </c>
      <c r="F218" s="289"/>
      <c r="G218" s="279">
        <v>88</v>
      </c>
      <c r="H218" s="279">
        <v>96.25</v>
      </c>
      <c r="I218" s="290"/>
      <c r="J218" s="279">
        <v>98.75</v>
      </c>
      <c r="K218" s="279">
        <v>106</v>
      </c>
      <c r="L218" s="282"/>
      <c r="M218" s="283"/>
      <c r="N218" s="319"/>
      <c r="O218" s="319"/>
      <c r="R218" s="241"/>
      <c r="S218" s="239">
        <v>20.718852282816467</v>
      </c>
      <c r="T218" s="239">
        <v>23.020946980907183</v>
      </c>
      <c r="U218" s="239">
        <v>25.578829978785759</v>
      </c>
      <c r="V218" s="127"/>
      <c r="Y218" s="130"/>
      <c r="Z218" s="130"/>
    </row>
    <row r="219" spans="1:26" s="126" customFormat="1" ht="24" customHeight="1">
      <c r="A219" s="255"/>
      <c r="B219" s="255"/>
      <c r="C219" s="285">
        <v>12</v>
      </c>
      <c r="D219" s="286">
        <v>91.5</v>
      </c>
      <c r="E219" s="286">
        <v>99.5</v>
      </c>
      <c r="F219" s="287"/>
      <c r="G219" s="286">
        <v>101.75</v>
      </c>
      <c r="H219" s="286">
        <v>109</v>
      </c>
      <c r="I219" s="288"/>
      <c r="J219" s="286">
        <v>111.5</v>
      </c>
      <c r="K219" s="286">
        <v>118.75</v>
      </c>
      <c r="L219" s="282"/>
      <c r="M219" s="283"/>
      <c r="N219" s="319"/>
      <c r="O219" s="319"/>
      <c r="R219" s="241"/>
      <c r="S219" s="242">
        <v>23.264743107084122</v>
      </c>
      <c r="T219" s="242">
        <v>25.849714563426801</v>
      </c>
      <c r="U219" s="242">
        <v>28.721905070474222</v>
      </c>
      <c r="V219" s="127"/>
      <c r="Y219" s="130"/>
      <c r="Z219" s="130"/>
    </row>
    <row r="220" spans="1:26" s="126" customFormat="1" ht="24" customHeight="1">
      <c r="A220" s="255"/>
      <c r="B220" s="255"/>
      <c r="C220" s="277">
        <v>13</v>
      </c>
      <c r="D220" s="279">
        <v>100.75</v>
      </c>
      <c r="E220" s="279">
        <v>107.75</v>
      </c>
      <c r="F220" s="287"/>
      <c r="G220" s="279">
        <v>110.5</v>
      </c>
      <c r="H220" s="279">
        <v>117.5</v>
      </c>
      <c r="I220" s="288"/>
      <c r="J220" s="279">
        <v>120.5</v>
      </c>
      <c r="K220" s="279">
        <v>127.5</v>
      </c>
      <c r="L220" s="282"/>
      <c r="M220" s="283"/>
      <c r="N220" s="319"/>
      <c r="O220" s="319"/>
      <c r="R220" s="241"/>
      <c r="S220" s="239">
        <v>25.223586599226778</v>
      </c>
      <c r="T220" s="239">
        <v>28.026207332474197</v>
      </c>
      <c r="U220" s="239">
        <v>31.140230369415775</v>
      </c>
      <c r="V220" s="127"/>
      <c r="Y220" s="130"/>
      <c r="Z220" s="130"/>
    </row>
    <row r="221" spans="1:26" s="126" customFormat="1" ht="24" customHeight="1">
      <c r="A221" s="255"/>
      <c r="B221" s="255"/>
      <c r="C221" s="285">
        <v>14</v>
      </c>
      <c r="D221" s="286">
        <v>107.25</v>
      </c>
      <c r="E221" s="286">
        <v>115.75</v>
      </c>
      <c r="F221" s="287"/>
      <c r="G221" s="286">
        <v>118.5</v>
      </c>
      <c r="H221" s="286">
        <v>127</v>
      </c>
      <c r="I221" s="288"/>
      <c r="J221" s="286">
        <v>130.25</v>
      </c>
      <c r="K221" s="286">
        <v>138.75</v>
      </c>
      <c r="L221" s="282"/>
      <c r="M221" s="283"/>
      <c r="N221" s="319"/>
      <c r="O221" s="319"/>
      <c r="R221" s="241"/>
      <c r="S221" s="242">
        <v>27.405252810714646</v>
      </c>
      <c r="T221" s="242">
        <v>30.450280900794052</v>
      </c>
      <c r="U221" s="242">
        <v>33.833645445326724</v>
      </c>
      <c r="V221" s="127"/>
      <c r="Y221" s="130"/>
      <c r="Z221" s="130"/>
    </row>
    <row r="222" spans="1:26" s="126" customFormat="1" ht="24" customHeight="1">
      <c r="A222" s="255"/>
      <c r="B222" s="255"/>
      <c r="C222" s="277">
        <v>15</v>
      </c>
      <c r="D222" s="279">
        <v>114.5</v>
      </c>
      <c r="E222" s="279">
        <v>124.5</v>
      </c>
      <c r="F222" s="287"/>
      <c r="G222" s="279">
        <v>127.5</v>
      </c>
      <c r="H222" s="279">
        <v>137.25</v>
      </c>
      <c r="I222" s="288"/>
      <c r="J222" s="279">
        <v>140.75</v>
      </c>
      <c r="K222" s="279">
        <v>150.75</v>
      </c>
      <c r="L222" s="282"/>
      <c r="M222" s="283"/>
      <c r="N222" s="319"/>
      <c r="O222" s="319"/>
      <c r="R222" s="241"/>
      <c r="S222" s="239">
        <v>29.815762807262939</v>
      </c>
      <c r="T222" s="239">
        <v>33.128625341403264</v>
      </c>
      <c r="U222" s="239">
        <v>36.809583712670296</v>
      </c>
      <c r="V222" s="127"/>
      <c r="Y222" s="130"/>
      <c r="Z222" s="130"/>
    </row>
    <row r="223" spans="1:26" s="126" customFormat="1" ht="24" customHeight="1">
      <c r="A223" s="255"/>
      <c r="B223" s="255"/>
      <c r="C223" s="285">
        <v>16</v>
      </c>
      <c r="D223" s="286">
        <v>123</v>
      </c>
      <c r="E223" s="286">
        <v>134.5</v>
      </c>
      <c r="F223" s="287"/>
      <c r="G223" s="286">
        <v>138</v>
      </c>
      <c r="H223" s="286">
        <v>149.5</v>
      </c>
      <c r="I223" s="288"/>
      <c r="J223" s="286">
        <v>153.25</v>
      </c>
      <c r="K223" s="286">
        <v>164.5</v>
      </c>
      <c r="L223" s="282"/>
      <c r="M223" s="283"/>
      <c r="N223" s="319"/>
      <c r="O223" s="319"/>
      <c r="R223" s="241"/>
      <c r="S223" s="242">
        <v>32.38819298692119</v>
      </c>
      <c r="T223" s="242">
        <v>35.986881096579097</v>
      </c>
      <c r="U223" s="242">
        <v>39.985423440643437</v>
      </c>
      <c r="V223" s="127"/>
    </row>
    <row r="224" spans="1:26" s="126" customFormat="1" ht="24" customHeight="1">
      <c r="A224" s="255"/>
      <c r="B224" s="255"/>
      <c r="C224" s="277">
        <v>17</v>
      </c>
      <c r="D224" s="279">
        <v>133.25</v>
      </c>
      <c r="E224" s="279">
        <v>145.75</v>
      </c>
      <c r="F224" s="287"/>
      <c r="G224" s="279">
        <v>149.5</v>
      </c>
      <c r="H224" s="279">
        <v>161.75</v>
      </c>
      <c r="I224" s="288"/>
      <c r="J224" s="279">
        <v>165.75</v>
      </c>
      <c r="K224" s="279">
        <v>176.25</v>
      </c>
      <c r="L224" s="282"/>
      <c r="M224" s="283"/>
      <c r="N224" s="276"/>
      <c r="O224" s="276"/>
      <c r="R224" s="241"/>
      <c r="S224" s="239">
        <v>34.544150421063762</v>
      </c>
      <c r="T224" s="239">
        <v>38.382389356737512</v>
      </c>
      <c r="U224" s="239">
        <v>42.647099285263899</v>
      </c>
      <c r="V224" s="127"/>
    </row>
    <row r="225" spans="1:26" s="126" customFormat="1" ht="24" customHeight="1">
      <c r="A225" s="255"/>
      <c r="B225" s="255"/>
      <c r="C225" s="285">
        <v>18</v>
      </c>
      <c r="D225" s="286">
        <v>145.5</v>
      </c>
      <c r="E225" s="286">
        <v>159</v>
      </c>
      <c r="F225" s="291"/>
      <c r="G225" s="286">
        <v>162.75</v>
      </c>
      <c r="H225" s="286">
        <v>174.25</v>
      </c>
      <c r="I225" s="292"/>
      <c r="J225" s="286">
        <v>178.5</v>
      </c>
      <c r="K225" s="286">
        <v>190</v>
      </c>
      <c r="L225" s="282"/>
      <c r="M225" s="283"/>
      <c r="N225" s="276"/>
      <c r="O225" s="276"/>
      <c r="R225" s="241"/>
      <c r="S225" s="242">
        <v>36.94337500744701</v>
      </c>
      <c r="T225" s="242">
        <v>41.048194452718896</v>
      </c>
      <c r="U225" s="242">
        <v>45.60910494746544</v>
      </c>
      <c r="V225" s="127"/>
    </row>
    <row r="226" spans="1:26" ht="24" hidden="1" customHeight="1">
      <c r="A226" s="254"/>
      <c r="B226" s="254"/>
      <c r="C226" s="277" t="s">
        <v>54</v>
      </c>
      <c r="D226" s="279">
        <v>73.75</v>
      </c>
      <c r="E226" s="279">
        <v>86.5</v>
      </c>
      <c r="F226" s="293"/>
      <c r="G226" s="279">
        <v>86.25</v>
      </c>
      <c r="H226" s="279">
        <v>98.75</v>
      </c>
      <c r="I226" s="294"/>
      <c r="J226" s="279">
        <v>98.5</v>
      </c>
      <c r="K226" s="279">
        <v>111</v>
      </c>
      <c r="L226" s="282"/>
      <c r="M226" s="283"/>
      <c r="N226" s="276"/>
      <c r="O226" s="276"/>
      <c r="R226" s="241"/>
      <c r="S226" s="239">
        <v>0</v>
      </c>
      <c r="T226" s="239">
        <v>0</v>
      </c>
      <c r="U226" s="239">
        <v>0</v>
      </c>
      <c r="W226" s="126"/>
    </row>
    <row r="227" spans="1:26" ht="24" hidden="1" customHeight="1" outlineLevel="7">
      <c r="A227" s="254"/>
      <c r="B227" s="254"/>
      <c r="C227" s="285" t="s">
        <v>54</v>
      </c>
      <c r="D227" s="286">
        <v>79.75</v>
      </c>
      <c r="E227" s="286">
        <v>93.5</v>
      </c>
      <c r="F227" s="293"/>
      <c r="G227" s="286">
        <v>93.25</v>
      </c>
      <c r="H227" s="286">
        <v>106.75</v>
      </c>
      <c r="I227" s="294"/>
      <c r="J227" s="286">
        <v>106.5</v>
      </c>
      <c r="K227" s="286">
        <v>120.25</v>
      </c>
      <c r="L227" s="282"/>
      <c r="M227" s="283"/>
      <c r="N227" s="276"/>
      <c r="O227" s="276"/>
      <c r="R227" s="241"/>
      <c r="S227" s="242">
        <v>0</v>
      </c>
      <c r="T227" s="242">
        <v>0</v>
      </c>
      <c r="U227" s="242">
        <v>0</v>
      </c>
      <c r="W227" s="126"/>
    </row>
    <row r="228" spans="1:26" ht="24" hidden="1" customHeight="1" outlineLevel="7">
      <c r="A228" s="254"/>
      <c r="B228" s="254"/>
      <c r="C228" s="295" t="s">
        <v>54</v>
      </c>
      <c r="D228" s="282">
        <v>91.25</v>
      </c>
      <c r="E228" s="282">
        <v>105</v>
      </c>
      <c r="F228" s="293"/>
      <c r="G228" s="282">
        <v>104.75</v>
      </c>
      <c r="H228" s="282">
        <v>118.25</v>
      </c>
      <c r="I228" s="294"/>
      <c r="J228" s="282">
        <v>118</v>
      </c>
      <c r="K228" s="282">
        <v>130.25</v>
      </c>
      <c r="L228" s="282"/>
      <c r="M228" s="283"/>
      <c r="N228" s="276"/>
      <c r="O228" s="276"/>
      <c r="R228" s="241"/>
      <c r="S228" s="240">
        <v>0</v>
      </c>
      <c r="T228" s="240">
        <v>0</v>
      </c>
      <c r="U228" s="240">
        <v>0</v>
      </c>
      <c r="W228" s="126"/>
    </row>
    <row r="229" spans="1:26" ht="15" customHeight="1" collapsed="1" thickBot="1">
      <c r="A229" s="254"/>
      <c r="B229" s="254"/>
      <c r="C229" s="278"/>
      <c r="D229" s="296"/>
      <c r="E229" s="296"/>
      <c r="F229" s="297"/>
      <c r="G229" s="297"/>
      <c r="H229" s="297"/>
      <c r="I229" s="277"/>
      <c r="J229" s="284"/>
      <c r="K229" s="284"/>
      <c r="L229" s="284"/>
      <c r="M229" s="298"/>
      <c r="N229" s="276"/>
      <c r="O229" s="276"/>
      <c r="R229" s="241"/>
      <c r="S229" s="241"/>
      <c r="T229" s="126"/>
      <c r="W229" s="126"/>
    </row>
    <row r="230" spans="1:26" ht="14.45" hidden="1" thickTop="1" thickBot="1">
      <c r="A230" s="254"/>
      <c r="B230" s="299"/>
      <c r="C230" s="299"/>
      <c r="D230" s="299"/>
      <c r="E230" s="299"/>
      <c r="F230" s="299"/>
      <c r="G230" s="299"/>
      <c r="H230" s="299"/>
      <c r="I230" s="299"/>
      <c r="J230" s="299"/>
      <c r="K230" s="299"/>
      <c r="L230" s="299"/>
      <c r="M230" s="299"/>
      <c r="N230" s="299"/>
      <c r="O230" s="299"/>
    </row>
    <row r="231" spans="1:26" ht="36" hidden="1" customHeight="1">
      <c r="A231" s="254"/>
      <c r="B231" s="257"/>
      <c r="C231" s="258" t="s">
        <v>87</v>
      </c>
      <c r="D231" s="259"/>
      <c r="E231" s="260"/>
      <c r="F231" s="260"/>
      <c r="G231" s="261"/>
      <c r="H231" s="262" t="s">
        <v>88</v>
      </c>
      <c r="I231" s="300"/>
      <c r="J231" s="301" t="s">
        <v>100</v>
      </c>
      <c r="K231" s="300"/>
      <c r="L231" s="260"/>
      <c r="M231" s="260"/>
      <c r="N231" s="260"/>
      <c r="O231" s="263" t="s">
        <v>87</v>
      </c>
      <c r="R231" s="313"/>
      <c r="S231" s="313"/>
      <c r="T231" s="126"/>
      <c r="U231" s="126"/>
      <c r="V231" s="126"/>
      <c r="W231" s="126"/>
    </row>
    <row r="232" spans="1:26" ht="6.75" hidden="1" customHeight="1">
      <c r="A232" s="254"/>
      <c r="B232" s="254"/>
      <c r="C232" s="264"/>
      <c r="D232" s="265"/>
      <c r="E232" s="266"/>
      <c r="F232" s="267"/>
      <c r="G232" s="314"/>
      <c r="H232" s="314"/>
      <c r="I232" s="254"/>
      <c r="J232" s="254"/>
      <c r="K232" s="268"/>
      <c r="L232" s="268"/>
      <c r="M232" s="268"/>
      <c r="N232" s="268"/>
      <c r="O232" s="254"/>
      <c r="T232" s="126"/>
      <c r="U232" s="126"/>
      <c r="V232" s="126"/>
      <c r="W232" s="126"/>
    </row>
    <row r="233" spans="1:26" ht="24" hidden="1" customHeight="1">
      <c r="A233" s="254"/>
      <c r="B233" s="254"/>
      <c r="C233" s="269"/>
      <c r="D233" s="315" t="s">
        <v>89</v>
      </c>
      <c r="E233" s="316"/>
      <c r="F233" s="270"/>
      <c r="G233" s="315" t="s">
        <v>90</v>
      </c>
      <c r="H233" s="316"/>
      <c r="I233" s="254"/>
      <c r="J233" s="315" t="s">
        <v>91</v>
      </c>
      <c r="K233" s="316"/>
      <c r="L233" s="174"/>
      <c r="M233" s="271"/>
      <c r="N233" s="271"/>
      <c r="O233" s="254"/>
      <c r="S233" s="128" t="s">
        <v>92</v>
      </c>
      <c r="T233" s="128">
        <v>14</v>
      </c>
    </row>
    <row r="234" spans="1:26" ht="52.9" hidden="1" customHeight="1">
      <c r="A234" s="254"/>
      <c r="B234" s="174"/>
      <c r="C234" s="272" t="s">
        <v>93</v>
      </c>
      <c r="D234" s="272" t="s">
        <v>94</v>
      </c>
      <c r="E234" s="273" t="s">
        <v>95</v>
      </c>
      <c r="F234" s="274"/>
      <c r="G234" s="275" t="s">
        <v>94</v>
      </c>
      <c r="H234" s="273" t="s">
        <v>95</v>
      </c>
      <c r="I234" s="274"/>
      <c r="J234" s="275" t="s">
        <v>94</v>
      </c>
      <c r="K234" s="272" t="s">
        <v>95</v>
      </c>
      <c r="L234" s="274"/>
      <c r="M234" s="254"/>
      <c r="N234" s="319" t="s">
        <v>101</v>
      </c>
      <c r="O234" s="319"/>
      <c r="R234" s="238"/>
      <c r="S234" s="237" t="s">
        <v>97</v>
      </c>
      <c r="T234" s="237" t="s">
        <v>98</v>
      </c>
      <c r="U234" s="237" t="s">
        <v>99</v>
      </c>
      <c r="W234" s="126"/>
      <c r="X234" s="129"/>
      <c r="Y234" s="129"/>
      <c r="Z234" s="129"/>
    </row>
    <row r="235" spans="1:26" s="126" customFormat="1" ht="24" hidden="1" customHeight="1">
      <c r="A235" s="255"/>
      <c r="B235" s="255"/>
      <c r="C235" s="278">
        <v>9</v>
      </c>
      <c r="D235" s="279">
        <v>45</v>
      </c>
      <c r="E235" s="279">
        <v>51.75</v>
      </c>
      <c r="F235" s="280"/>
      <c r="G235" s="279">
        <v>51.5</v>
      </c>
      <c r="H235" s="279">
        <v>58.25</v>
      </c>
      <c r="I235" s="281"/>
      <c r="J235" s="279">
        <v>58</v>
      </c>
      <c r="K235" s="279">
        <v>64.5</v>
      </c>
      <c r="L235" s="282"/>
      <c r="M235" s="283"/>
      <c r="N235" s="319"/>
      <c r="O235" s="319"/>
      <c r="R235" s="241"/>
      <c r="S235" s="239">
        <v>0</v>
      </c>
      <c r="T235" s="239">
        <v>0</v>
      </c>
      <c r="U235" s="239">
        <v>0</v>
      </c>
      <c r="V235" s="127"/>
      <c r="Y235" s="130"/>
      <c r="Z235" s="130"/>
    </row>
    <row r="236" spans="1:26" s="126" customFormat="1" ht="24" hidden="1" customHeight="1">
      <c r="A236" s="255"/>
      <c r="B236" s="255"/>
      <c r="C236" s="285">
        <v>10</v>
      </c>
      <c r="D236" s="286">
        <v>48.25</v>
      </c>
      <c r="E236" s="286">
        <v>56</v>
      </c>
      <c r="F236" s="287"/>
      <c r="G236" s="286">
        <v>55.75</v>
      </c>
      <c r="H236" s="286">
        <v>63.75</v>
      </c>
      <c r="I236" s="288"/>
      <c r="J236" s="286">
        <v>63.5</v>
      </c>
      <c r="K236" s="286">
        <v>71.25</v>
      </c>
      <c r="L236" s="282"/>
      <c r="M236" s="283"/>
      <c r="N236" s="319"/>
      <c r="O236" s="319"/>
      <c r="R236" s="241"/>
      <c r="S236" s="242">
        <v>0</v>
      </c>
      <c r="T236" s="242">
        <v>0</v>
      </c>
      <c r="U236" s="242">
        <v>0</v>
      </c>
      <c r="V236" s="127"/>
      <c r="Y236" s="130"/>
      <c r="Z236" s="130"/>
    </row>
    <row r="237" spans="1:26" s="126" customFormat="1" ht="24" hidden="1" customHeight="1">
      <c r="A237" s="255"/>
      <c r="B237" s="255"/>
      <c r="C237" s="277">
        <v>11</v>
      </c>
      <c r="D237" s="279">
        <v>57</v>
      </c>
      <c r="E237" s="279">
        <v>65.25</v>
      </c>
      <c r="F237" s="289"/>
      <c r="G237" s="279">
        <v>65</v>
      </c>
      <c r="H237" s="279">
        <v>73.25</v>
      </c>
      <c r="I237" s="290"/>
      <c r="J237" s="279">
        <v>73</v>
      </c>
      <c r="K237" s="279">
        <v>80.5</v>
      </c>
      <c r="L237" s="282"/>
      <c r="M237" s="283"/>
      <c r="N237" s="319"/>
      <c r="O237" s="319"/>
      <c r="R237" s="241"/>
      <c r="S237" s="239">
        <v>0</v>
      </c>
      <c r="T237" s="239">
        <v>0</v>
      </c>
      <c r="U237" s="239">
        <v>0</v>
      </c>
      <c r="V237" s="127"/>
      <c r="Y237" s="130"/>
      <c r="Z237" s="130"/>
    </row>
    <row r="238" spans="1:26" s="126" customFormat="1" ht="24" hidden="1" customHeight="1">
      <c r="A238" s="255"/>
      <c r="B238" s="255"/>
      <c r="C238" s="285">
        <v>12</v>
      </c>
      <c r="D238" s="286">
        <v>68</v>
      </c>
      <c r="E238" s="286">
        <v>76.25</v>
      </c>
      <c r="F238" s="287"/>
      <c r="G238" s="286">
        <v>76</v>
      </c>
      <c r="H238" s="286">
        <v>83</v>
      </c>
      <c r="I238" s="288"/>
      <c r="J238" s="286">
        <v>82.75</v>
      </c>
      <c r="K238" s="286">
        <v>90</v>
      </c>
      <c r="L238" s="282"/>
      <c r="M238" s="283"/>
      <c r="N238" s="319"/>
      <c r="O238" s="319"/>
      <c r="R238" s="241"/>
      <c r="S238" s="242">
        <v>0</v>
      </c>
      <c r="T238" s="242">
        <v>0</v>
      </c>
      <c r="U238" s="242">
        <v>0</v>
      </c>
      <c r="V238" s="127"/>
      <c r="Y238" s="130"/>
      <c r="Z238" s="130"/>
    </row>
    <row r="239" spans="1:26" s="126" customFormat="1" ht="24" hidden="1" customHeight="1">
      <c r="A239" s="255"/>
      <c r="B239" s="255"/>
      <c r="C239" s="277">
        <v>13</v>
      </c>
      <c r="D239" s="279">
        <v>75.5</v>
      </c>
      <c r="E239" s="279">
        <v>82.75</v>
      </c>
      <c r="F239" s="287"/>
      <c r="G239" s="279">
        <v>82.5</v>
      </c>
      <c r="H239" s="279">
        <v>89.5</v>
      </c>
      <c r="I239" s="288"/>
      <c r="J239" s="279">
        <v>89.25</v>
      </c>
      <c r="K239" s="279">
        <v>96.25</v>
      </c>
      <c r="L239" s="282"/>
      <c r="M239" s="283"/>
      <c r="N239" s="319"/>
      <c r="O239" s="319"/>
      <c r="R239" s="241"/>
      <c r="S239" s="239">
        <v>0</v>
      </c>
      <c r="T239" s="239">
        <v>0</v>
      </c>
      <c r="U239" s="239">
        <v>0</v>
      </c>
      <c r="V239" s="127"/>
      <c r="Y239" s="130"/>
      <c r="Z239" s="130"/>
    </row>
    <row r="240" spans="1:26" s="126" customFormat="1" ht="24" hidden="1" customHeight="1">
      <c r="A240" s="255"/>
      <c r="B240" s="255"/>
      <c r="C240" s="285">
        <v>14</v>
      </c>
      <c r="D240" s="286">
        <v>79.75</v>
      </c>
      <c r="E240" s="286">
        <v>88.25</v>
      </c>
      <c r="F240" s="287"/>
      <c r="G240" s="286">
        <v>88</v>
      </c>
      <c r="H240" s="286">
        <v>96.75</v>
      </c>
      <c r="I240" s="288"/>
      <c r="J240" s="286">
        <v>96.5</v>
      </c>
      <c r="K240" s="286">
        <v>105</v>
      </c>
      <c r="L240" s="282"/>
      <c r="M240" s="283"/>
      <c r="N240" s="319"/>
      <c r="O240" s="319"/>
      <c r="R240" s="241"/>
      <c r="S240" s="242">
        <v>0</v>
      </c>
      <c r="T240" s="242">
        <v>0</v>
      </c>
      <c r="U240" s="242">
        <v>0</v>
      </c>
      <c r="V240" s="127"/>
      <c r="Y240" s="130"/>
      <c r="Z240" s="130"/>
    </row>
    <row r="241" spans="1:26" s="126" customFormat="1" ht="24" hidden="1" customHeight="1">
      <c r="A241" s="255"/>
      <c r="B241" s="255"/>
      <c r="C241" s="277">
        <v>15</v>
      </c>
      <c r="D241" s="279">
        <v>84.75</v>
      </c>
      <c r="E241" s="279">
        <v>94.5</v>
      </c>
      <c r="F241" s="287"/>
      <c r="G241" s="279">
        <v>94.25</v>
      </c>
      <c r="H241" s="279">
        <v>104.25</v>
      </c>
      <c r="I241" s="288"/>
      <c r="J241" s="279">
        <v>104</v>
      </c>
      <c r="K241" s="279">
        <v>113.75</v>
      </c>
      <c r="L241" s="282"/>
      <c r="M241" s="283"/>
      <c r="N241" s="319"/>
      <c r="O241" s="319"/>
      <c r="R241" s="241"/>
      <c r="S241" s="239">
        <v>0</v>
      </c>
      <c r="T241" s="239">
        <v>0</v>
      </c>
      <c r="U241" s="239">
        <v>0</v>
      </c>
      <c r="V241" s="127"/>
      <c r="Y241" s="130"/>
      <c r="Z241" s="130"/>
    </row>
    <row r="242" spans="1:26" s="126" customFormat="1" ht="24" hidden="1" customHeight="1">
      <c r="A242" s="255"/>
      <c r="B242" s="255"/>
      <c r="C242" s="285">
        <v>16</v>
      </c>
      <c r="D242" s="286">
        <v>90.75</v>
      </c>
      <c r="E242" s="286">
        <v>102.25</v>
      </c>
      <c r="F242" s="287"/>
      <c r="G242" s="286">
        <v>102</v>
      </c>
      <c r="H242" s="286">
        <v>113.5</v>
      </c>
      <c r="I242" s="288"/>
      <c r="J242" s="286">
        <v>113.25</v>
      </c>
      <c r="K242" s="286">
        <v>124.5</v>
      </c>
      <c r="L242" s="282"/>
      <c r="M242" s="283"/>
      <c r="N242" s="319"/>
      <c r="O242" s="319"/>
      <c r="R242" s="241"/>
      <c r="S242" s="242">
        <v>0</v>
      </c>
      <c r="T242" s="242">
        <v>0</v>
      </c>
      <c r="U242" s="242">
        <v>0</v>
      </c>
      <c r="V242" s="127"/>
    </row>
    <row r="243" spans="1:26" s="126" customFormat="1" ht="24" hidden="1" customHeight="1">
      <c r="A243" s="255"/>
      <c r="B243" s="255"/>
      <c r="C243" s="277">
        <v>17</v>
      </c>
      <c r="D243" s="279">
        <v>98.75</v>
      </c>
      <c r="E243" s="279">
        <v>111.25</v>
      </c>
      <c r="F243" s="287"/>
      <c r="G243" s="279">
        <v>111</v>
      </c>
      <c r="H243" s="279">
        <v>123.25</v>
      </c>
      <c r="I243" s="288"/>
      <c r="J243" s="279">
        <v>123</v>
      </c>
      <c r="K243" s="279">
        <v>133.5</v>
      </c>
      <c r="L243" s="282"/>
      <c r="M243" s="283"/>
      <c r="N243" s="276"/>
      <c r="O243" s="276"/>
      <c r="R243" s="241"/>
      <c r="S243" s="239">
        <v>0</v>
      </c>
      <c r="T243" s="239">
        <v>0</v>
      </c>
      <c r="U243" s="239">
        <v>0</v>
      </c>
      <c r="V243" s="127"/>
    </row>
    <row r="244" spans="1:26" s="126" customFormat="1" ht="24" hidden="1" customHeight="1">
      <c r="A244" s="255"/>
      <c r="B244" s="255"/>
      <c r="C244" s="285">
        <v>18</v>
      </c>
      <c r="D244" s="286">
        <v>108.5</v>
      </c>
      <c r="E244" s="286">
        <v>122</v>
      </c>
      <c r="F244" s="291"/>
      <c r="G244" s="286">
        <v>121.75</v>
      </c>
      <c r="H244" s="286">
        <v>133.25</v>
      </c>
      <c r="I244" s="292"/>
      <c r="J244" s="286">
        <v>133</v>
      </c>
      <c r="K244" s="286">
        <v>144.25</v>
      </c>
      <c r="L244" s="282"/>
      <c r="M244" s="283"/>
      <c r="N244" s="276"/>
      <c r="O244" s="276"/>
      <c r="R244" s="241"/>
      <c r="S244" s="242">
        <v>0</v>
      </c>
      <c r="T244" s="242">
        <v>0</v>
      </c>
      <c r="U244" s="242">
        <v>0</v>
      </c>
      <c r="V244" s="127"/>
    </row>
    <row r="245" spans="1:26" ht="24" hidden="1" customHeight="1">
      <c r="A245" s="254"/>
      <c r="B245" s="254"/>
      <c r="C245" s="277" t="s">
        <v>54</v>
      </c>
      <c r="D245" s="279">
        <v>73.75</v>
      </c>
      <c r="E245" s="279">
        <v>86.5</v>
      </c>
      <c r="F245" s="293"/>
      <c r="G245" s="279">
        <v>86.25</v>
      </c>
      <c r="H245" s="279">
        <v>98.75</v>
      </c>
      <c r="I245" s="294"/>
      <c r="J245" s="279">
        <v>98.5</v>
      </c>
      <c r="K245" s="279">
        <v>111</v>
      </c>
      <c r="L245" s="282"/>
      <c r="M245" s="283"/>
      <c r="N245" s="276"/>
      <c r="O245" s="276"/>
      <c r="R245" s="241"/>
      <c r="S245" s="239">
        <v>0</v>
      </c>
      <c r="T245" s="239">
        <v>0</v>
      </c>
      <c r="U245" s="239">
        <v>0</v>
      </c>
      <c r="W245" s="126"/>
    </row>
    <row r="246" spans="1:26" ht="24" hidden="1" customHeight="1" outlineLevel="7">
      <c r="A246" s="254"/>
      <c r="B246" s="254"/>
      <c r="C246" s="285" t="s">
        <v>54</v>
      </c>
      <c r="D246" s="286">
        <v>79.75</v>
      </c>
      <c r="E246" s="286">
        <v>93.5</v>
      </c>
      <c r="F246" s="293"/>
      <c r="G246" s="286">
        <v>93.25</v>
      </c>
      <c r="H246" s="286">
        <v>106.75</v>
      </c>
      <c r="I246" s="294"/>
      <c r="J246" s="286">
        <v>106.5</v>
      </c>
      <c r="K246" s="286">
        <v>120.25</v>
      </c>
      <c r="L246" s="282"/>
      <c r="M246" s="283"/>
      <c r="N246" s="276"/>
      <c r="O246" s="276"/>
      <c r="R246" s="241"/>
      <c r="S246" s="242">
        <v>0</v>
      </c>
      <c r="T246" s="242">
        <v>0</v>
      </c>
      <c r="U246" s="242">
        <v>0</v>
      </c>
      <c r="W246" s="126"/>
    </row>
    <row r="247" spans="1:26" ht="24" hidden="1" customHeight="1" outlineLevel="7">
      <c r="A247" s="254"/>
      <c r="B247" s="254"/>
      <c r="C247" s="295" t="s">
        <v>54</v>
      </c>
      <c r="D247" s="282">
        <v>91.25</v>
      </c>
      <c r="E247" s="282">
        <v>105</v>
      </c>
      <c r="F247" s="293"/>
      <c r="G247" s="282">
        <v>104.75</v>
      </c>
      <c r="H247" s="282">
        <v>118.25</v>
      </c>
      <c r="I247" s="294"/>
      <c r="J247" s="282">
        <v>118</v>
      </c>
      <c r="K247" s="282">
        <v>130.25</v>
      </c>
      <c r="L247" s="282"/>
      <c r="M247" s="283"/>
      <c r="N247" s="276"/>
      <c r="O247" s="276"/>
      <c r="R247" s="241"/>
      <c r="S247" s="240">
        <v>0</v>
      </c>
      <c r="T247" s="240">
        <v>0</v>
      </c>
      <c r="U247" s="240">
        <v>0</v>
      </c>
      <c r="W247" s="126"/>
    </row>
    <row r="248" spans="1:26" ht="15" hidden="1" customHeight="1" collapsed="1" thickBot="1">
      <c r="A248" s="254"/>
      <c r="B248" s="254"/>
      <c r="C248" s="278"/>
      <c r="D248" s="296"/>
      <c r="E248" s="296"/>
      <c r="F248" s="297"/>
      <c r="G248" s="297"/>
      <c r="H248" s="297"/>
      <c r="I248" s="277"/>
      <c r="J248" s="284"/>
      <c r="K248" s="284"/>
      <c r="L248" s="284"/>
      <c r="M248" s="298"/>
      <c r="N248" s="276"/>
      <c r="O248" s="276"/>
      <c r="R248" s="241"/>
      <c r="S248" s="241"/>
      <c r="T248" s="126"/>
      <c r="W248" s="126"/>
    </row>
    <row r="249" spans="1:26" ht="14.45" hidden="1" thickTop="1" thickBot="1">
      <c r="A249" s="254"/>
      <c r="B249" s="299"/>
      <c r="C249" s="299"/>
      <c r="D249" s="299"/>
      <c r="E249" s="299"/>
      <c r="F249" s="299"/>
      <c r="G249" s="299"/>
      <c r="H249" s="299"/>
      <c r="I249" s="299"/>
      <c r="J249" s="299"/>
      <c r="K249" s="299"/>
      <c r="L249" s="299"/>
      <c r="M249" s="299"/>
      <c r="N249" s="299"/>
      <c r="O249" s="299"/>
    </row>
    <row r="250" spans="1:26" ht="36" hidden="1" customHeight="1">
      <c r="A250" s="254"/>
      <c r="B250" s="257"/>
      <c r="C250" s="258" t="s">
        <v>87</v>
      </c>
      <c r="D250" s="259"/>
      <c r="E250" s="260"/>
      <c r="F250" s="260"/>
      <c r="G250" s="261"/>
      <c r="H250" s="262" t="s">
        <v>88</v>
      </c>
      <c r="I250" s="300"/>
      <c r="J250" s="301" t="s">
        <v>102</v>
      </c>
      <c r="K250" s="300"/>
      <c r="L250" s="260"/>
      <c r="M250" s="260"/>
      <c r="N250" s="260"/>
      <c r="O250" s="263" t="s">
        <v>87</v>
      </c>
      <c r="R250" s="313"/>
      <c r="S250" s="313"/>
      <c r="T250" s="126"/>
      <c r="U250" s="126"/>
      <c r="V250" s="126"/>
      <c r="W250" s="126"/>
    </row>
    <row r="251" spans="1:26" ht="6.75" hidden="1" customHeight="1">
      <c r="A251" s="254"/>
      <c r="B251" s="254"/>
      <c r="C251" s="264"/>
      <c r="D251" s="265"/>
      <c r="E251" s="266"/>
      <c r="F251" s="267"/>
      <c r="G251" s="314"/>
      <c r="H251" s="314"/>
      <c r="I251" s="254"/>
      <c r="J251" s="254"/>
      <c r="K251" s="268"/>
      <c r="L251" s="268"/>
      <c r="M251" s="268"/>
      <c r="N251" s="268"/>
      <c r="O251" s="254"/>
      <c r="T251" s="126"/>
      <c r="U251" s="126"/>
      <c r="V251" s="126"/>
      <c r="W251" s="126"/>
    </row>
    <row r="252" spans="1:26" ht="24" hidden="1" customHeight="1">
      <c r="A252" s="254"/>
      <c r="B252" s="254"/>
      <c r="C252" s="269"/>
      <c r="D252" s="315" t="s">
        <v>89</v>
      </c>
      <c r="E252" s="316"/>
      <c r="F252" s="270"/>
      <c r="G252" s="315" t="s">
        <v>90</v>
      </c>
      <c r="H252" s="316"/>
      <c r="I252" s="254"/>
      <c r="J252" s="315" t="s">
        <v>91</v>
      </c>
      <c r="K252" s="316"/>
      <c r="L252" s="174"/>
      <c r="M252" s="271"/>
      <c r="N252" s="271"/>
      <c r="O252" s="254"/>
      <c r="S252" s="128" t="s">
        <v>92</v>
      </c>
      <c r="T252" s="128">
        <v>15</v>
      </c>
    </row>
    <row r="253" spans="1:26" ht="52.9" hidden="1" customHeight="1">
      <c r="A253" s="254"/>
      <c r="B253" s="174"/>
      <c r="C253" s="272" t="s">
        <v>93</v>
      </c>
      <c r="D253" s="272" t="s">
        <v>94</v>
      </c>
      <c r="E253" s="273" t="s">
        <v>95</v>
      </c>
      <c r="F253" s="274"/>
      <c r="G253" s="275" t="s">
        <v>94</v>
      </c>
      <c r="H253" s="273" t="s">
        <v>95</v>
      </c>
      <c r="I253" s="274"/>
      <c r="J253" s="275" t="s">
        <v>94</v>
      </c>
      <c r="K253" s="272" t="s">
        <v>95</v>
      </c>
      <c r="L253" s="274"/>
      <c r="M253" s="254"/>
      <c r="N253" s="319" t="s">
        <v>101</v>
      </c>
      <c r="O253" s="319"/>
      <c r="R253" s="238"/>
      <c r="S253" s="237" t="s">
        <v>97</v>
      </c>
      <c r="T253" s="237" t="s">
        <v>98</v>
      </c>
      <c r="U253" s="237" t="s">
        <v>99</v>
      </c>
      <c r="W253" s="126"/>
      <c r="X253" s="129"/>
      <c r="Y253" s="129"/>
      <c r="Z253" s="129"/>
    </row>
    <row r="254" spans="1:26" s="126" customFormat="1" ht="24" hidden="1" customHeight="1">
      <c r="A254" s="255"/>
      <c r="B254" s="255"/>
      <c r="C254" s="278">
        <v>9</v>
      </c>
      <c r="D254" s="279">
        <v>45</v>
      </c>
      <c r="E254" s="279">
        <v>51.75</v>
      </c>
      <c r="F254" s="280"/>
      <c r="G254" s="279">
        <v>51.5</v>
      </c>
      <c r="H254" s="279">
        <v>58.25</v>
      </c>
      <c r="I254" s="281"/>
      <c r="J254" s="279">
        <v>58</v>
      </c>
      <c r="K254" s="279">
        <v>64.5</v>
      </c>
      <c r="L254" s="282"/>
      <c r="M254" s="283"/>
      <c r="N254" s="319"/>
      <c r="O254" s="319"/>
      <c r="R254" s="241"/>
      <c r="S254" s="239">
        <v>0</v>
      </c>
      <c r="T254" s="239">
        <v>0</v>
      </c>
      <c r="U254" s="239">
        <v>0</v>
      </c>
      <c r="V254" s="127"/>
      <c r="Y254" s="130"/>
      <c r="Z254" s="130"/>
    </row>
    <row r="255" spans="1:26" s="126" customFormat="1" ht="24" hidden="1" customHeight="1">
      <c r="A255" s="255"/>
      <c r="B255" s="255"/>
      <c r="C255" s="285">
        <v>10</v>
      </c>
      <c r="D255" s="286">
        <v>48.25</v>
      </c>
      <c r="E255" s="286">
        <v>56</v>
      </c>
      <c r="F255" s="287"/>
      <c r="G255" s="286">
        <v>55.75</v>
      </c>
      <c r="H255" s="286">
        <v>63.75</v>
      </c>
      <c r="I255" s="288"/>
      <c r="J255" s="286">
        <v>63.5</v>
      </c>
      <c r="K255" s="286">
        <v>71.25</v>
      </c>
      <c r="L255" s="282"/>
      <c r="M255" s="283"/>
      <c r="N255" s="319"/>
      <c r="O255" s="319"/>
      <c r="R255" s="241"/>
      <c r="S255" s="242">
        <v>0</v>
      </c>
      <c r="T255" s="242">
        <v>0</v>
      </c>
      <c r="U255" s="242">
        <v>0</v>
      </c>
      <c r="V255" s="127"/>
      <c r="Y255" s="130"/>
      <c r="Z255" s="130"/>
    </row>
    <row r="256" spans="1:26" s="126" customFormat="1" ht="24" hidden="1" customHeight="1">
      <c r="A256" s="255"/>
      <c r="B256" s="255"/>
      <c r="C256" s="277">
        <v>11</v>
      </c>
      <c r="D256" s="279">
        <v>57</v>
      </c>
      <c r="E256" s="279">
        <v>65.25</v>
      </c>
      <c r="F256" s="289"/>
      <c r="G256" s="279">
        <v>65</v>
      </c>
      <c r="H256" s="279">
        <v>73.25</v>
      </c>
      <c r="I256" s="290"/>
      <c r="J256" s="279">
        <v>73</v>
      </c>
      <c r="K256" s="279">
        <v>80.5</v>
      </c>
      <c r="L256" s="282"/>
      <c r="M256" s="283"/>
      <c r="N256" s="319"/>
      <c r="O256" s="319"/>
      <c r="R256" s="241"/>
      <c r="S256" s="239">
        <v>0</v>
      </c>
      <c r="T256" s="239">
        <v>0</v>
      </c>
      <c r="U256" s="239">
        <v>0</v>
      </c>
      <c r="V256" s="127"/>
      <c r="Y256" s="130"/>
      <c r="Z256" s="130"/>
    </row>
    <row r="257" spans="1:26" s="126" customFormat="1" ht="24" hidden="1" customHeight="1">
      <c r="A257" s="255"/>
      <c r="B257" s="255"/>
      <c r="C257" s="285">
        <v>12</v>
      </c>
      <c r="D257" s="286">
        <v>68</v>
      </c>
      <c r="E257" s="286">
        <v>76.25</v>
      </c>
      <c r="F257" s="287"/>
      <c r="G257" s="286">
        <v>76</v>
      </c>
      <c r="H257" s="286">
        <v>83</v>
      </c>
      <c r="I257" s="288"/>
      <c r="J257" s="286">
        <v>82.75</v>
      </c>
      <c r="K257" s="286">
        <v>90</v>
      </c>
      <c r="L257" s="282"/>
      <c r="M257" s="283"/>
      <c r="N257" s="319"/>
      <c r="O257" s="319"/>
      <c r="R257" s="241"/>
      <c r="S257" s="242">
        <v>0</v>
      </c>
      <c r="T257" s="242">
        <v>0</v>
      </c>
      <c r="U257" s="242">
        <v>0</v>
      </c>
      <c r="V257" s="127"/>
      <c r="Y257" s="130"/>
      <c r="Z257" s="130"/>
    </row>
    <row r="258" spans="1:26" s="126" customFormat="1" ht="24" hidden="1" customHeight="1">
      <c r="A258" s="255"/>
      <c r="B258" s="255"/>
      <c r="C258" s="277">
        <v>13</v>
      </c>
      <c r="D258" s="279">
        <v>75.5</v>
      </c>
      <c r="E258" s="279">
        <v>82.75</v>
      </c>
      <c r="F258" s="287"/>
      <c r="G258" s="279">
        <v>82.5</v>
      </c>
      <c r="H258" s="279">
        <v>89.5</v>
      </c>
      <c r="I258" s="288"/>
      <c r="J258" s="279">
        <v>89.25</v>
      </c>
      <c r="K258" s="279">
        <v>96.25</v>
      </c>
      <c r="L258" s="282"/>
      <c r="M258" s="283"/>
      <c r="N258" s="319"/>
      <c r="O258" s="319"/>
      <c r="R258" s="241"/>
      <c r="S258" s="239">
        <v>0</v>
      </c>
      <c r="T258" s="239">
        <v>0</v>
      </c>
      <c r="U258" s="239">
        <v>0</v>
      </c>
      <c r="V258" s="127"/>
      <c r="Y258" s="130"/>
      <c r="Z258" s="130"/>
    </row>
    <row r="259" spans="1:26" s="126" customFormat="1" ht="24" hidden="1" customHeight="1">
      <c r="A259" s="255"/>
      <c r="B259" s="255"/>
      <c r="C259" s="285">
        <v>14</v>
      </c>
      <c r="D259" s="286">
        <v>79.75</v>
      </c>
      <c r="E259" s="286">
        <v>88.25</v>
      </c>
      <c r="F259" s="287"/>
      <c r="G259" s="286">
        <v>88</v>
      </c>
      <c r="H259" s="286">
        <v>96.75</v>
      </c>
      <c r="I259" s="288"/>
      <c r="J259" s="286">
        <v>96.5</v>
      </c>
      <c r="K259" s="286">
        <v>105</v>
      </c>
      <c r="L259" s="282"/>
      <c r="M259" s="283"/>
      <c r="N259" s="319"/>
      <c r="O259" s="319"/>
      <c r="R259" s="241"/>
      <c r="S259" s="242">
        <v>0</v>
      </c>
      <c r="T259" s="242">
        <v>0</v>
      </c>
      <c r="U259" s="242">
        <v>0</v>
      </c>
      <c r="V259" s="127"/>
      <c r="Y259" s="130"/>
      <c r="Z259" s="130"/>
    </row>
    <row r="260" spans="1:26" s="126" customFormat="1" ht="24" hidden="1" customHeight="1">
      <c r="A260" s="255"/>
      <c r="B260" s="255"/>
      <c r="C260" s="277">
        <v>15</v>
      </c>
      <c r="D260" s="279">
        <v>84.75</v>
      </c>
      <c r="E260" s="279">
        <v>94.5</v>
      </c>
      <c r="F260" s="287"/>
      <c r="G260" s="279">
        <v>94.25</v>
      </c>
      <c r="H260" s="279">
        <v>104.25</v>
      </c>
      <c r="I260" s="288"/>
      <c r="J260" s="279">
        <v>104</v>
      </c>
      <c r="K260" s="279">
        <v>113.75</v>
      </c>
      <c r="L260" s="282"/>
      <c r="M260" s="283"/>
      <c r="N260" s="319"/>
      <c r="O260" s="319"/>
      <c r="R260" s="241"/>
      <c r="S260" s="239">
        <v>0</v>
      </c>
      <c r="T260" s="239">
        <v>0</v>
      </c>
      <c r="U260" s="239">
        <v>0</v>
      </c>
      <c r="V260" s="127"/>
      <c r="Y260" s="130"/>
      <c r="Z260" s="130"/>
    </row>
    <row r="261" spans="1:26" s="126" customFormat="1" ht="24" hidden="1" customHeight="1">
      <c r="A261" s="255"/>
      <c r="B261" s="255"/>
      <c r="C261" s="285">
        <v>16</v>
      </c>
      <c r="D261" s="286">
        <v>90.75</v>
      </c>
      <c r="E261" s="286">
        <v>102.25</v>
      </c>
      <c r="F261" s="287"/>
      <c r="G261" s="286">
        <v>102</v>
      </c>
      <c r="H261" s="286">
        <v>113.5</v>
      </c>
      <c r="I261" s="288"/>
      <c r="J261" s="286">
        <v>113.25</v>
      </c>
      <c r="K261" s="286">
        <v>124.5</v>
      </c>
      <c r="L261" s="282"/>
      <c r="M261" s="283"/>
      <c r="N261" s="319"/>
      <c r="O261" s="319"/>
      <c r="R261" s="241"/>
      <c r="S261" s="242">
        <v>0</v>
      </c>
      <c r="T261" s="242">
        <v>0</v>
      </c>
      <c r="U261" s="242">
        <v>0</v>
      </c>
      <c r="V261" s="127"/>
    </row>
    <row r="262" spans="1:26" s="126" customFormat="1" ht="24" hidden="1" customHeight="1">
      <c r="A262" s="255"/>
      <c r="B262" s="255"/>
      <c r="C262" s="277">
        <v>17</v>
      </c>
      <c r="D262" s="279">
        <v>98.75</v>
      </c>
      <c r="E262" s="279">
        <v>111.25</v>
      </c>
      <c r="F262" s="287"/>
      <c r="G262" s="279">
        <v>111</v>
      </c>
      <c r="H262" s="279">
        <v>123.25</v>
      </c>
      <c r="I262" s="288"/>
      <c r="J262" s="279">
        <v>123</v>
      </c>
      <c r="K262" s="279">
        <v>133.5</v>
      </c>
      <c r="L262" s="282"/>
      <c r="M262" s="283"/>
      <c r="N262" s="276"/>
      <c r="O262" s="276"/>
      <c r="R262" s="241"/>
      <c r="S262" s="239">
        <v>0</v>
      </c>
      <c r="T262" s="239">
        <v>0</v>
      </c>
      <c r="U262" s="239">
        <v>0</v>
      </c>
      <c r="V262" s="127"/>
    </row>
    <row r="263" spans="1:26" s="126" customFormat="1" ht="24" hidden="1" customHeight="1">
      <c r="A263" s="255"/>
      <c r="B263" s="255"/>
      <c r="C263" s="285">
        <v>18</v>
      </c>
      <c r="D263" s="286">
        <v>108.5</v>
      </c>
      <c r="E263" s="286">
        <v>122</v>
      </c>
      <c r="F263" s="291"/>
      <c r="G263" s="286">
        <v>121.75</v>
      </c>
      <c r="H263" s="286">
        <v>133.25</v>
      </c>
      <c r="I263" s="292"/>
      <c r="J263" s="286">
        <v>133</v>
      </c>
      <c r="K263" s="286">
        <v>144.25</v>
      </c>
      <c r="L263" s="282"/>
      <c r="M263" s="283"/>
      <c r="N263" s="276"/>
      <c r="O263" s="276"/>
      <c r="R263" s="241"/>
      <c r="S263" s="242">
        <v>0</v>
      </c>
      <c r="T263" s="242">
        <v>0</v>
      </c>
      <c r="U263" s="242">
        <v>0</v>
      </c>
      <c r="V263" s="127"/>
    </row>
    <row r="264" spans="1:26" ht="24" hidden="1" customHeight="1">
      <c r="A264" s="254"/>
      <c r="B264" s="254"/>
      <c r="C264" s="277" t="s">
        <v>54</v>
      </c>
      <c r="D264" s="279">
        <v>73.75</v>
      </c>
      <c r="E264" s="279">
        <v>86.5</v>
      </c>
      <c r="F264" s="293"/>
      <c r="G264" s="279">
        <v>86.25</v>
      </c>
      <c r="H264" s="279">
        <v>98.75</v>
      </c>
      <c r="I264" s="294"/>
      <c r="J264" s="279">
        <v>98.5</v>
      </c>
      <c r="K264" s="279">
        <v>111</v>
      </c>
      <c r="L264" s="282"/>
      <c r="M264" s="283"/>
      <c r="N264" s="276"/>
      <c r="O264" s="276"/>
      <c r="R264" s="241"/>
      <c r="S264" s="239">
        <v>0</v>
      </c>
      <c r="T264" s="239">
        <v>0</v>
      </c>
      <c r="U264" s="239">
        <v>0</v>
      </c>
      <c r="W264" s="126"/>
    </row>
    <row r="265" spans="1:26" ht="24" hidden="1" customHeight="1" outlineLevel="7">
      <c r="A265" s="254"/>
      <c r="B265" s="254"/>
      <c r="C265" s="285" t="s">
        <v>54</v>
      </c>
      <c r="D265" s="286">
        <v>79.75</v>
      </c>
      <c r="E265" s="286">
        <v>93.5</v>
      </c>
      <c r="F265" s="293"/>
      <c r="G265" s="286">
        <v>93.25</v>
      </c>
      <c r="H265" s="286">
        <v>106.75</v>
      </c>
      <c r="I265" s="294"/>
      <c r="J265" s="286">
        <v>106.5</v>
      </c>
      <c r="K265" s="286">
        <v>120.25</v>
      </c>
      <c r="L265" s="282"/>
      <c r="M265" s="283"/>
      <c r="N265" s="276"/>
      <c r="O265" s="276"/>
      <c r="R265" s="241"/>
      <c r="S265" s="242">
        <v>0</v>
      </c>
      <c r="T265" s="242">
        <v>0</v>
      </c>
      <c r="U265" s="242">
        <v>0</v>
      </c>
      <c r="W265" s="126"/>
    </row>
    <row r="266" spans="1:26" ht="24" hidden="1" customHeight="1" outlineLevel="7">
      <c r="A266" s="254"/>
      <c r="B266" s="254"/>
      <c r="C266" s="295" t="s">
        <v>54</v>
      </c>
      <c r="D266" s="282">
        <v>91.25</v>
      </c>
      <c r="E266" s="282">
        <v>105</v>
      </c>
      <c r="F266" s="293"/>
      <c r="G266" s="282">
        <v>104.75</v>
      </c>
      <c r="H266" s="282">
        <v>118.25</v>
      </c>
      <c r="I266" s="294"/>
      <c r="J266" s="282">
        <v>118</v>
      </c>
      <c r="K266" s="282">
        <v>130.25</v>
      </c>
      <c r="L266" s="282"/>
      <c r="M266" s="283"/>
      <c r="N266" s="276"/>
      <c r="O266" s="276"/>
      <c r="R266" s="241"/>
      <c r="S266" s="240">
        <v>0</v>
      </c>
      <c r="T266" s="240">
        <v>0</v>
      </c>
      <c r="U266" s="240">
        <v>0</v>
      </c>
      <c r="W266" s="126"/>
    </row>
    <row r="267" spans="1:26" ht="15" hidden="1" customHeight="1" collapsed="1" thickBot="1">
      <c r="A267" s="254"/>
      <c r="B267" s="254"/>
      <c r="C267" s="278"/>
      <c r="D267" s="296"/>
      <c r="E267" s="296"/>
      <c r="F267" s="297"/>
      <c r="G267" s="297"/>
      <c r="H267" s="297"/>
      <c r="I267" s="277"/>
      <c r="J267" s="284"/>
      <c r="K267" s="284"/>
      <c r="L267" s="284"/>
      <c r="M267" s="298"/>
      <c r="N267" s="276"/>
      <c r="O267" s="276"/>
      <c r="R267" s="241"/>
      <c r="S267" s="241"/>
      <c r="T267" s="126"/>
      <c r="W267" s="126"/>
    </row>
    <row r="268" spans="1:26" ht="14.45" hidden="1" thickTop="1" thickBot="1">
      <c r="A268" s="254"/>
      <c r="B268" s="299"/>
      <c r="C268" s="299"/>
      <c r="D268" s="299"/>
      <c r="E268" s="299"/>
      <c r="F268" s="299"/>
      <c r="G268" s="299"/>
      <c r="H268" s="299"/>
      <c r="I268" s="299"/>
      <c r="J268" s="299"/>
      <c r="K268" s="299"/>
      <c r="L268" s="299"/>
      <c r="M268" s="299"/>
      <c r="N268" s="299"/>
      <c r="O268" s="299"/>
    </row>
    <row r="269" spans="1:26" ht="36" hidden="1" customHeight="1">
      <c r="A269" s="254"/>
      <c r="B269" s="257"/>
      <c r="C269" s="258" t="s">
        <v>87</v>
      </c>
      <c r="D269" s="259"/>
      <c r="E269" s="260"/>
      <c r="F269" s="260"/>
      <c r="G269" s="261"/>
      <c r="H269" s="262" t="s">
        <v>88</v>
      </c>
      <c r="I269" s="300"/>
      <c r="J269" s="301" t="s">
        <v>103</v>
      </c>
      <c r="K269" s="300"/>
      <c r="L269" s="260"/>
      <c r="M269" s="260"/>
      <c r="N269" s="260"/>
      <c r="O269" s="263" t="s">
        <v>87</v>
      </c>
      <c r="R269" s="313"/>
      <c r="S269" s="313"/>
      <c r="T269" s="126"/>
      <c r="U269" s="126"/>
      <c r="V269" s="126"/>
      <c r="W269" s="126"/>
    </row>
    <row r="270" spans="1:26" ht="6.75" hidden="1" customHeight="1">
      <c r="A270" s="254"/>
      <c r="B270" s="254"/>
      <c r="C270" s="264"/>
      <c r="D270" s="265"/>
      <c r="E270" s="266"/>
      <c r="F270" s="267"/>
      <c r="G270" s="314"/>
      <c r="H270" s="314"/>
      <c r="I270" s="254"/>
      <c r="J270" s="254"/>
      <c r="K270" s="268"/>
      <c r="L270" s="268"/>
      <c r="M270" s="268"/>
      <c r="N270" s="268"/>
      <c r="O270" s="254"/>
      <c r="T270" s="126"/>
      <c r="U270" s="126"/>
      <c r="V270" s="126"/>
      <c r="W270" s="126"/>
    </row>
    <row r="271" spans="1:26" ht="24" hidden="1" customHeight="1">
      <c r="A271" s="254"/>
      <c r="B271" s="254"/>
      <c r="C271" s="269"/>
      <c r="D271" s="315" t="s">
        <v>89</v>
      </c>
      <c r="E271" s="316"/>
      <c r="F271" s="270"/>
      <c r="G271" s="315" t="s">
        <v>90</v>
      </c>
      <c r="H271" s="316"/>
      <c r="I271" s="254"/>
      <c r="J271" s="315" t="s">
        <v>91</v>
      </c>
      <c r="K271" s="316"/>
      <c r="L271" s="174"/>
      <c r="M271" s="271"/>
      <c r="N271" s="271"/>
      <c r="O271" s="254"/>
      <c r="S271" s="128" t="s">
        <v>92</v>
      </c>
      <c r="T271" s="128">
        <v>16</v>
      </c>
    </row>
    <row r="272" spans="1:26" ht="52.9" hidden="1" customHeight="1">
      <c r="A272" s="254"/>
      <c r="B272" s="174"/>
      <c r="C272" s="272" t="s">
        <v>93</v>
      </c>
      <c r="D272" s="272" t="s">
        <v>94</v>
      </c>
      <c r="E272" s="273" t="s">
        <v>95</v>
      </c>
      <c r="F272" s="274"/>
      <c r="G272" s="275" t="s">
        <v>94</v>
      </c>
      <c r="H272" s="273" t="s">
        <v>95</v>
      </c>
      <c r="I272" s="274"/>
      <c r="J272" s="275" t="s">
        <v>94</v>
      </c>
      <c r="K272" s="272" t="s">
        <v>95</v>
      </c>
      <c r="L272" s="274"/>
      <c r="M272" s="254"/>
      <c r="N272" s="319" t="s">
        <v>101</v>
      </c>
      <c r="O272" s="319"/>
      <c r="R272" s="238"/>
      <c r="S272" s="237" t="s">
        <v>97</v>
      </c>
      <c r="T272" s="237" t="s">
        <v>98</v>
      </c>
      <c r="U272" s="237" t="s">
        <v>99</v>
      </c>
      <c r="W272" s="126"/>
      <c r="X272" s="129"/>
      <c r="Y272" s="129"/>
      <c r="Z272" s="129"/>
    </row>
    <row r="273" spans="1:26" s="126" customFormat="1" ht="24" hidden="1" customHeight="1">
      <c r="A273" s="255"/>
      <c r="B273" s="255"/>
      <c r="C273" s="278">
        <v>9</v>
      </c>
      <c r="D273" s="279">
        <v>45</v>
      </c>
      <c r="E273" s="279">
        <v>51.75</v>
      </c>
      <c r="F273" s="280"/>
      <c r="G273" s="279">
        <v>51.5</v>
      </c>
      <c r="H273" s="279">
        <v>58.25</v>
      </c>
      <c r="I273" s="281"/>
      <c r="J273" s="279">
        <v>58</v>
      </c>
      <c r="K273" s="279">
        <v>64.5</v>
      </c>
      <c r="L273" s="282"/>
      <c r="M273" s="283"/>
      <c r="N273" s="319"/>
      <c r="O273" s="319"/>
      <c r="R273" s="241"/>
      <c r="S273" s="239">
        <v>0</v>
      </c>
      <c r="T273" s="239">
        <v>0</v>
      </c>
      <c r="U273" s="239">
        <v>0</v>
      </c>
      <c r="V273" s="127"/>
      <c r="Y273" s="130"/>
      <c r="Z273" s="130"/>
    </row>
    <row r="274" spans="1:26" s="126" customFormat="1" ht="24" hidden="1" customHeight="1">
      <c r="A274" s="255"/>
      <c r="B274" s="255"/>
      <c r="C274" s="285">
        <v>10</v>
      </c>
      <c r="D274" s="286">
        <v>48.25</v>
      </c>
      <c r="E274" s="286">
        <v>56</v>
      </c>
      <c r="F274" s="287"/>
      <c r="G274" s="286">
        <v>55.75</v>
      </c>
      <c r="H274" s="286">
        <v>63.75</v>
      </c>
      <c r="I274" s="288"/>
      <c r="J274" s="286">
        <v>63.5</v>
      </c>
      <c r="K274" s="286">
        <v>71.25</v>
      </c>
      <c r="L274" s="282"/>
      <c r="M274" s="283"/>
      <c r="N274" s="319"/>
      <c r="O274" s="319"/>
      <c r="R274" s="241"/>
      <c r="S274" s="242">
        <v>0</v>
      </c>
      <c r="T274" s="242">
        <v>0</v>
      </c>
      <c r="U274" s="242">
        <v>0</v>
      </c>
      <c r="V274" s="127"/>
      <c r="Y274" s="130"/>
      <c r="Z274" s="130"/>
    </row>
    <row r="275" spans="1:26" s="126" customFormat="1" ht="24" hidden="1" customHeight="1">
      <c r="A275" s="255"/>
      <c r="B275" s="255"/>
      <c r="C275" s="277">
        <v>11</v>
      </c>
      <c r="D275" s="279">
        <v>57</v>
      </c>
      <c r="E275" s="279">
        <v>65.25</v>
      </c>
      <c r="F275" s="289"/>
      <c r="G275" s="279">
        <v>65</v>
      </c>
      <c r="H275" s="279">
        <v>73.25</v>
      </c>
      <c r="I275" s="290"/>
      <c r="J275" s="279">
        <v>73</v>
      </c>
      <c r="K275" s="279">
        <v>80.5</v>
      </c>
      <c r="L275" s="282"/>
      <c r="M275" s="283"/>
      <c r="N275" s="319"/>
      <c r="O275" s="319"/>
      <c r="R275" s="241"/>
      <c r="S275" s="239">
        <v>0</v>
      </c>
      <c r="T275" s="239">
        <v>0</v>
      </c>
      <c r="U275" s="239">
        <v>0</v>
      </c>
      <c r="V275" s="127"/>
      <c r="Y275" s="130"/>
      <c r="Z275" s="130"/>
    </row>
    <row r="276" spans="1:26" s="126" customFormat="1" ht="24" hidden="1" customHeight="1">
      <c r="A276" s="255"/>
      <c r="B276" s="255"/>
      <c r="C276" s="285">
        <v>12</v>
      </c>
      <c r="D276" s="286">
        <v>68</v>
      </c>
      <c r="E276" s="286">
        <v>76.25</v>
      </c>
      <c r="F276" s="287"/>
      <c r="G276" s="286">
        <v>76</v>
      </c>
      <c r="H276" s="286">
        <v>83</v>
      </c>
      <c r="I276" s="288"/>
      <c r="J276" s="286">
        <v>82.75</v>
      </c>
      <c r="K276" s="286">
        <v>90</v>
      </c>
      <c r="L276" s="282"/>
      <c r="M276" s="283"/>
      <c r="N276" s="319"/>
      <c r="O276" s="319"/>
      <c r="R276" s="241"/>
      <c r="S276" s="242">
        <v>0</v>
      </c>
      <c r="T276" s="242">
        <v>0</v>
      </c>
      <c r="U276" s="242">
        <v>0</v>
      </c>
      <c r="V276" s="127"/>
      <c r="Y276" s="130"/>
      <c r="Z276" s="130"/>
    </row>
    <row r="277" spans="1:26" s="126" customFormat="1" ht="24" hidden="1" customHeight="1">
      <c r="A277" s="255"/>
      <c r="B277" s="255"/>
      <c r="C277" s="277">
        <v>13</v>
      </c>
      <c r="D277" s="279">
        <v>75.5</v>
      </c>
      <c r="E277" s="279">
        <v>82.75</v>
      </c>
      <c r="F277" s="287"/>
      <c r="G277" s="279">
        <v>82.5</v>
      </c>
      <c r="H277" s="279">
        <v>89.5</v>
      </c>
      <c r="I277" s="288"/>
      <c r="J277" s="279">
        <v>89.25</v>
      </c>
      <c r="K277" s="279">
        <v>96.25</v>
      </c>
      <c r="L277" s="282"/>
      <c r="M277" s="283"/>
      <c r="N277" s="319"/>
      <c r="O277" s="319"/>
      <c r="R277" s="241"/>
      <c r="S277" s="239">
        <v>0</v>
      </c>
      <c r="T277" s="239">
        <v>0</v>
      </c>
      <c r="U277" s="239">
        <v>0</v>
      </c>
      <c r="V277" s="127"/>
      <c r="Y277" s="130"/>
      <c r="Z277" s="130"/>
    </row>
    <row r="278" spans="1:26" s="126" customFormat="1" ht="24" hidden="1" customHeight="1">
      <c r="A278" s="255"/>
      <c r="B278" s="255"/>
      <c r="C278" s="285">
        <v>14</v>
      </c>
      <c r="D278" s="286">
        <v>79.75</v>
      </c>
      <c r="E278" s="286">
        <v>88.25</v>
      </c>
      <c r="F278" s="287"/>
      <c r="G278" s="286">
        <v>88</v>
      </c>
      <c r="H278" s="286">
        <v>96.75</v>
      </c>
      <c r="I278" s="288"/>
      <c r="J278" s="286">
        <v>96.5</v>
      </c>
      <c r="K278" s="286">
        <v>105</v>
      </c>
      <c r="L278" s="282"/>
      <c r="M278" s="283"/>
      <c r="N278" s="319"/>
      <c r="O278" s="319"/>
      <c r="R278" s="241"/>
      <c r="S278" s="242">
        <v>0</v>
      </c>
      <c r="T278" s="242">
        <v>0</v>
      </c>
      <c r="U278" s="242">
        <v>0</v>
      </c>
      <c r="V278" s="127"/>
      <c r="Y278" s="130"/>
      <c r="Z278" s="130"/>
    </row>
    <row r="279" spans="1:26" s="126" customFormat="1" ht="24" hidden="1" customHeight="1">
      <c r="A279" s="255"/>
      <c r="B279" s="255"/>
      <c r="C279" s="277">
        <v>15</v>
      </c>
      <c r="D279" s="279">
        <v>84.75</v>
      </c>
      <c r="E279" s="279">
        <v>94.5</v>
      </c>
      <c r="F279" s="287"/>
      <c r="G279" s="279">
        <v>94.25</v>
      </c>
      <c r="H279" s="279">
        <v>104.25</v>
      </c>
      <c r="I279" s="288"/>
      <c r="J279" s="279">
        <v>104</v>
      </c>
      <c r="K279" s="279">
        <v>113.75</v>
      </c>
      <c r="L279" s="282"/>
      <c r="M279" s="283"/>
      <c r="N279" s="319"/>
      <c r="O279" s="319"/>
      <c r="R279" s="241"/>
      <c r="S279" s="239">
        <v>0</v>
      </c>
      <c r="T279" s="239">
        <v>0</v>
      </c>
      <c r="U279" s="239">
        <v>0</v>
      </c>
      <c r="V279" s="127"/>
      <c r="Y279" s="130"/>
      <c r="Z279" s="130"/>
    </row>
    <row r="280" spans="1:26" s="126" customFormat="1" ht="24" hidden="1" customHeight="1">
      <c r="A280" s="255"/>
      <c r="B280" s="255"/>
      <c r="C280" s="285">
        <v>16</v>
      </c>
      <c r="D280" s="286">
        <v>90.75</v>
      </c>
      <c r="E280" s="286">
        <v>102.25</v>
      </c>
      <c r="F280" s="287"/>
      <c r="G280" s="286">
        <v>102</v>
      </c>
      <c r="H280" s="286">
        <v>113.5</v>
      </c>
      <c r="I280" s="288"/>
      <c r="J280" s="286">
        <v>113.25</v>
      </c>
      <c r="K280" s="286">
        <v>124.5</v>
      </c>
      <c r="L280" s="282"/>
      <c r="M280" s="283"/>
      <c r="N280" s="319"/>
      <c r="O280" s="319"/>
      <c r="R280" s="241"/>
      <c r="S280" s="242">
        <v>0</v>
      </c>
      <c r="T280" s="242">
        <v>0</v>
      </c>
      <c r="U280" s="242">
        <v>0</v>
      </c>
      <c r="V280" s="127"/>
    </row>
    <row r="281" spans="1:26" s="126" customFormat="1" ht="24" hidden="1" customHeight="1">
      <c r="A281" s="255"/>
      <c r="B281" s="255"/>
      <c r="C281" s="277">
        <v>17</v>
      </c>
      <c r="D281" s="279">
        <v>98.75</v>
      </c>
      <c r="E281" s="279">
        <v>111.25</v>
      </c>
      <c r="F281" s="287"/>
      <c r="G281" s="279">
        <v>111</v>
      </c>
      <c r="H281" s="279">
        <v>123.25</v>
      </c>
      <c r="I281" s="288"/>
      <c r="J281" s="279">
        <v>123</v>
      </c>
      <c r="K281" s="279">
        <v>133.5</v>
      </c>
      <c r="L281" s="282"/>
      <c r="M281" s="283"/>
      <c r="N281" s="276"/>
      <c r="O281" s="276"/>
      <c r="R281" s="241"/>
      <c r="S281" s="239">
        <v>0</v>
      </c>
      <c r="T281" s="239">
        <v>0</v>
      </c>
      <c r="U281" s="239">
        <v>0</v>
      </c>
      <c r="V281" s="127"/>
    </row>
    <row r="282" spans="1:26" s="126" customFormat="1" ht="24" hidden="1" customHeight="1">
      <c r="A282" s="255"/>
      <c r="B282" s="255"/>
      <c r="C282" s="285">
        <v>18</v>
      </c>
      <c r="D282" s="286">
        <v>108.5</v>
      </c>
      <c r="E282" s="286">
        <v>122</v>
      </c>
      <c r="F282" s="291"/>
      <c r="G282" s="286">
        <v>121.75</v>
      </c>
      <c r="H282" s="286">
        <v>133.25</v>
      </c>
      <c r="I282" s="292"/>
      <c r="J282" s="286">
        <v>133</v>
      </c>
      <c r="K282" s="286">
        <v>144.25</v>
      </c>
      <c r="L282" s="282"/>
      <c r="M282" s="283"/>
      <c r="N282" s="276"/>
      <c r="O282" s="276"/>
      <c r="R282" s="241"/>
      <c r="S282" s="242">
        <v>0</v>
      </c>
      <c r="T282" s="242">
        <v>0</v>
      </c>
      <c r="U282" s="242">
        <v>0</v>
      </c>
      <c r="V282" s="127"/>
    </row>
    <row r="283" spans="1:26" ht="24" hidden="1" customHeight="1">
      <c r="A283" s="254"/>
      <c r="B283" s="254"/>
      <c r="C283" s="277" t="s">
        <v>54</v>
      </c>
      <c r="D283" s="279">
        <v>73.75</v>
      </c>
      <c r="E283" s="279">
        <v>86.5</v>
      </c>
      <c r="F283" s="293"/>
      <c r="G283" s="279">
        <v>86.25</v>
      </c>
      <c r="H283" s="279">
        <v>98.75</v>
      </c>
      <c r="I283" s="294"/>
      <c r="J283" s="279">
        <v>98.5</v>
      </c>
      <c r="K283" s="279">
        <v>111</v>
      </c>
      <c r="L283" s="282"/>
      <c r="M283" s="283"/>
      <c r="N283" s="276"/>
      <c r="O283" s="276"/>
      <c r="R283" s="241"/>
      <c r="S283" s="239">
        <v>0</v>
      </c>
      <c r="T283" s="239">
        <v>0</v>
      </c>
      <c r="U283" s="239">
        <v>0</v>
      </c>
      <c r="W283" s="126"/>
    </row>
    <row r="284" spans="1:26" ht="24" hidden="1" customHeight="1" outlineLevel="7">
      <c r="A284" s="254"/>
      <c r="B284" s="254"/>
      <c r="C284" s="285" t="s">
        <v>54</v>
      </c>
      <c r="D284" s="286">
        <v>79.75</v>
      </c>
      <c r="E284" s="286">
        <v>93.5</v>
      </c>
      <c r="F284" s="293"/>
      <c r="G284" s="286">
        <v>93.25</v>
      </c>
      <c r="H284" s="286">
        <v>106.75</v>
      </c>
      <c r="I284" s="294"/>
      <c r="J284" s="286">
        <v>106.5</v>
      </c>
      <c r="K284" s="286">
        <v>120.25</v>
      </c>
      <c r="L284" s="282"/>
      <c r="M284" s="283"/>
      <c r="N284" s="276"/>
      <c r="O284" s="276"/>
      <c r="R284" s="241"/>
      <c r="S284" s="242">
        <v>0</v>
      </c>
      <c r="T284" s="242">
        <v>0</v>
      </c>
      <c r="U284" s="242">
        <v>0</v>
      </c>
      <c r="W284" s="126"/>
    </row>
    <row r="285" spans="1:26" ht="24" hidden="1" customHeight="1" outlineLevel="7">
      <c r="A285" s="254"/>
      <c r="B285" s="254"/>
      <c r="C285" s="295" t="s">
        <v>54</v>
      </c>
      <c r="D285" s="282">
        <v>91.25</v>
      </c>
      <c r="E285" s="282">
        <v>105</v>
      </c>
      <c r="F285" s="293"/>
      <c r="G285" s="282">
        <v>104.75</v>
      </c>
      <c r="H285" s="282">
        <v>118.25</v>
      </c>
      <c r="I285" s="294"/>
      <c r="J285" s="282">
        <v>118</v>
      </c>
      <c r="K285" s="282">
        <v>130.25</v>
      </c>
      <c r="L285" s="282"/>
      <c r="M285" s="283"/>
      <c r="N285" s="276"/>
      <c r="O285" s="276"/>
      <c r="R285" s="241"/>
      <c r="S285" s="240">
        <v>0</v>
      </c>
      <c r="T285" s="240">
        <v>0</v>
      </c>
      <c r="U285" s="240">
        <v>0</v>
      </c>
      <c r="W285" s="126"/>
    </row>
    <row r="286" spans="1:26" ht="15" hidden="1" customHeight="1" collapsed="1" thickBot="1">
      <c r="A286" s="254"/>
      <c r="B286" s="254"/>
      <c r="C286" s="278"/>
      <c r="D286" s="296"/>
      <c r="E286" s="296"/>
      <c r="F286" s="297"/>
      <c r="G286" s="297"/>
      <c r="H286" s="297"/>
      <c r="I286" s="277"/>
      <c r="J286" s="284"/>
      <c r="K286" s="284"/>
      <c r="L286" s="284"/>
      <c r="M286" s="298"/>
      <c r="N286" s="276"/>
      <c r="O286" s="276"/>
      <c r="R286" s="241"/>
      <c r="S286" s="241"/>
      <c r="T286" s="126"/>
      <c r="W286" s="126"/>
    </row>
    <row r="287" spans="1:26" ht="14.45" hidden="1" thickTop="1" thickBot="1">
      <c r="A287" s="254"/>
      <c r="B287" s="299"/>
      <c r="C287" s="299"/>
      <c r="D287" s="299"/>
      <c r="E287" s="299"/>
      <c r="F287" s="299"/>
      <c r="G287" s="299"/>
      <c r="H287" s="299"/>
      <c r="I287" s="299"/>
      <c r="J287" s="299"/>
      <c r="K287" s="299"/>
      <c r="L287" s="299"/>
      <c r="M287" s="299"/>
      <c r="N287" s="299"/>
      <c r="O287" s="299"/>
    </row>
    <row r="288" spans="1:26" ht="36" hidden="1" customHeight="1">
      <c r="A288" s="254"/>
      <c r="B288" s="257"/>
      <c r="C288" s="258" t="s">
        <v>87</v>
      </c>
      <c r="D288" s="259"/>
      <c r="E288" s="260"/>
      <c r="F288" s="260"/>
      <c r="G288" s="261"/>
      <c r="H288" s="262" t="s">
        <v>88</v>
      </c>
      <c r="I288" s="300"/>
      <c r="J288" s="301" t="s">
        <v>104</v>
      </c>
      <c r="K288" s="300"/>
      <c r="L288" s="260"/>
      <c r="M288" s="260"/>
      <c r="N288" s="260"/>
      <c r="O288" s="263" t="s">
        <v>87</v>
      </c>
      <c r="R288" s="313"/>
      <c r="S288" s="313"/>
      <c r="T288" s="126"/>
      <c r="U288" s="126"/>
      <c r="V288" s="126"/>
      <c r="W288" s="126"/>
    </row>
    <row r="289" spans="1:26" ht="6.75" hidden="1" customHeight="1">
      <c r="A289" s="254"/>
      <c r="B289" s="254"/>
      <c r="C289" s="264"/>
      <c r="D289" s="265"/>
      <c r="E289" s="266"/>
      <c r="F289" s="267"/>
      <c r="G289" s="314"/>
      <c r="H289" s="314"/>
      <c r="I289" s="254"/>
      <c r="J289" s="254"/>
      <c r="K289" s="268"/>
      <c r="L289" s="268"/>
      <c r="M289" s="268"/>
      <c r="N289" s="268"/>
      <c r="O289" s="254"/>
      <c r="T289" s="126"/>
      <c r="U289" s="126"/>
      <c r="V289" s="126"/>
      <c r="W289" s="126"/>
    </row>
    <row r="290" spans="1:26" ht="24" hidden="1" customHeight="1">
      <c r="A290" s="254"/>
      <c r="B290" s="254"/>
      <c r="C290" s="269"/>
      <c r="D290" s="315" t="s">
        <v>89</v>
      </c>
      <c r="E290" s="316"/>
      <c r="F290" s="270"/>
      <c r="G290" s="315" t="s">
        <v>90</v>
      </c>
      <c r="H290" s="316"/>
      <c r="I290" s="254"/>
      <c r="J290" s="315" t="s">
        <v>91</v>
      </c>
      <c r="K290" s="316"/>
      <c r="L290" s="174"/>
      <c r="M290" s="271"/>
      <c r="N290" s="271"/>
      <c r="O290" s="254"/>
      <c r="S290" s="128" t="s">
        <v>92</v>
      </c>
      <c r="T290" s="128">
        <v>17</v>
      </c>
    </row>
    <row r="291" spans="1:26" ht="52.9" hidden="1" customHeight="1">
      <c r="A291" s="254"/>
      <c r="B291" s="174"/>
      <c r="C291" s="272" t="s">
        <v>93</v>
      </c>
      <c r="D291" s="272" t="s">
        <v>94</v>
      </c>
      <c r="E291" s="273" t="s">
        <v>95</v>
      </c>
      <c r="F291" s="274"/>
      <c r="G291" s="275" t="s">
        <v>94</v>
      </c>
      <c r="H291" s="273" t="s">
        <v>95</v>
      </c>
      <c r="I291" s="274"/>
      <c r="J291" s="275" t="s">
        <v>94</v>
      </c>
      <c r="K291" s="272" t="s">
        <v>95</v>
      </c>
      <c r="L291" s="274"/>
      <c r="M291" s="254"/>
      <c r="N291" s="319" t="s">
        <v>101</v>
      </c>
      <c r="O291" s="319"/>
      <c r="R291" s="238"/>
      <c r="S291" s="237" t="s">
        <v>97</v>
      </c>
      <c r="T291" s="237" t="s">
        <v>98</v>
      </c>
      <c r="U291" s="237" t="s">
        <v>99</v>
      </c>
      <c r="W291" s="126"/>
      <c r="X291" s="129"/>
      <c r="Y291" s="129"/>
      <c r="Z291" s="129"/>
    </row>
    <row r="292" spans="1:26" s="126" customFormat="1" ht="24" hidden="1" customHeight="1">
      <c r="A292" s="255"/>
      <c r="B292" s="255"/>
      <c r="C292" s="278">
        <v>9</v>
      </c>
      <c r="D292" s="279">
        <v>45</v>
      </c>
      <c r="E292" s="279">
        <v>51.75</v>
      </c>
      <c r="F292" s="280"/>
      <c r="G292" s="279">
        <v>51.5</v>
      </c>
      <c r="H292" s="279">
        <v>58.25</v>
      </c>
      <c r="I292" s="281"/>
      <c r="J292" s="279">
        <v>58</v>
      </c>
      <c r="K292" s="279">
        <v>64.5</v>
      </c>
      <c r="L292" s="282"/>
      <c r="M292" s="283"/>
      <c r="N292" s="319"/>
      <c r="O292" s="319"/>
      <c r="R292" s="241"/>
      <c r="S292" s="239">
        <v>0</v>
      </c>
      <c r="T292" s="239">
        <v>0</v>
      </c>
      <c r="U292" s="239">
        <v>0</v>
      </c>
      <c r="V292" s="127"/>
      <c r="Y292" s="130"/>
      <c r="Z292" s="130"/>
    </row>
    <row r="293" spans="1:26" s="126" customFormat="1" ht="24" hidden="1" customHeight="1">
      <c r="A293" s="255"/>
      <c r="B293" s="255"/>
      <c r="C293" s="285">
        <v>10</v>
      </c>
      <c r="D293" s="286">
        <v>48.25</v>
      </c>
      <c r="E293" s="286">
        <v>56</v>
      </c>
      <c r="F293" s="287"/>
      <c r="G293" s="286">
        <v>55.75</v>
      </c>
      <c r="H293" s="286">
        <v>63.75</v>
      </c>
      <c r="I293" s="288"/>
      <c r="J293" s="286">
        <v>63.5</v>
      </c>
      <c r="K293" s="286">
        <v>71.25</v>
      </c>
      <c r="L293" s="282"/>
      <c r="M293" s="283"/>
      <c r="N293" s="319"/>
      <c r="O293" s="319"/>
      <c r="R293" s="241"/>
      <c r="S293" s="242">
        <v>0</v>
      </c>
      <c r="T293" s="242">
        <v>0</v>
      </c>
      <c r="U293" s="242">
        <v>0</v>
      </c>
      <c r="V293" s="127"/>
      <c r="Y293" s="130"/>
      <c r="Z293" s="130"/>
    </row>
    <row r="294" spans="1:26" s="126" customFormat="1" ht="24" hidden="1" customHeight="1">
      <c r="A294" s="255"/>
      <c r="B294" s="255"/>
      <c r="C294" s="277">
        <v>11</v>
      </c>
      <c r="D294" s="279">
        <v>57</v>
      </c>
      <c r="E294" s="279">
        <v>65.25</v>
      </c>
      <c r="F294" s="289"/>
      <c r="G294" s="279">
        <v>65</v>
      </c>
      <c r="H294" s="279">
        <v>73.25</v>
      </c>
      <c r="I294" s="290"/>
      <c r="J294" s="279">
        <v>73</v>
      </c>
      <c r="K294" s="279">
        <v>80.5</v>
      </c>
      <c r="L294" s="282"/>
      <c r="M294" s="283"/>
      <c r="N294" s="319"/>
      <c r="O294" s="319"/>
      <c r="R294" s="241"/>
      <c r="S294" s="239">
        <v>0</v>
      </c>
      <c r="T294" s="239">
        <v>0</v>
      </c>
      <c r="U294" s="239">
        <v>0</v>
      </c>
      <c r="V294" s="127"/>
      <c r="Y294" s="130"/>
      <c r="Z294" s="130"/>
    </row>
    <row r="295" spans="1:26" s="126" customFormat="1" ht="24" hidden="1" customHeight="1">
      <c r="A295" s="255"/>
      <c r="B295" s="255"/>
      <c r="C295" s="285">
        <v>12</v>
      </c>
      <c r="D295" s="286">
        <v>68</v>
      </c>
      <c r="E295" s="286">
        <v>76.25</v>
      </c>
      <c r="F295" s="287"/>
      <c r="G295" s="286">
        <v>76</v>
      </c>
      <c r="H295" s="286">
        <v>83</v>
      </c>
      <c r="I295" s="288"/>
      <c r="J295" s="286">
        <v>82.75</v>
      </c>
      <c r="K295" s="286">
        <v>90</v>
      </c>
      <c r="L295" s="282"/>
      <c r="M295" s="283"/>
      <c r="N295" s="319"/>
      <c r="O295" s="319"/>
      <c r="R295" s="241"/>
      <c r="S295" s="242">
        <v>0</v>
      </c>
      <c r="T295" s="242">
        <v>0</v>
      </c>
      <c r="U295" s="242">
        <v>0</v>
      </c>
      <c r="V295" s="127"/>
      <c r="Y295" s="130"/>
      <c r="Z295" s="130"/>
    </row>
    <row r="296" spans="1:26" s="126" customFormat="1" ht="24" hidden="1" customHeight="1">
      <c r="A296" s="255"/>
      <c r="B296" s="255"/>
      <c r="C296" s="277">
        <v>13</v>
      </c>
      <c r="D296" s="279">
        <v>75.5</v>
      </c>
      <c r="E296" s="279">
        <v>82.75</v>
      </c>
      <c r="F296" s="287"/>
      <c r="G296" s="279">
        <v>82.5</v>
      </c>
      <c r="H296" s="279">
        <v>89.5</v>
      </c>
      <c r="I296" s="288"/>
      <c r="J296" s="279">
        <v>89.25</v>
      </c>
      <c r="K296" s="279">
        <v>96.25</v>
      </c>
      <c r="L296" s="282"/>
      <c r="M296" s="283"/>
      <c r="N296" s="319"/>
      <c r="O296" s="319"/>
      <c r="R296" s="241"/>
      <c r="S296" s="239">
        <v>0</v>
      </c>
      <c r="T296" s="239">
        <v>0</v>
      </c>
      <c r="U296" s="239">
        <v>0</v>
      </c>
      <c r="V296" s="127"/>
      <c r="Y296" s="130"/>
      <c r="Z296" s="130"/>
    </row>
    <row r="297" spans="1:26" s="126" customFormat="1" ht="24" hidden="1" customHeight="1">
      <c r="A297" s="255"/>
      <c r="B297" s="255"/>
      <c r="C297" s="285">
        <v>14</v>
      </c>
      <c r="D297" s="286">
        <v>79.75</v>
      </c>
      <c r="E297" s="286">
        <v>88.25</v>
      </c>
      <c r="F297" s="287"/>
      <c r="G297" s="286">
        <v>88</v>
      </c>
      <c r="H297" s="286">
        <v>96.75</v>
      </c>
      <c r="I297" s="288"/>
      <c r="J297" s="286">
        <v>96.5</v>
      </c>
      <c r="K297" s="286">
        <v>105</v>
      </c>
      <c r="L297" s="282"/>
      <c r="M297" s="283"/>
      <c r="N297" s="319"/>
      <c r="O297" s="319"/>
      <c r="R297" s="241"/>
      <c r="S297" s="242">
        <v>0</v>
      </c>
      <c r="T297" s="242">
        <v>0</v>
      </c>
      <c r="U297" s="242">
        <v>0</v>
      </c>
      <c r="V297" s="127"/>
      <c r="Y297" s="130"/>
      <c r="Z297" s="130"/>
    </row>
    <row r="298" spans="1:26" s="126" customFormat="1" ht="24" hidden="1" customHeight="1">
      <c r="A298" s="255"/>
      <c r="B298" s="255"/>
      <c r="C298" s="277">
        <v>15</v>
      </c>
      <c r="D298" s="279">
        <v>84.75</v>
      </c>
      <c r="E298" s="279">
        <v>94.5</v>
      </c>
      <c r="F298" s="287"/>
      <c r="G298" s="279">
        <v>94.25</v>
      </c>
      <c r="H298" s="279">
        <v>104.25</v>
      </c>
      <c r="I298" s="288"/>
      <c r="J298" s="279">
        <v>104</v>
      </c>
      <c r="K298" s="279">
        <v>113.75</v>
      </c>
      <c r="L298" s="282"/>
      <c r="M298" s="283"/>
      <c r="N298" s="319"/>
      <c r="O298" s="319"/>
      <c r="R298" s="241"/>
      <c r="S298" s="239">
        <v>0</v>
      </c>
      <c r="T298" s="239">
        <v>0</v>
      </c>
      <c r="U298" s="239">
        <v>0</v>
      </c>
      <c r="V298" s="127"/>
      <c r="Y298" s="130"/>
      <c r="Z298" s="130"/>
    </row>
    <row r="299" spans="1:26" s="126" customFormat="1" ht="24" hidden="1" customHeight="1">
      <c r="A299" s="255"/>
      <c r="B299" s="255"/>
      <c r="C299" s="285">
        <v>16</v>
      </c>
      <c r="D299" s="286">
        <v>90.75</v>
      </c>
      <c r="E299" s="286">
        <v>102.25</v>
      </c>
      <c r="F299" s="287"/>
      <c r="G299" s="286">
        <v>102</v>
      </c>
      <c r="H299" s="286">
        <v>113.5</v>
      </c>
      <c r="I299" s="288"/>
      <c r="J299" s="286">
        <v>113.25</v>
      </c>
      <c r="K299" s="286">
        <v>124.5</v>
      </c>
      <c r="L299" s="282"/>
      <c r="M299" s="283"/>
      <c r="N299" s="319"/>
      <c r="O299" s="319"/>
      <c r="R299" s="241"/>
      <c r="S299" s="242">
        <v>0</v>
      </c>
      <c r="T299" s="242">
        <v>0</v>
      </c>
      <c r="U299" s="242">
        <v>0</v>
      </c>
      <c r="V299" s="127"/>
    </row>
    <row r="300" spans="1:26" s="126" customFormat="1" ht="24" hidden="1" customHeight="1">
      <c r="A300" s="255"/>
      <c r="B300" s="255"/>
      <c r="C300" s="277">
        <v>17</v>
      </c>
      <c r="D300" s="279">
        <v>98.75</v>
      </c>
      <c r="E300" s="279">
        <v>111.25</v>
      </c>
      <c r="F300" s="287"/>
      <c r="G300" s="279">
        <v>111</v>
      </c>
      <c r="H300" s="279">
        <v>123.25</v>
      </c>
      <c r="I300" s="288"/>
      <c r="J300" s="279">
        <v>123</v>
      </c>
      <c r="K300" s="279">
        <v>133.5</v>
      </c>
      <c r="L300" s="282"/>
      <c r="M300" s="283"/>
      <c r="N300" s="276"/>
      <c r="O300" s="276"/>
      <c r="R300" s="241"/>
      <c r="S300" s="239">
        <v>0</v>
      </c>
      <c r="T300" s="239">
        <v>0</v>
      </c>
      <c r="U300" s="239">
        <v>0</v>
      </c>
      <c r="V300" s="127"/>
    </row>
    <row r="301" spans="1:26" s="126" customFormat="1" ht="24" hidden="1" customHeight="1">
      <c r="A301" s="255"/>
      <c r="B301" s="255"/>
      <c r="C301" s="285">
        <v>18</v>
      </c>
      <c r="D301" s="286">
        <v>108.5</v>
      </c>
      <c r="E301" s="286">
        <v>122</v>
      </c>
      <c r="F301" s="291"/>
      <c r="G301" s="286">
        <v>121.75</v>
      </c>
      <c r="H301" s="286">
        <v>133.25</v>
      </c>
      <c r="I301" s="292"/>
      <c r="J301" s="286">
        <v>133</v>
      </c>
      <c r="K301" s="286">
        <v>144.25</v>
      </c>
      <c r="L301" s="282"/>
      <c r="M301" s="283"/>
      <c r="N301" s="276"/>
      <c r="O301" s="276"/>
      <c r="R301" s="241"/>
      <c r="S301" s="242">
        <v>0</v>
      </c>
      <c r="T301" s="242">
        <v>0</v>
      </c>
      <c r="U301" s="242">
        <v>0</v>
      </c>
      <c r="V301" s="127"/>
    </row>
    <row r="302" spans="1:26" ht="24" hidden="1" customHeight="1">
      <c r="A302" s="254"/>
      <c r="B302" s="254"/>
      <c r="C302" s="277" t="s">
        <v>54</v>
      </c>
      <c r="D302" s="279">
        <v>73.75</v>
      </c>
      <c r="E302" s="279">
        <v>86.5</v>
      </c>
      <c r="F302" s="293"/>
      <c r="G302" s="279">
        <v>86.25</v>
      </c>
      <c r="H302" s="279">
        <v>98.75</v>
      </c>
      <c r="I302" s="294"/>
      <c r="J302" s="279">
        <v>98.5</v>
      </c>
      <c r="K302" s="279">
        <v>111</v>
      </c>
      <c r="L302" s="282"/>
      <c r="M302" s="283"/>
      <c r="N302" s="276"/>
      <c r="O302" s="276"/>
      <c r="R302" s="241"/>
      <c r="S302" s="239">
        <v>0</v>
      </c>
      <c r="T302" s="239">
        <v>0</v>
      </c>
      <c r="U302" s="239">
        <v>0</v>
      </c>
      <c r="W302" s="126"/>
    </row>
    <row r="303" spans="1:26" ht="24" hidden="1" customHeight="1" outlineLevel="7">
      <c r="A303" s="254"/>
      <c r="B303" s="254"/>
      <c r="C303" s="285" t="s">
        <v>54</v>
      </c>
      <c r="D303" s="286">
        <v>79.75</v>
      </c>
      <c r="E303" s="286">
        <v>93.5</v>
      </c>
      <c r="F303" s="293"/>
      <c r="G303" s="286">
        <v>93.25</v>
      </c>
      <c r="H303" s="286">
        <v>106.75</v>
      </c>
      <c r="I303" s="294"/>
      <c r="J303" s="286">
        <v>106.5</v>
      </c>
      <c r="K303" s="286">
        <v>120.25</v>
      </c>
      <c r="L303" s="282"/>
      <c r="M303" s="283"/>
      <c r="N303" s="276"/>
      <c r="O303" s="276"/>
      <c r="R303" s="241"/>
      <c r="S303" s="242">
        <v>0</v>
      </c>
      <c r="T303" s="242">
        <v>0</v>
      </c>
      <c r="U303" s="242">
        <v>0</v>
      </c>
      <c r="W303" s="126"/>
    </row>
    <row r="304" spans="1:26" ht="24" hidden="1" customHeight="1" outlineLevel="7">
      <c r="A304" s="254"/>
      <c r="B304" s="254"/>
      <c r="C304" s="295" t="s">
        <v>54</v>
      </c>
      <c r="D304" s="282">
        <v>91.25</v>
      </c>
      <c r="E304" s="282">
        <v>105</v>
      </c>
      <c r="F304" s="293"/>
      <c r="G304" s="282">
        <v>104.75</v>
      </c>
      <c r="H304" s="282">
        <v>118.25</v>
      </c>
      <c r="I304" s="294"/>
      <c r="J304" s="282">
        <v>118</v>
      </c>
      <c r="K304" s="282">
        <v>130.25</v>
      </c>
      <c r="L304" s="282"/>
      <c r="M304" s="283"/>
      <c r="N304" s="276"/>
      <c r="O304" s="276"/>
      <c r="R304" s="241"/>
      <c r="S304" s="240">
        <v>0</v>
      </c>
      <c r="T304" s="240">
        <v>0</v>
      </c>
      <c r="U304" s="240">
        <v>0</v>
      </c>
      <c r="W304" s="126"/>
    </row>
    <row r="305" spans="1:26" ht="15" hidden="1" customHeight="1" collapsed="1" thickBot="1">
      <c r="A305" s="254"/>
      <c r="B305" s="254"/>
      <c r="C305" s="278"/>
      <c r="D305" s="296"/>
      <c r="E305" s="296"/>
      <c r="F305" s="297"/>
      <c r="G305" s="297"/>
      <c r="H305" s="297"/>
      <c r="I305" s="277"/>
      <c r="J305" s="284"/>
      <c r="K305" s="284"/>
      <c r="L305" s="284"/>
      <c r="M305" s="298"/>
      <c r="N305" s="276"/>
      <c r="O305" s="276"/>
      <c r="R305" s="241"/>
      <c r="S305" s="241"/>
      <c r="T305" s="126"/>
      <c r="W305" s="126"/>
    </row>
    <row r="306" spans="1:26" ht="14.45" hidden="1" thickTop="1" thickBot="1">
      <c r="A306" s="254"/>
      <c r="B306" s="299"/>
      <c r="C306" s="299"/>
      <c r="D306" s="299"/>
      <c r="E306" s="299"/>
      <c r="F306" s="299"/>
      <c r="G306" s="299"/>
      <c r="H306" s="299"/>
      <c r="I306" s="299"/>
      <c r="J306" s="299"/>
      <c r="K306" s="299"/>
      <c r="L306" s="299"/>
      <c r="M306" s="299"/>
      <c r="N306" s="299"/>
      <c r="O306" s="299"/>
    </row>
    <row r="307" spans="1:26" ht="36" hidden="1" customHeight="1">
      <c r="A307" s="254"/>
      <c r="B307" s="257"/>
      <c r="C307" s="258" t="s">
        <v>87</v>
      </c>
      <c r="D307" s="259"/>
      <c r="E307" s="260"/>
      <c r="F307" s="260"/>
      <c r="G307" s="261"/>
      <c r="H307" s="262" t="s">
        <v>88</v>
      </c>
      <c r="I307" s="300"/>
      <c r="J307" s="301" t="s">
        <v>105</v>
      </c>
      <c r="K307" s="300"/>
      <c r="L307" s="260"/>
      <c r="M307" s="260"/>
      <c r="N307" s="260"/>
      <c r="O307" s="263" t="s">
        <v>87</v>
      </c>
      <c r="R307" s="313"/>
      <c r="S307" s="313"/>
      <c r="T307" s="126"/>
      <c r="U307" s="126"/>
      <c r="V307" s="126"/>
      <c r="W307" s="126"/>
    </row>
    <row r="308" spans="1:26" ht="6.75" hidden="1" customHeight="1">
      <c r="A308" s="254"/>
      <c r="B308" s="254"/>
      <c r="C308" s="264"/>
      <c r="D308" s="265"/>
      <c r="E308" s="266"/>
      <c r="F308" s="267"/>
      <c r="G308" s="314"/>
      <c r="H308" s="314"/>
      <c r="I308" s="254"/>
      <c r="J308" s="254"/>
      <c r="K308" s="268"/>
      <c r="L308" s="268"/>
      <c r="M308" s="268"/>
      <c r="N308" s="268"/>
      <c r="O308" s="254"/>
      <c r="T308" s="126"/>
      <c r="U308" s="126"/>
      <c r="V308" s="126"/>
      <c r="W308" s="126"/>
    </row>
    <row r="309" spans="1:26" ht="24" hidden="1" customHeight="1">
      <c r="A309" s="254"/>
      <c r="B309" s="254"/>
      <c r="C309" s="269"/>
      <c r="D309" s="315" t="s">
        <v>89</v>
      </c>
      <c r="E309" s="316"/>
      <c r="F309" s="270"/>
      <c r="G309" s="315" t="s">
        <v>90</v>
      </c>
      <c r="H309" s="316"/>
      <c r="I309" s="254"/>
      <c r="J309" s="315" t="s">
        <v>91</v>
      </c>
      <c r="K309" s="316"/>
      <c r="L309" s="174"/>
      <c r="M309" s="271"/>
      <c r="N309" s="271"/>
      <c r="O309" s="254"/>
      <c r="S309" s="128" t="s">
        <v>92</v>
      </c>
      <c r="T309" s="128">
        <v>18</v>
      </c>
    </row>
    <row r="310" spans="1:26" ht="52.9" hidden="1" customHeight="1">
      <c r="A310" s="254"/>
      <c r="B310" s="174"/>
      <c r="C310" s="272" t="s">
        <v>93</v>
      </c>
      <c r="D310" s="272" t="s">
        <v>94</v>
      </c>
      <c r="E310" s="273" t="s">
        <v>95</v>
      </c>
      <c r="F310" s="274"/>
      <c r="G310" s="275" t="s">
        <v>94</v>
      </c>
      <c r="H310" s="273" t="s">
        <v>95</v>
      </c>
      <c r="I310" s="274"/>
      <c r="J310" s="275" t="s">
        <v>94</v>
      </c>
      <c r="K310" s="272" t="s">
        <v>95</v>
      </c>
      <c r="L310" s="274"/>
      <c r="M310" s="254"/>
      <c r="N310" s="319" t="s">
        <v>101</v>
      </c>
      <c r="O310" s="319"/>
      <c r="R310" s="238"/>
      <c r="S310" s="237" t="s">
        <v>97</v>
      </c>
      <c r="T310" s="237" t="s">
        <v>98</v>
      </c>
      <c r="U310" s="237" t="s">
        <v>99</v>
      </c>
      <c r="W310" s="126"/>
      <c r="X310" s="129"/>
      <c r="Y310" s="129"/>
      <c r="Z310" s="129"/>
    </row>
    <row r="311" spans="1:26" s="126" customFormat="1" ht="24" hidden="1" customHeight="1">
      <c r="A311" s="255"/>
      <c r="B311" s="255"/>
      <c r="C311" s="278">
        <v>9</v>
      </c>
      <c r="D311" s="279">
        <v>45</v>
      </c>
      <c r="E311" s="279">
        <v>51.75</v>
      </c>
      <c r="F311" s="280"/>
      <c r="G311" s="279">
        <v>51.5</v>
      </c>
      <c r="H311" s="279">
        <v>58.25</v>
      </c>
      <c r="I311" s="281"/>
      <c r="J311" s="279">
        <v>58</v>
      </c>
      <c r="K311" s="279">
        <v>64.5</v>
      </c>
      <c r="L311" s="282"/>
      <c r="M311" s="283"/>
      <c r="N311" s="319"/>
      <c r="O311" s="319"/>
      <c r="R311" s="241"/>
      <c r="S311" s="239">
        <v>0</v>
      </c>
      <c r="T311" s="239">
        <v>0</v>
      </c>
      <c r="U311" s="239">
        <v>0</v>
      </c>
      <c r="V311" s="127"/>
      <c r="Y311" s="130"/>
      <c r="Z311" s="130"/>
    </row>
    <row r="312" spans="1:26" s="126" customFormat="1" ht="24" hidden="1" customHeight="1">
      <c r="A312" s="255"/>
      <c r="B312" s="255"/>
      <c r="C312" s="285">
        <v>10</v>
      </c>
      <c r="D312" s="286">
        <v>48.25</v>
      </c>
      <c r="E312" s="286">
        <v>56</v>
      </c>
      <c r="F312" s="287"/>
      <c r="G312" s="286">
        <v>55.75</v>
      </c>
      <c r="H312" s="286">
        <v>63.75</v>
      </c>
      <c r="I312" s="288"/>
      <c r="J312" s="286">
        <v>63.5</v>
      </c>
      <c r="K312" s="286">
        <v>71.25</v>
      </c>
      <c r="L312" s="282"/>
      <c r="M312" s="283"/>
      <c r="N312" s="319"/>
      <c r="O312" s="319"/>
      <c r="R312" s="241"/>
      <c r="S312" s="242">
        <v>0</v>
      </c>
      <c r="T312" s="242">
        <v>0</v>
      </c>
      <c r="U312" s="242">
        <v>0</v>
      </c>
      <c r="V312" s="127"/>
      <c r="Y312" s="130"/>
      <c r="Z312" s="130"/>
    </row>
    <row r="313" spans="1:26" s="126" customFormat="1" ht="24" hidden="1" customHeight="1">
      <c r="A313" s="255"/>
      <c r="B313" s="255"/>
      <c r="C313" s="277">
        <v>11</v>
      </c>
      <c r="D313" s="279">
        <v>57</v>
      </c>
      <c r="E313" s="279">
        <v>65.25</v>
      </c>
      <c r="F313" s="289"/>
      <c r="G313" s="279">
        <v>65</v>
      </c>
      <c r="H313" s="279">
        <v>73.25</v>
      </c>
      <c r="I313" s="290"/>
      <c r="J313" s="279">
        <v>73</v>
      </c>
      <c r="K313" s="279">
        <v>80.5</v>
      </c>
      <c r="L313" s="282"/>
      <c r="M313" s="283"/>
      <c r="N313" s="319"/>
      <c r="O313" s="319"/>
      <c r="R313" s="241"/>
      <c r="S313" s="239">
        <v>0</v>
      </c>
      <c r="T313" s="239">
        <v>0</v>
      </c>
      <c r="U313" s="239">
        <v>0</v>
      </c>
      <c r="V313" s="127"/>
      <c r="Y313" s="130"/>
      <c r="Z313" s="130"/>
    </row>
    <row r="314" spans="1:26" s="126" customFormat="1" ht="24" hidden="1" customHeight="1">
      <c r="A314" s="255"/>
      <c r="B314" s="255"/>
      <c r="C314" s="285">
        <v>12</v>
      </c>
      <c r="D314" s="286">
        <v>68</v>
      </c>
      <c r="E314" s="286">
        <v>76.25</v>
      </c>
      <c r="F314" s="287"/>
      <c r="G314" s="286">
        <v>76</v>
      </c>
      <c r="H314" s="286">
        <v>83</v>
      </c>
      <c r="I314" s="288"/>
      <c r="J314" s="286">
        <v>82.75</v>
      </c>
      <c r="K314" s="286">
        <v>90</v>
      </c>
      <c r="L314" s="282"/>
      <c r="M314" s="283"/>
      <c r="N314" s="319"/>
      <c r="O314" s="319"/>
      <c r="R314" s="241"/>
      <c r="S314" s="242">
        <v>0</v>
      </c>
      <c r="T314" s="242">
        <v>0</v>
      </c>
      <c r="U314" s="242">
        <v>0</v>
      </c>
      <c r="V314" s="127"/>
      <c r="Y314" s="130"/>
      <c r="Z314" s="130"/>
    </row>
    <row r="315" spans="1:26" s="126" customFormat="1" ht="24" hidden="1" customHeight="1">
      <c r="A315" s="255"/>
      <c r="B315" s="255"/>
      <c r="C315" s="277">
        <v>13</v>
      </c>
      <c r="D315" s="279">
        <v>75.5</v>
      </c>
      <c r="E315" s="279">
        <v>82.75</v>
      </c>
      <c r="F315" s="287"/>
      <c r="G315" s="279">
        <v>82.5</v>
      </c>
      <c r="H315" s="279">
        <v>89.5</v>
      </c>
      <c r="I315" s="288"/>
      <c r="J315" s="279">
        <v>89.25</v>
      </c>
      <c r="K315" s="279">
        <v>96.25</v>
      </c>
      <c r="L315" s="282"/>
      <c r="M315" s="283"/>
      <c r="N315" s="319"/>
      <c r="O315" s="319"/>
      <c r="R315" s="241"/>
      <c r="S315" s="239">
        <v>0</v>
      </c>
      <c r="T315" s="239">
        <v>0</v>
      </c>
      <c r="U315" s="239">
        <v>0</v>
      </c>
      <c r="V315" s="127"/>
      <c r="Y315" s="130"/>
      <c r="Z315" s="130"/>
    </row>
    <row r="316" spans="1:26" s="126" customFormat="1" ht="24" hidden="1" customHeight="1">
      <c r="A316" s="255"/>
      <c r="B316" s="255"/>
      <c r="C316" s="285">
        <v>14</v>
      </c>
      <c r="D316" s="286">
        <v>79.75</v>
      </c>
      <c r="E316" s="286">
        <v>88.25</v>
      </c>
      <c r="F316" s="287"/>
      <c r="G316" s="286">
        <v>88</v>
      </c>
      <c r="H316" s="286">
        <v>96.75</v>
      </c>
      <c r="I316" s="288"/>
      <c r="J316" s="286">
        <v>96.5</v>
      </c>
      <c r="K316" s="286">
        <v>105</v>
      </c>
      <c r="L316" s="282"/>
      <c r="M316" s="283"/>
      <c r="N316" s="319"/>
      <c r="O316" s="319"/>
      <c r="R316" s="241"/>
      <c r="S316" s="242">
        <v>0</v>
      </c>
      <c r="T316" s="242">
        <v>0</v>
      </c>
      <c r="U316" s="242">
        <v>0</v>
      </c>
      <c r="V316" s="127"/>
      <c r="Y316" s="130"/>
      <c r="Z316" s="130"/>
    </row>
    <row r="317" spans="1:26" s="126" customFormat="1" ht="24" hidden="1" customHeight="1">
      <c r="A317" s="255"/>
      <c r="B317" s="255"/>
      <c r="C317" s="277">
        <v>15</v>
      </c>
      <c r="D317" s="279">
        <v>84.75</v>
      </c>
      <c r="E317" s="279">
        <v>94.5</v>
      </c>
      <c r="F317" s="287"/>
      <c r="G317" s="279">
        <v>94.25</v>
      </c>
      <c r="H317" s="279">
        <v>104.25</v>
      </c>
      <c r="I317" s="288"/>
      <c r="J317" s="279">
        <v>104</v>
      </c>
      <c r="K317" s="279">
        <v>113.75</v>
      </c>
      <c r="L317" s="282"/>
      <c r="M317" s="283"/>
      <c r="N317" s="319"/>
      <c r="O317" s="319"/>
      <c r="R317" s="241"/>
      <c r="S317" s="239">
        <v>0</v>
      </c>
      <c r="T317" s="239">
        <v>0</v>
      </c>
      <c r="U317" s="239">
        <v>0</v>
      </c>
      <c r="V317" s="127"/>
      <c r="Y317" s="130"/>
      <c r="Z317" s="130"/>
    </row>
    <row r="318" spans="1:26" s="126" customFormat="1" ht="24" hidden="1" customHeight="1">
      <c r="A318" s="255"/>
      <c r="B318" s="255"/>
      <c r="C318" s="285">
        <v>16</v>
      </c>
      <c r="D318" s="286">
        <v>90.75</v>
      </c>
      <c r="E318" s="286">
        <v>102.25</v>
      </c>
      <c r="F318" s="287"/>
      <c r="G318" s="286">
        <v>102</v>
      </c>
      <c r="H318" s="286">
        <v>113.5</v>
      </c>
      <c r="I318" s="288"/>
      <c r="J318" s="286">
        <v>113.25</v>
      </c>
      <c r="K318" s="286">
        <v>124.5</v>
      </c>
      <c r="L318" s="282"/>
      <c r="M318" s="283"/>
      <c r="N318" s="319"/>
      <c r="O318" s="319"/>
      <c r="R318" s="241"/>
      <c r="S318" s="242">
        <v>0</v>
      </c>
      <c r="T318" s="242">
        <v>0</v>
      </c>
      <c r="U318" s="242">
        <v>0</v>
      </c>
      <c r="V318" s="127"/>
    </row>
    <row r="319" spans="1:26" s="126" customFormat="1" ht="24" hidden="1" customHeight="1">
      <c r="A319" s="255"/>
      <c r="B319" s="255"/>
      <c r="C319" s="277">
        <v>17</v>
      </c>
      <c r="D319" s="279">
        <v>98.75</v>
      </c>
      <c r="E319" s="279">
        <v>111.25</v>
      </c>
      <c r="F319" s="287"/>
      <c r="G319" s="279">
        <v>111</v>
      </c>
      <c r="H319" s="279">
        <v>123.25</v>
      </c>
      <c r="I319" s="288"/>
      <c r="J319" s="279">
        <v>123</v>
      </c>
      <c r="K319" s="279">
        <v>133.5</v>
      </c>
      <c r="L319" s="282"/>
      <c r="M319" s="283"/>
      <c r="N319" s="276"/>
      <c r="O319" s="276"/>
      <c r="R319" s="241"/>
      <c r="S319" s="239">
        <v>0</v>
      </c>
      <c r="T319" s="239">
        <v>0</v>
      </c>
      <c r="U319" s="239">
        <v>0</v>
      </c>
      <c r="V319" s="127"/>
    </row>
    <row r="320" spans="1:26" s="126" customFormat="1" ht="24" hidden="1" customHeight="1">
      <c r="A320" s="255"/>
      <c r="B320" s="255"/>
      <c r="C320" s="285">
        <v>18</v>
      </c>
      <c r="D320" s="286">
        <v>108.5</v>
      </c>
      <c r="E320" s="286">
        <v>122</v>
      </c>
      <c r="F320" s="291"/>
      <c r="G320" s="286">
        <v>121.75</v>
      </c>
      <c r="H320" s="286">
        <v>133.25</v>
      </c>
      <c r="I320" s="292"/>
      <c r="J320" s="286">
        <v>133</v>
      </c>
      <c r="K320" s="286">
        <v>144.25</v>
      </c>
      <c r="L320" s="282"/>
      <c r="M320" s="283"/>
      <c r="N320" s="276"/>
      <c r="O320" s="276"/>
      <c r="R320" s="241"/>
      <c r="S320" s="242">
        <v>0</v>
      </c>
      <c r="T320" s="242">
        <v>0</v>
      </c>
      <c r="U320" s="242">
        <v>0</v>
      </c>
      <c r="V320" s="127"/>
    </row>
    <row r="321" spans="1:26" ht="24" hidden="1" customHeight="1">
      <c r="A321" s="254"/>
      <c r="B321" s="254"/>
      <c r="C321" s="277" t="s">
        <v>54</v>
      </c>
      <c r="D321" s="279">
        <v>73.75</v>
      </c>
      <c r="E321" s="279">
        <v>86.5</v>
      </c>
      <c r="F321" s="293"/>
      <c r="G321" s="279">
        <v>86.25</v>
      </c>
      <c r="H321" s="279">
        <v>98.75</v>
      </c>
      <c r="I321" s="294"/>
      <c r="J321" s="279">
        <v>98.5</v>
      </c>
      <c r="K321" s="279">
        <v>111</v>
      </c>
      <c r="L321" s="282"/>
      <c r="M321" s="283"/>
      <c r="N321" s="276"/>
      <c r="O321" s="276"/>
      <c r="R321" s="241"/>
      <c r="S321" s="239">
        <v>0</v>
      </c>
      <c r="T321" s="239">
        <v>0</v>
      </c>
      <c r="U321" s="239">
        <v>0</v>
      </c>
      <c r="W321" s="126"/>
    </row>
    <row r="322" spans="1:26" ht="24" hidden="1" customHeight="1" outlineLevel="7">
      <c r="A322" s="254"/>
      <c r="B322" s="254"/>
      <c r="C322" s="285" t="s">
        <v>54</v>
      </c>
      <c r="D322" s="286">
        <v>79.75</v>
      </c>
      <c r="E322" s="286">
        <v>93.5</v>
      </c>
      <c r="F322" s="293"/>
      <c r="G322" s="286">
        <v>93.25</v>
      </c>
      <c r="H322" s="286">
        <v>106.75</v>
      </c>
      <c r="I322" s="294"/>
      <c r="J322" s="286">
        <v>106.5</v>
      </c>
      <c r="K322" s="286">
        <v>120.25</v>
      </c>
      <c r="L322" s="282"/>
      <c r="M322" s="283"/>
      <c r="N322" s="276"/>
      <c r="O322" s="276"/>
      <c r="R322" s="241"/>
      <c r="S322" s="242">
        <v>0</v>
      </c>
      <c r="T322" s="242">
        <v>0</v>
      </c>
      <c r="U322" s="242">
        <v>0</v>
      </c>
      <c r="W322" s="126"/>
    </row>
    <row r="323" spans="1:26" ht="24" hidden="1" customHeight="1" outlineLevel="7">
      <c r="A323" s="254"/>
      <c r="B323" s="254"/>
      <c r="C323" s="295" t="s">
        <v>54</v>
      </c>
      <c r="D323" s="282">
        <v>91.25</v>
      </c>
      <c r="E323" s="282">
        <v>105</v>
      </c>
      <c r="F323" s="293"/>
      <c r="G323" s="282">
        <v>104.75</v>
      </c>
      <c r="H323" s="282">
        <v>118.25</v>
      </c>
      <c r="I323" s="294"/>
      <c r="J323" s="282">
        <v>118</v>
      </c>
      <c r="K323" s="282">
        <v>130.25</v>
      </c>
      <c r="L323" s="282"/>
      <c r="M323" s="283"/>
      <c r="N323" s="276"/>
      <c r="O323" s="276"/>
      <c r="R323" s="241"/>
      <c r="S323" s="240">
        <v>0</v>
      </c>
      <c r="T323" s="240">
        <v>0</v>
      </c>
      <c r="U323" s="240">
        <v>0</v>
      </c>
      <c r="W323" s="126"/>
    </row>
    <row r="324" spans="1:26" ht="15" hidden="1" customHeight="1" collapsed="1" thickBot="1">
      <c r="A324" s="254"/>
      <c r="B324" s="254"/>
      <c r="C324" s="278"/>
      <c r="D324" s="296"/>
      <c r="E324" s="296"/>
      <c r="F324" s="297"/>
      <c r="G324" s="297"/>
      <c r="H324" s="297"/>
      <c r="I324" s="277"/>
      <c r="J324" s="284"/>
      <c r="K324" s="284"/>
      <c r="L324" s="284"/>
      <c r="M324" s="298"/>
      <c r="N324" s="276"/>
      <c r="O324" s="276"/>
      <c r="R324" s="241"/>
      <c r="S324" s="241"/>
      <c r="T324" s="126"/>
      <c r="W324" s="126"/>
    </row>
    <row r="325" spans="1:26" ht="14.45" hidden="1" thickTop="1" thickBot="1">
      <c r="A325" s="254"/>
      <c r="B325" s="299"/>
      <c r="C325" s="299"/>
      <c r="D325" s="299"/>
      <c r="E325" s="299"/>
      <c r="F325" s="299"/>
      <c r="G325" s="299"/>
      <c r="H325" s="299"/>
      <c r="I325" s="299"/>
      <c r="J325" s="299"/>
      <c r="K325" s="299"/>
      <c r="L325" s="299"/>
      <c r="M325" s="299"/>
      <c r="N325" s="299"/>
      <c r="O325" s="299"/>
    </row>
    <row r="326" spans="1:26" ht="36" hidden="1" customHeight="1">
      <c r="A326" s="254"/>
      <c r="B326" s="257"/>
      <c r="C326" s="258" t="s">
        <v>87</v>
      </c>
      <c r="D326" s="259"/>
      <c r="E326" s="260"/>
      <c r="F326" s="260"/>
      <c r="G326" s="261"/>
      <c r="H326" s="262" t="s">
        <v>88</v>
      </c>
      <c r="I326" s="300"/>
      <c r="J326" s="301" t="s">
        <v>106</v>
      </c>
      <c r="K326" s="300"/>
      <c r="L326" s="260"/>
      <c r="M326" s="260"/>
      <c r="N326" s="260"/>
      <c r="O326" s="263" t="s">
        <v>87</v>
      </c>
      <c r="R326" s="313"/>
      <c r="S326" s="313"/>
      <c r="T326" s="126"/>
      <c r="U326" s="126"/>
      <c r="V326" s="126"/>
      <c r="W326" s="126"/>
    </row>
    <row r="327" spans="1:26" ht="6.75" hidden="1" customHeight="1">
      <c r="A327" s="254"/>
      <c r="B327" s="254"/>
      <c r="C327" s="264"/>
      <c r="D327" s="265"/>
      <c r="E327" s="266"/>
      <c r="F327" s="267"/>
      <c r="G327" s="314"/>
      <c r="H327" s="314"/>
      <c r="I327" s="254"/>
      <c r="J327" s="254"/>
      <c r="K327" s="268"/>
      <c r="L327" s="268"/>
      <c r="M327" s="268"/>
      <c r="N327" s="268"/>
      <c r="O327" s="254"/>
      <c r="T327" s="126"/>
      <c r="U327" s="126"/>
      <c r="V327" s="126"/>
      <c r="W327" s="126"/>
    </row>
    <row r="328" spans="1:26" ht="24" hidden="1" customHeight="1">
      <c r="A328" s="254"/>
      <c r="B328" s="254"/>
      <c r="C328" s="269"/>
      <c r="D328" s="315" t="s">
        <v>89</v>
      </c>
      <c r="E328" s="316"/>
      <c r="F328" s="270"/>
      <c r="G328" s="315" t="s">
        <v>90</v>
      </c>
      <c r="H328" s="316"/>
      <c r="I328" s="254"/>
      <c r="J328" s="315" t="s">
        <v>91</v>
      </c>
      <c r="K328" s="316"/>
      <c r="L328" s="174"/>
      <c r="M328" s="271"/>
      <c r="N328" s="271"/>
      <c r="O328" s="254"/>
      <c r="S328" s="128" t="s">
        <v>92</v>
      </c>
      <c r="T328" s="128">
        <v>19</v>
      </c>
    </row>
    <row r="329" spans="1:26" ht="52.9" hidden="1" customHeight="1">
      <c r="A329" s="254"/>
      <c r="B329" s="174"/>
      <c r="C329" s="272" t="s">
        <v>93</v>
      </c>
      <c r="D329" s="272" t="s">
        <v>94</v>
      </c>
      <c r="E329" s="273" t="s">
        <v>95</v>
      </c>
      <c r="F329" s="274"/>
      <c r="G329" s="275" t="s">
        <v>94</v>
      </c>
      <c r="H329" s="273" t="s">
        <v>95</v>
      </c>
      <c r="I329" s="274"/>
      <c r="J329" s="275" t="s">
        <v>94</v>
      </c>
      <c r="K329" s="272" t="s">
        <v>95</v>
      </c>
      <c r="L329" s="274"/>
      <c r="M329" s="254"/>
      <c r="N329" s="319" t="s">
        <v>101</v>
      </c>
      <c r="O329" s="319"/>
      <c r="R329" s="238"/>
      <c r="S329" s="237" t="s">
        <v>97</v>
      </c>
      <c r="T329" s="237" t="s">
        <v>98</v>
      </c>
      <c r="U329" s="237" t="s">
        <v>99</v>
      </c>
      <c r="W329" s="126"/>
      <c r="X329" s="129"/>
      <c r="Y329" s="129"/>
      <c r="Z329" s="129"/>
    </row>
    <row r="330" spans="1:26" s="126" customFormat="1" ht="24" hidden="1" customHeight="1">
      <c r="A330" s="255"/>
      <c r="B330" s="255"/>
      <c r="C330" s="278">
        <v>9</v>
      </c>
      <c r="D330" s="279">
        <v>45</v>
      </c>
      <c r="E330" s="279">
        <v>51.75</v>
      </c>
      <c r="F330" s="280"/>
      <c r="G330" s="279">
        <v>51.5</v>
      </c>
      <c r="H330" s="279">
        <v>58.25</v>
      </c>
      <c r="I330" s="281"/>
      <c r="J330" s="279">
        <v>58</v>
      </c>
      <c r="K330" s="279">
        <v>64.5</v>
      </c>
      <c r="L330" s="282"/>
      <c r="M330" s="283"/>
      <c r="N330" s="319"/>
      <c r="O330" s="319"/>
      <c r="R330" s="241"/>
      <c r="S330" s="239">
        <v>0</v>
      </c>
      <c r="T330" s="239">
        <v>0</v>
      </c>
      <c r="U330" s="239">
        <v>0</v>
      </c>
      <c r="V330" s="127"/>
      <c r="Y330" s="130"/>
      <c r="Z330" s="130"/>
    </row>
    <row r="331" spans="1:26" s="126" customFormat="1" ht="24" hidden="1" customHeight="1">
      <c r="A331" s="255"/>
      <c r="B331" s="255"/>
      <c r="C331" s="285">
        <v>10</v>
      </c>
      <c r="D331" s="286">
        <v>48.25</v>
      </c>
      <c r="E331" s="286">
        <v>56</v>
      </c>
      <c r="F331" s="287"/>
      <c r="G331" s="286">
        <v>55.75</v>
      </c>
      <c r="H331" s="286">
        <v>63.75</v>
      </c>
      <c r="I331" s="288"/>
      <c r="J331" s="286">
        <v>63.5</v>
      </c>
      <c r="K331" s="286">
        <v>71.25</v>
      </c>
      <c r="L331" s="282"/>
      <c r="M331" s="283"/>
      <c r="N331" s="319"/>
      <c r="O331" s="319"/>
      <c r="R331" s="241"/>
      <c r="S331" s="242">
        <v>0</v>
      </c>
      <c r="T331" s="242">
        <v>0</v>
      </c>
      <c r="U331" s="242">
        <v>0</v>
      </c>
      <c r="V331" s="127"/>
      <c r="Y331" s="130"/>
      <c r="Z331" s="130"/>
    </row>
    <row r="332" spans="1:26" s="126" customFormat="1" ht="24" hidden="1" customHeight="1">
      <c r="A332" s="255"/>
      <c r="B332" s="255"/>
      <c r="C332" s="277">
        <v>11</v>
      </c>
      <c r="D332" s="279">
        <v>57</v>
      </c>
      <c r="E332" s="279">
        <v>65.25</v>
      </c>
      <c r="F332" s="289"/>
      <c r="G332" s="279">
        <v>65</v>
      </c>
      <c r="H332" s="279">
        <v>73.25</v>
      </c>
      <c r="I332" s="290"/>
      <c r="J332" s="279">
        <v>73</v>
      </c>
      <c r="K332" s="279">
        <v>80.5</v>
      </c>
      <c r="L332" s="282"/>
      <c r="M332" s="283"/>
      <c r="N332" s="319"/>
      <c r="O332" s="319"/>
      <c r="R332" s="241"/>
      <c r="S332" s="239">
        <v>0</v>
      </c>
      <c r="T332" s="239">
        <v>0</v>
      </c>
      <c r="U332" s="239">
        <v>0</v>
      </c>
      <c r="V332" s="127"/>
      <c r="Y332" s="130"/>
      <c r="Z332" s="130"/>
    </row>
    <row r="333" spans="1:26" s="126" customFormat="1" ht="24" hidden="1" customHeight="1">
      <c r="A333" s="255"/>
      <c r="B333" s="255"/>
      <c r="C333" s="285">
        <v>12</v>
      </c>
      <c r="D333" s="286">
        <v>68</v>
      </c>
      <c r="E333" s="286">
        <v>76.25</v>
      </c>
      <c r="F333" s="287"/>
      <c r="G333" s="286">
        <v>76</v>
      </c>
      <c r="H333" s="286">
        <v>83</v>
      </c>
      <c r="I333" s="288"/>
      <c r="J333" s="286">
        <v>82.75</v>
      </c>
      <c r="K333" s="286">
        <v>90</v>
      </c>
      <c r="L333" s="282"/>
      <c r="M333" s="283"/>
      <c r="N333" s="319"/>
      <c r="O333" s="319"/>
      <c r="R333" s="241"/>
      <c r="S333" s="242">
        <v>0</v>
      </c>
      <c r="T333" s="242">
        <v>0</v>
      </c>
      <c r="U333" s="242">
        <v>0</v>
      </c>
      <c r="V333" s="127"/>
      <c r="Y333" s="130"/>
      <c r="Z333" s="130"/>
    </row>
    <row r="334" spans="1:26" s="126" customFormat="1" ht="24" hidden="1" customHeight="1">
      <c r="A334" s="255"/>
      <c r="B334" s="255"/>
      <c r="C334" s="277">
        <v>13</v>
      </c>
      <c r="D334" s="279">
        <v>75.5</v>
      </c>
      <c r="E334" s="279">
        <v>82.75</v>
      </c>
      <c r="F334" s="287"/>
      <c r="G334" s="279">
        <v>82.5</v>
      </c>
      <c r="H334" s="279">
        <v>89.5</v>
      </c>
      <c r="I334" s="288"/>
      <c r="J334" s="279">
        <v>89.25</v>
      </c>
      <c r="K334" s="279">
        <v>96.25</v>
      </c>
      <c r="L334" s="282"/>
      <c r="M334" s="283"/>
      <c r="N334" s="319"/>
      <c r="O334" s="319"/>
      <c r="R334" s="241"/>
      <c r="S334" s="239">
        <v>0</v>
      </c>
      <c r="T334" s="239">
        <v>0</v>
      </c>
      <c r="U334" s="239">
        <v>0</v>
      </c>
      <c r="V334" s="127"/>
      <c r="Y334" s="130"/>
      <c r="Z334" s="130"/>
    </row>
    <row r="335" spans="1:26" s="126" customFormat="1" ht="24" hidden="1" customHeight="1">
      <c r="A335" s="255"/>
      <c r="B335" s="255"/>
      <c r="C335" s="285">
        <v>14</v>
      </c>
      <c r="D335" s="286">
        <v>79.75</v>
      </c>
      <c r="E335" s="286">
        <v>88.25</v>
      </c>
      <c r="F335" s="287"/>
      <c r="G335" s="286">
        <v>88</v>
      </c>
      <c r="H335" s="286">
        <v>96.75</v>
      </c>
      <c r="I335" s="288"/>
      <c r="J335" s="286">
        <v>96.5</v>
      </c>
      <c r="K335" s="286">
        <v>105</v>
      </c>
      <c r="L335" s="282"/>
      <c r="M335" s="283"/>
      <c r="N335" s="319"/>
      <c r="O335" s="319"/>
      <c r="R335" s="241"/>
      <c r="S335" s="242">
        <v>0</v>
      </c>
      <c r="T335" s="242">
        <v>0</v>
      </c>
      <c r="U335" s="242">
        <v>0</v>
      </c>
      <c r="V335" s="127"/>
      <c r="Y335" s="130"/>
      <c r="Z335" s="130"/>
    </row>
    <row r="336" spans="1:26" s="126" customFormat="1" ht="24" hidden="1" customHeight="1">
      <c r="A336" s="255"/>
      <c r="B336" s="255"/>
      <c r="C336" s="277">
        <v>15</v>
      </c>
      <c r="D336" s="279">
        <v>84.75</v>
      </c>
      <c r="E336" s="279">
        <v>94.5</v>
      </c>
      <c r="F336" s="287"/>
      <c r="G336" s="279">
        <v>94.25</v>
      </c>
      <c r="H336" s="279">
        <v>104.25</v>
      </c>
      <c r="I336" s="288"/>
      <c r="J336" s="279">
        <v>104</v>
      </c>
      <c r="K336" s="279">
        <v>113.75</v>
      </c>
      <c r="L336" s="282"/>
      <c r="M336" s="283"/>
      <c r="N336" s="319"/>
      <c r="O336" s="319"/>
      <c r="R336" s="241"/>
      <c r="S336" s="239">
        <v>0</v>
      </c>
      <c r="T336" s="239">
        <v>0</v>
      </c>
      <c r="U336" s="239">
        <v>0</v>
      </c>
      <c r="V336" s="127"/>
      <c r="Y336" s="130"/>
      <c r="Z336" s="130"/>
    </row>
    <row r="337" spans="1:26" s="126" customFormat="1" ht="24" hidden="1" customHeight="1">
      <c r="A337" s="255"/>
      <c r="B337" s="255"/>
      <c r="C337" s="285">
        <v>16</v>
      </c>
      <c r="D337" s="286">
        <v>90.75</v>
      </c>
      <c r="E337" s="286">
        <v>102.25</v>
      </c>
      <c r="F337" s="287"/>
      <c r="G337" s="286">
        <v>102</v>
      </c>
      <c r="H337" s="286">
        <v>113.5</v>
      </c>
      <c r="I337" s="288"/>
      <c r="J337" s="286">
        <v>113.25</v>
      </c>
      <c r="K337" s="286">
        <v>124.5</v>
      </c>
      <c r="L337" s="282"/>
      <c r="M337" s="283"/>
      <c r="N337" s="319"/>
      <c r="O337" s="319"/>
      <c r="R337" s="241"/>
      <c r="S337" s="242">
        <v>0</v>
      </c>
      <c r="T337" s="242">
        <v>0</v>
      </c>
      <c r="U337" s="242">
        <v>0</v>
      </c>
      <c r="V337" s="127"/>
    </row>
    <row r="338" spans="1:26" s="126" customFormat="1" ht="24" hidden="1" customHeight="1">
      <c r="A338" s="255"/>
      <c r="B338" s="255"/>
      <c r="C338" s="277">
        <v>17</v>
      </c>
      <c r="D338" s="279">
        <v>98.75</v>
      </c>
      <c r="E338" s="279">
        <v>111.25</v>
      </c>
      <c r="F338" s="287"/>
      <c r="G338" s="279">
        <v>111</v>
      </c>
      <c r="H338" s="279">
        <v>123.25</v>
      </c>
      <c r="I338" s="288"/>
      <c r="J338" s="279">
        <v>123</v>
      </c>
      <c r="K338" s="279">
        <v>133.5</v>
      </c>
      <c r="L338" s="282"/>
      <c r="M338" s="283"/>
      <c r="N338" s="276"/>
      <c r="O338" s="276"/>
      <c r="R338" s="241"/>
      <c r="S338" s="239">
        <v>0</v>
      </c>
      <c r="T338" s="239">
        <v>0</v>
      </c>
      <c r="U338" s="239">
        <v>0</v>
      </c>
      <c r="V338" s="127"/>
    </row>
    <row r="339" spans="1:26" s="126" customFormat="1" ht="24" hidden="1" customHeight="1">
      <c r="A339" s="255"/>
      <c r="B339" s="255"/>
      <c r="C339" s="285">
        <v>18</v>
      </c>
      <c r="D339" s="286">
        <v>108.5</v>
      </c>
      <c r="E339" s="286">
        <v>122</v>
      </c>
      <c r="F339" s="291"/>
      <c r="G339" s="286">
        <v>121.75</v>
      </c>
      <c r="H339" s="286">
        <v>133.25</v>
      </c>
      <c r="I339" s="292"/>
      <c r="J339" s="286">
        <v>133</v>
      </c>
      <c r="K339" s="286">
        <v>144.25</v>
      </c>
      <c r="L339" s="282"/>
      <c r="M339" s="283"/>
      <c r="N339" s="276"/>
      <c r="O339" s="276"/>
      <c r="R339" s="241"/>
      <c r="S339" s="242">
        <v>0</v>
      </c>
      <c r="T339" s="242">
        <v>0</v>
      </c>
      <c r="U339" s="242">
        <v>0</v>
      </c>
      <c r="V339" s="127"/>
    </row>
    <row r="340" spans="1:26" ht="24" hidden="1" customHeight="1">
      <c r="A340" s="254"/>
      <c r="B340" s="254"/>
      <c r="C340" s="277" t="s">
        <v>54</v>
      </c>
      <c r="D340" s="279">
        <v>73.75</v>
      </c>
      <c r="E340" s="279">
        <v>86.5</v>
      </c>
      <c r="F340" s="293"/>
      <c r="G340" s="279">
        <v>86.25</v>
      </c>
      <c r="H340" s="279">
        <v>98.75</v>
      </c>
      <c r="I340" s="294"/>
      <c r="J340" s="279">
        <v>98.5</v>
      </c>
      <c r="K340" s="279">
        <v>111</v>
      </c>
      <c r="L340" s="282"/>
      <c r="M340" s="283"/>
      <c r="N340" s="276"/>
      <c r="O340" s="276"/>
      <c r="R340" s="241"/>
      <c r="S340" s="239">
        <v>0</v>
      </c>
      <c r="T340" s="239">
        <v>0</v>
      </c>
      <c r="U340" s="239">
        <v>0</v>
      </c>
      <c r="W340" s="126"/>
    </row>
    <row r="341" spans="1:26" ht="24" hidden="1" customHeight="1" outlineLevel="7">
      <c r="A341" s="254"/>
      <c r="B341" s="254"/>
      <c r="C341" s="285" t="s">
        <v>54</v>
      </c>
      <c r="D341" s="286">
        <v>79.75</v>
      </c>
      <c r="E341" s="286">
        <v>93.5</v>
      </c>
      <c r="F341" s="293"/>
      <c r="G341" s="286">
        <v>93.25</v>
      </c>
      <c r="H341" s="286">
        <v>106.75</v>
      </c>
      <c r="I341" s="294"/>
      <c r="J341" s="286">
        <v>106.5</v>
      </c>
      <c r="K341" s="286">
        <v>120.25</v>
      </c>
      <c r="L341" s="282"/>
      <c r="M341" s="283"/>
      <c r="N341" s="276"/>
      <c r="O341" s="276"/>
      <c r="R341" s="241"/>
      <c r="S341" s="242">
        <v>0</v>
      </c>
      <c r="T341" s="242">
        <v>0</v>
      </c>
      <c r="U341" s="242">
        <v>0</v>
      </c>
      <c r="W341" s="126"/>
    </row>
    <row r="342" spans="1:26" ht="24" hidden="1" customHeight="1" outlineLevel="7">
      <c r="A342" s="254"/>
      <c r="B342" s="254"/>
      <c r="C342" s="295" t="s">
        <v>54</v>
      </c>
      <c r="D342" s="282">
        <v>91.25</v>
      </c>
      <c r="E342" s="282">
        <v>105</v>
      </c>
      <c r="F342" s="293"/>
      <c r="G342" s="282">
        <v>104.75</v>
      </c>
      <c r="H342" s="282">
        <v>118.25</v>
      </c>
      <c r="I342" s="294"/>
      <c r="J342" s="282">
        <v>118</v>
      </c>
      <c r="K342" s="282">
        <v>130.25</v>
      </c>
      <c r="L342" s="282"/>
      <c r="M342" s="283"/>
      <c r="N342" s="276"/>
      <c r="O342" s="276"/>
      <c r="R342" s="241"/>
      <c r="S342" s="240">
        <v>0</v>
      </c>
      <c r="T342" s="240">
        <v>0</v>
      </c>
      <c r="U342" s="240">
        <v>0</v>
      </c>
      <c r="W342" s="126"/>
    </row>
    <row r="343" spans="1:26" ht="15" hidden="1" customHeight="1" collapsed="1" thickBot="1">
      <c r="A343" s="254"/>
      <c r="B343" s="254"/>
      <c r="C343" s="278"/>
      <c r="D343" s="296"/>
      <c r="E343" s="296"/>
      <c r="F343" s="297"/>
      <c r="G343" s="297"/>
      <c r="H343" s="297"/>
      <c r="I343" s="277"/>
      <c r="J343" s="284"/>
      <c r="K343" s="284"/>
      <c r="L343" s="284"/>
      <c r="M343" s="298"/>
      <c r="N343" s="276"/>
      <c r="O343" s="276"/>
      <c r="R343" s="241"/>
      <c r="S343" s="241"/>
      <c r="T343" s="126"/>
      <c r="W343" s="126"/>
    </row>
    <row r="344" spans="1:26" ht="14.45" hidden="1" thickTop="1" thickBot="1">
      <c r="A344" s="254"/>
      <c r="B344" s="299"/>
      <c r="C344" s="299"/>
      <c r="D344" s="299"/>
      <c r="E344" s="299"/>
      <c r="F344" s="299"/>
      <c r="G344" s="299"/>
      <c r="H344" s="299"/>
      <c r="I344" s="299"/>
      <c r="J344" s="299"/>
      <c r="K344" s="299"/>
      <c r="L344" s="299"/>
      <c r="M344" s="299"/>
      <c r="N344" s="299"/>
      <c r="O344" s="299"/>
    </row>
    <row r="345" spans="1:26" ht="36" hidden="1" customHeight="1">
      <c r="A345" s="254"/>
      <c r="B345" s="257"/>
      <c r="C345" s="258" t="s">
        <v>87</v>
      </c>
      <c r="D345" s="259"/>
      <c r="E345" s="260"/>
      <c r="F345" s="260"/>
      <c r="G345" s="261"/>
      <c r="H345" s="262" t="s">
        <v>88</v>
      </c>
      <c r="I345" s="300"/>
      <c r="J345" s="301" t="s">
        <v>107</v>
      </c>
      <c r="K345" s="300"/>
      <c r="L345" s="260"/>
      <c r="M345" s="260"/>
      <c r="N345" s="260"/>
      <c r="O345" s="263" t="s">
        <v>87</v>
      </c>
      <c r="R345" s="313"/>
      <c r="S345" s="313"/>
      <c r="T345" s="126"/>
      <c r="U345" s="126"/>
      <c r="V345" s="126"/>
      <c r="W345" s="126"/>
    </row>
    <row r="346" spans="1:26" ht="6.75" hidden="1" customHeight="1">
      <c r="A346" s="254"/>
      <c r="B346" s="254"/>
      <c r="C346" s="264"/>
      <c r="D346" s="265"/>
      <c r="E346" s="266"/>
      <c r="F346" s="267"/>
      <c r="G346" s="314"/>
      <c r="H346" s="314"/>
      <c r="I346" s="254"/>
      <c r="J346" s="254"/>
      <c r="K346" s="268"/>
      <c r="L346" s="268"/>
      <c r="M346" s="268"/>
      <c r="N346" s="268"/>
      <c r="O346" s="254"/>
      <c r="T346" s="126"/>
      <c r="U346" s="126"/>
      <c r="V346" s="126"/>
      <c r="W346" s="126"/>
    </row>
    <row r="347" spans="1:26" ht="24" hidden="1" customHeight="1">
      <c r="A347" s="254"/>
      <c r="B347" s="254"/>
      <c r="C347" s="269"/>
      <c r="D347" s="315" t="s">
        <v>89</v>
      </c>
      <c r="E347" s="316"/>
      <c r="F347" s="270"/>
      <c r="G347" s="315" t="s">
        <v>90</v>
      </c>
      <c r="H347" s="316"/>
      <c r="I347" s="254"/>
      <c r="J347" s="315" t="s">
        <v>91</v>
      </c>
      <c r="K347" s="316"/>
      <c r="L347" s="174"/>
      <c r="M347" s="271"/>
      <c r="N347" s="271"/>
      <c r="O347" s="254"/>
      <c r="S347" s="128" t="s">
        <v>92</v>
      </c>
      <c r="T347" s="128">
        <v>20</v>
      </c>
    </row>
    <row r="348" spans="1:26" ht="52.9" hidden="1" customHeight="1">
      <c r="A348" s="254"/>
      <c r="B348" s="174"/>
      <c r="C348" s="272" t="s">
        <v>93</v>
      </c>
      <c r="D348" s="272" t="s">
        <v>94</v>
      </c>
      <c r="E348" s="273" t="s">
        <v>95</v>
      </c>
      <c r="F348" s="274"/>
      <c r="G348" s="275" t="s">
        <v>94</v>
      </c>
      <c r="H348" s="273" t="s">
        <v>95</v>
      </c>
      <c r="I348" s="274"/>
      <c r="J348" s="275" t="s">
        <v>94</v>
      </c>
      <c r="K348" s="272" t="s">
        <v>95</v>
      </c>
      <c r="L348" s="274"/>
      <c r="M348" s="254"/>
      <c r="N348" s="319" t="s">
        <v>101</v>
      </c>
      <c r="O348" s="319"/>
      <c r="R348" s="238"/>
      <c r="S348" s="237" t="s">
        <v>97</v>
      </c>
      <c r="T348" s="237" t="s">
        <v>98</v>
      </c>
      <c r="U348" s="237" t="s">
        <v>99</v>
      </c>
      <c r="W348" s="126"/>
      <c r="X348" s="129"/>
      <c r="Y348" s="129"/>
      <c r="Z348" s="129"/>
    </row>
    <row r="349" spans="1:26" s="126" customFormat="1" ht="24" hidden="1" customHeight="1">
      <c r="A349" s="255"/>
      <c r="B349" s="255"/>
      <c r="C349" s="278">
        <v>9</v>
      </c>
      <c r="D349" s="279">
        <v>45</v>
      </c>
      <c r="E349" s="279">
        <v>51.75</v>
      </c>
      <c r="F349" s="280"/>
      <c r="G349" s="279">
        <v>51.5</v>
      </c>
      <c r="H349" s="279">
        <v>58.25</v>
      </c>
      <c r="I349" s="281"/>
      <c r="J349" s="279">
        <v>58</v>
      </c>
      <c r="K349" s="279">
        <v>64.5</v>
      </c>
      <c r="L349" s="282"/>
      <c r="M349" s="283"/>
      <c r="N349" s="319"/>
      <c r="O349" s="319"/>
      <c r="R349" s="241"/>
      <c r="S349" s="239">
        <v>0</v>
      </c>
      <c r="T349" s="239">
        <v>0</v>
      </c>
      <c r="U349" s="239">
        <v>0</v>
      </c>
      <c r="V349" s="127"/>
      <c r="Y349" s="130"/>
      <c r="Z349" s="130"/>
    </row>
    <row r="350" spans="1:26" s="126" customFormat="1" ht="24" hidden="1" customHeight="1">
      <c r="A350" s="255"/>
      <c r="B350" s="255"/>
      <c r="C350" s="285">
        <v>10</v>
      </c>
      <c r="D350" s="286">
        <v>48.25</v>
      </c>
      <c r="E350" s="286">
        <v>56</v>
      </c>
      <c r="F350" s="287"/>
      <c r="G350" s="286">
        <v>55.75</v>
      </c>
      <c r="H350" s="286">
        <v>63.75</v>
      </c>
      <c r="I350" s="288"/>
      <c r="J350" s="286">
        <v>63.5</v>
      </c>
      <c r="K350" s="286">
        <v>71.25</v>
      </c>
      <c r="L350" s="282"/>
      <c r="M350" s="283"/>
      <c r="N350" s="319"/>
      <c r="O350" s="319"/>
      <c r="R350" s="241"/>
      <c r="S350" s="242">
        <v>0</v>
      </c>
      <c r="T350" s="242">
        <v>0</v>
      </c>
      <c r="U350" s="242">
        <v>0</v>
      </c>
      <c r="V350" s="127"/>
      <c r="Y350" s="130"/>
      <c r="Z350" s="130"/>
    </row>
    <row r="351" spans="1:26" s="126" customFormat="1" ht="24" hidden="1" customHeight="1">
      <c r="A351" s="255"/>
      <c r="B351" s="255"/>
      <c r="C351" s="277">
        <v>11</v>
      </c>
      <c r="D351" s="279">
        <v>57</v>
      </c>
      <c r="E351" s="279">
        <v>65.25</v>
      </c>
      <c r="F351" s="289"/>
      <c r="G351" s="279">
        <v>65</v>
      </c>
      <c r="H351" s="279">
        <v>73.25</v>
      </c>
      <c r="I351" s="290"/>
      <c r="J351" s="279">
        <v>73</v>
      </c>
      <c r="K351" s="279">
        <v>80.5</v>
      </c>
      <c r="L351" s="282"/>
      <c r="M351" s="283"/>
      <c r="N351" s="319"/>
      <c r="O351" s="319"/>
      <c r="R351" s="241"/>
      <c r="S351" s="239">
        <v>0</v>
      </c>
      <c r="T351" s="239">
        <v>0</v>
      </c>
      <c r="U351" s="239">
        <v>0</v>
      </c>
      <c r="V351" s="127"/>
      <c r="Y351" s="130"/>
      <c r="Z351" s="130"/>
    </row>
    <row r="352" spans="1:26" s="126" customFormat="1" ht="24" hidden="1" customHeight="1">
      <c r="A352" s="255"/>
      <c r="B352" s="255"/>
      <c r="C352" s="285">
        <v>12</v>
      </c>
      <c r="D352" s="286">
        <v>68</v>
      </c>
      <c r="E352" s="286">
        <v>76.25</v>
      </c>
      <c r="F352" s="287"/>
      <c r="G352" s="286">
        <v>76</v>
      </c>
      <c r="H352" s="286">
        <v>83</v>
      </c>
      <c r="I352" s="288"/>
      <c r="J352" s="286">
        <v>82.75</v>
      </c>
      <c r="K352" s="286">
        <v>90</v>
      </c>
      <c r="L352" s="282"/>
      <c r="M352" s="283"/>
      <c r="N352" s="319"/>
      <c r="O352" s="319"/>
      <c r="R352" s="241"/>
      <c r="S352" s="242">
        <v>0</v>
      </c>
      <c r="T352" s="242">
        <v>0</v>
      </c>
      <c r="U352" s="242">
        <v>0</v>
      </c>
      <c r="V352" s="127"/>
      <c r="Y352" s="130"/>
      <c r="Z352" s="130"/>
    </row>
    <row r="353" spans="1:26" s="126" customFormat="1" ht="24" hidden="1" customHeight="1">
      <c r="A353" s="255"/>
      <c r="B353" s="255"/>
      <c r="C353" s="277">
        <v>13</v>
      </c>
      <c r="D353" s="279">
        <v>75.5</v>
      </c>
      <c r="E353" s="279">
        <v>82.75</v>
      </c>
      <c r="F353" s="287"/>
      <c r="G353" s="279">
        <v>82.5</v>
      </c>
      <c r="H353" s="279">
        <v>89.5</v>
      </c>
      <c r="I353" s="288"/>
      <c r="J353" s="279">
        <v>89.25</v>
      </c>
      <c r="K353" s="279">
        <v>96.25</v>
      </c>
      <c r="L353" s="282"/>
      <c r="M353" s="283"/>
      <c r="N353" s="319"/>
      <c r="O353" s="319"/>
      <c r="R353" s="241"/>
      <c r="S353" s="239">
        <v>0</v>
      </c>
      <c r="T353" s="239">
        <v>0</v>
      </c>
      <c r="U353" s="239">
        <v>0</v>
      </c>
      <c r="V353" s="127"/>
      <c r="Y353" s="130"/>
      <c r="Z353" s="130"/>
    </row>
    <row r="354" spans="1:26" s="126" customFormat="1" ht="24" hidden="1" customHeight="1">
      <c r="A354" s="255"/>
      <c r="B354" s="255"/>
      <c r="C354" s="285">
        <v>14</v>
      </c>
      <c r="D354" s="286">
        <v>79.75</v>
      </c>
      <c r="E354" s="286">
        <v>88.25</v>
      </c>
      <c r="F354" s="287"/>
      <c r="G354" s="286">
        <v>88</v>
      </c>
      <c r="H354" s="286">
        <v>96.75</v>
      </c>
      <c r="I354" s="288"/>
      <c r="J354" s="286">
        <v>96.5</v>
      </c>
      <c r="K354" s="286">
        <v>105</v>
      </c>
      <c r="L354" s="282"/>
      <c r="M354" s="283"/>
      <c r="N354" s="319"/>
      <c r="O354" s="319"/>
      <c r="R354" s="241"/>
      <c r="S354" s="242">
        <v>0</v>
      </c>
      <c r="T354" s="242">
        <v>0</v>
      </c>
      <c r="U354" s="242">
        <v>0</v>
      </c>
      <c r="V354" s="127"/>
      <c r="Y354" s="130"/>
      <c r="Z354" s="130"/>
    </row>
    <row r="355" spans="1:26" s="126" customFormat="1" ht="24" hidden="1" customHeight="1">
      <c r="A355" s="255"/>
      <c r="B355" s="255"/>
      <c r="C355" s="277">
        <v>15</v>
      </c>
      <c r="D355" s="279">
        <v>84.75</v>
      </c>
      <c r="E355" s="279">
        <v>94.5</v>
      </c>
      <c r="F355" s="287"/>
      <c r="G355" s="279">
        <v>94.25</v>
      </c>
      <c r="H355" s="279">
        <v>104.25</v>
      </c>
      <c r="I355" s="288"/>
      <c r="J355" s="279">
        <v>104</v>
      </c>
      <c r="K355" s="279">
        <v>113.75</v>
      </c>
      <c r="L355" s="282"/>
      <c r="M355" s="283"/>
      <c r="N355" s="319"/>
      <c r="O355" s="319"/>
      <c r="R355" s="241"/>
      <c r="S355" s="239">
        <v>0</v>
      </c>
      <c r="T355" s="239">
        <v>0</v>
      </c>
      <c r="U355" s="239">
        <v>0</v>
      </c>
      <c r="V355" s="127"/>
      <c r="Y355" s="130"/>
      <c r="Z355" s="130"/>
    </row>
    <row r="356" spans="1:26" s="126" customFormat="1" ht="24" hidden="1" customHeight="1">
      <c r="A356" s="255"/>
      <c r="B356" s="255"/>
      <c r="C356" s="285">
        <v>16</v>
      </c>
      <c r="D356" s="286">
        <v>90.75</v>
      </c>
      <c r="E356" s="286">
        <v>102.25</v>
      </c>
      <c r="F356" s="287"/>
      <c r="G356" s="286">
        <v>102</v>
      </c>
      <c r="H356" s="286">
        <v>113.5</v>
      </c>
      <c r="I356" s="288"/>
      <c r="J356" s="286">
        <v>113.25</v>
      </c>
      <c r="K356" s="286">
        <v>124.5</v>
      </c>
      <c r="L356" s="282"/>
      <c r="M356" s="283"/>
      <c r="N356" s="319"/>
      <c r="O356" s="319"/>
      <c r="R356" s="241"/>
      <c r="S356" s="242">
        <v>0</v>
      </c>
      <c r="T356" s="242">
        <v>0</v>
      </c>
      <c r="U356" s="242">
        <v>0</v>
      </c>
      <c r="V356" s="127"/>
    </row>
    <row r="357" spans="1:26" s="126" customFormat="1" ht="24" hidden="1" customHeight="1">
      <c r="A357" s="255"/>
      <c r="B357" s="255"/>
      <c r="C357" s="277">
        <v>17</v>
      </c>
      <c r="D357" s="279">
        <v>98.75</v>
      </c>
      <c r="E357" s="279">
        <v>111.25</v>
      </c>
      <c r="F357" s="287"/>
      <c r="G357" s="279">
        <v>111</v>
      </c>
      <c r="H357" s="279">
        <v>123.25</v>
      </c>
      <c r="I357" s="288"/>
      <c r="J357" s="279">
        <v>123</v>
      </c>
      <c r="K357" s="279">
        <v>133.5</v>
      </c>
      <c r="L357" s="282"/>
      <c r="M357" s="283"/>
      <c r="N357" s="276"/>
      <c r="O357" s="276"/>
      <c r="R357" s="241"/>
      <c r="S357" s="239">
        <v>0</v>
      </c>
      <c r="T357" s="239">
        <v>0</v>
      </c>
      <c r="U357" s="239">
        <v>0</v>
      </c>
      <c r="V357" s="127"/>
    </row>
    <row r="358" spans="1:26" s="126" customFormat="1" ht="24" hidden="1" customHeight="1">
      <c r="A358" s="255"/>
      <c r="B358" s="255"/>
      <c r="C358" s="285">
        <v>18</v>
      </c>
      <c r="D358" s="286">
        <v>108.5</v>
      </c>
      <c r="E358" s="286">
        <v>122</v>
      </c>
      <c r="F358" s="291"/>
      <c r="G358" s="286">
        <v>121.75</v>
      </c>
      <c r="H358" s="286">
        <v>133.25</v>
      </c>
      <c r="I358" s="292"/>
      <c r="J358" s="286">
        <v>133</v>
      </c>
      <c r="K358" s="286">
        <v>144.25</v>
      </c>
      <c r="L358" s="282"/>
      <c r="M358" s="283"/>
      <c r="N358" s="276"/>
      <c r="O358" s="276"/>
      <c r="R358" s="241"/>
      <c r="S358" s="242">
        <v>0</v>
      </c>
      <c r="T358" s="242">
        <v>0</v>
      </c>
      <c r="U358" s="242">
        <v>0</v>
      </c>
      <c r="V358" s="127"/>
    </row>
    <row r="359" spans="1:26" ht="24" hidden="1" customHeight="1">
      <c r="A359" s="254"/>
      <c r="B359" s="254"/>
      <c r="C359" s="277" t="s">
        <v>54</v>
      </c>
      <c r="D359" s="279">
        <v>73.75</v>
      </c>
      <c r="E359" s="279">
        <v>86.5</v>
      </c>
      <c r="F359" s="293"/>
      <c r="G359" s="279">
        <v>86.25</v>
      </c>
      <c r="H359" s="279">
        <v>98.75</v>
      </c>
      <c r="I359" s="294"/>
      <c r="J359" s="279">
        <v>98.5</v>
      </c>
      <c r="K359" s="279">
        <v>111</v>
      </c>
      <c r="L359" s="282"/>
      <c r="M359" s="283"/>
      <c r="N359" s="276"/>
      <c r="O359" s="276"/>
      <c r="R359" s="241"/>
      <c r="S359" s="239">
        <v>0</v>
      </c>
      <c r="T359" s="239">
        <v>0</v>
      </c>
      <c r="U359" s="239">
        <v>0</v>
      </c>
      <c r="W359" s="126"/>
    </row>
    <row r="360" spans="1:26" ht="24" hidden="1" customHeight="1" outlineLevel="7">
      <c r="A360" s="254"/>
      <c r="B360" s="254"/>
      <c r="C360" s="285" t="s">
        <v>54</v>
      </c>
      <c r="D360" s="286">
        <v>79.75</v>
      </c>
      <c r="E360" s="286">
        <v>93.5</v>
      </c>
      <c r="F360" s="293"/>
      <c r="G360" s="286">
        <v>93.25</v>
      </c>
      <c r="H360" s="286">
        <v>106.75</v>
      </c>
      <c r="I360" s="294"/>
      <c r="J360" s="286">
        <v>106.5</v>
      </c>
      <c r="K360" s="286">
        <v>120.25</v>
      </c>
      <c r="L360" s="282"/>
      <c r="M360" s="283"/>
      <c r="N360" s="276"/>
      <c r="O360" s="276"/>
      <c r="R360" s="241"/>
      <c r="S360" s="242">
        <v>0</v>
      </c>
      <c r="T360" s="242">
        <v>0</v>
      </c>
      <c r="U360" s="242">
        <v>0</v>
      </c>
      <c r="W360" s="126"/>
    </row>
    <row r="361" spans="1:26" ht="24" hidden="1" customHeight="1" outlineLevel="7">
      <c r="A361" s="254"/>
      <c r="B361" s="254"/>
      <c r="C361" s="295" t="s">
        <v>54</v>
      </c>
      <c r="D361" s="282">
        <v>91.25</v>
      </c>
      <c r="E361" s="282">
        <v>105</v>
      </c>
      <c r="F361" s="293"/>
      <c r="G361" s="282">
        <v>104.75</v>
      </c>
      <c r="H361" s="282">
        <v>118.25</v>
      </c>
      <c r="I361" s="294"/>
      <c r="J361" s="282">
        <v>118</v>
      </c>
      <c r="K361" s="282">
        <v>130.25</v>
      </c>
      <c r="L361" s="282"/>
      <c r="M361" s="283"/>
      <c r="N361" s="276"/>
      <c r="O361" s="276"/>
      <c r="R361" s="241"/>
      <c r="S361" s="240">
        <v>0</v>
      </c>
      <c r="T361" s="240">
        <v>0</v>
      </c>
      <c r="U361" s="240">
        <v>0</v>
      </c>
      <c r="W361" s="126"/>
    </row>
    <row r="362" spans="1:26" ht="15" hidden="1" customHeight="1" collapsed="1" thickBot="1">
      <c r="A362" s="254"/>
      <c r="B362" s="254"/>
      <c r="C362" s="278"/>
      <c r="D362" s="296"/>
      <c r="E362" s="296"/>
      <c r="F362" s="297"/>
      <c r="G362" s="297"/>
      <c r="H362" s="297"/>
      <c r="I362" s="277"/>
      <c r="J362" s="284"/>
      <c r="K362" s="284"/>
      <c r="L362" s="284"/>
      <c r="M362" s="298"/>
      <c r="N362" s="276"/>
      <c r="O362" s="276"/>
      <c r="R362" s="241"/>
      <c r="S362" s="241"/>
      <c r="T362" s="126"/>
      <c r="W362" s="126"/>
    </row>
    <row r="363" spans="1:26" ht="14.45" hidden="1" thickTop="1" thickBot="1">
      <c r="A363" s="254"/>
      <c r="B363" s="299"/>
      <c r="C363" s="299"/>
      <c r="D363" s="299"/>
      <c r="E363" s="299"/>
      <c r="F363" s="299"/>
      <c r="G363" s="299"/>
      <c r="H363" s="299"/>
      <c r="I363" s="299"/>
      <c r="J363" s="299"/>
      <c r="K363" s="299"/>
      <c r="L363" s="299"/>
      <c r="M363" s="299"/>
      <c r="N363" s="299"/>
      <c r="O363" s="299"/>
    </row>
    <row r="364" spans="1:26" ht="36" hidden="1" customHeight="1">
      <c r="A364" s="254"/>
      <c r="B364" s="257"/>
      <c r="C364" s="258" t="s">
        <v>87</v>
      </c>
      <c r="D364" s="259"/>
      <c r="E364" s="260"/>
      <c r="F364" s="260"/>
      <c r="G364" s="261"/>
      <c r="H364" s="262" t="s">
        <v>88</v>
      </c>
      <c r="I364" s="300"/>
      <c r="J364" s="301" t="s">
        <v>108</v>
      </c>
      <c r="K364" s="300"/>
      <c r="L364" s="260"/>
      <c r="M364" s="260"/>
      <c r="N364" s="260"/>
      <c r="O364" s="263" t="s">
        <v>87</v>
      </c>
      <c r="R364" s="313"/>
      <c r="S364" s="313"/>
      <c r="T364" s="126"/>
      <c r="U364" s="126"/>
      <c r="V364" s="126"/>
      <c r="W364" s="126"/>
    </row>
    <row r="365" spans="1:26" ht="6.75" hidden="1" customHeight="1">
      <c r="A365" s="254"/>
      <c r="B365" s="254"/>
      <c r="C365" s="264"/>
      <c r="D365" s="265"/>
      <c r="E365" s="266"/>
      <c r="F365" s="267"/>
      <c r="G365" s="314"/>
      <c r="H365" s="314"/>
      <c r="I365" s="254"/>
      <c r="J365" s="254"/>
      <c r="K365" s="268"/>
      <c r="L365" s="268"/>
      <c r="M365" s="268"/>
      <c r="N365" s="268"/>
      <c r="O365" s="254"/>
      <c r="T365" s="126"/>
      <c r="U365" s="126"/>
      <c r="V365" s="126"/>
      <c r="W365" s="126"/>
    </row>
    <row r="366" spans="1:26" ht="24" hidden="1" customHeight="1">
      <c r="A366" s="254"/>
      <c r="B366" s="254"/>
      <c r="C366" s="269"/>
      <c r="D366" s="315" t="s">
        <v>89</v>
      </c>
      <c r="E366" s="316"/>
      <c r="F366" s="270"/>
      <c r="G366" s="315" t="s">
        <v>90</v>
      </c>
      <c r="H366" s="316"/>
      <c r="I366" s="254"/>
      <c r="J366" s="315" t="s">
        <v>91</v>
      </c>
      <c r="K366" s="316"/>
      <c r="L366" s="174"/>
      <c r="M366" s="271"/>
      <c r="N366" s="271"/>
      <c r="O366" s="254"/>
      <c r="S366" s="128" t="s">
        <v>92</v>
      </c>
      <c r="T366" s="128">
        <v>21</v>
      </c>
    </row>
    <row r="367" spans="1:26" ht="52.9" hidden="1" customHeight="1">
      <c r="A367" s="254"/>
      <c r="B367" s="174"/>
      <c r="C367" s="272" t="s">
        <v>93</v>
      </c>
      <c r="D367" s="272" t="s">
        <v>94</v>
      </c>
      <c r="E367" s="273" t="s">
        <v>95</v>
      </c>
      <c r="F367" s="274"/>
      <c r="G367" s="275" t="s">
        <v>94</v>
      </c>
      <c r="H367" s="273" t="s">
        <v>95</v>
      </c>
      <c r="I367" s="274"/>
      <c r="J367" s="275" t="s">
        <v>94</v>
      </c>
      <c r="K367" s="272" t="s">
        <v>95</v>
      </c>
      <c r="L367" s="274"/>
      <c r="M367" s="254"/>
      <c r="N367" s="319" t="s">
        <v>101</v>
      </c>
      <c r="O367" s="319"/>
      <c r="R367" s="238"/>
      <c r="S367" s="237" t="s">
        <v>97</v>
      </c>
      <c r="T367" s="237" t="s">
        <v>98</v>
      </c>
      <c r="U367" s="237" t="s">
        <v>99</v>
      </c>
      <c r="W367" s="126"/>
      <c r="X367" s="129"/>
      <c r="Y367" s="129"/>
      <c r="Z367" s="129"/>
    </row>
    <row r="368" spans="1:26" s="126" customFormat="1" ht="24" hidden="1" customHeight="1">
      <c r="A368" s="255"/>
      <c r="B368" s="255"/>
      <c r="C368" s="278">
        <v>9</v>
      </c>
      <c r="D368" s="279">
        <v>45</v>
      </c>
      <c r="E368" s="279">
        <v>51.75</v>
      </c>
      <c r="F368" s="280"/>
      <c r="G368" s="279">
        <v>51.5</v>
      </c>
      <c r="H368" s="279">
        <v>58.25</v>
      </c>
      <c r="I368" s="281"/>
      <c r="J368" s="279">
        <v>58</v>
      </c>
      <c r="K368" s="279">
        <v>64.5</v>
      </c>
      <c r="L368" s="282"/>
      <c r="M368" s="283"/>
      <c r="N368" s="319"/>
      <c r="O368" s="319"/>
      <c r="R368" s="241"/>
      <c r="S368" s="239">
        <v>0</v>
      </c>
      <c r="T368" s="239">
        <v>0</v>
      </c>
      <c r="U368" s="239">
        <v>0</v>
      </c>
      <c r="V368" s="127"/>
      <c r="Y368" s="130"/>
      <c r="Z368" s="130"/>
    </row>
    <row r="369" spans="1:26" s="126" customFormat="1" ht="24" hidden="1" customHeight="1">
      <c r="A369" s="255"/>
      <c r="B369" s="255"/>
      <c r="C369" s="285">
        <v>10</v>
      </c>
      <c r="D369" s="286">
        <v>48.25</v>
      </c>
      <c r="E369" s="286">
        <v>56</v>
      </c>
      <c r="F369" s="287"/>
      <c r="G369" s="286">
        <v>55.75</v>
      </c>
      <c r="H369" s="286">
        <v>63.75</v>
      </c>
      <c r="I369" s="288"/>
      <c r="J369" s="286">
        <v>63.5</v>
      </c>
      <c r="K369" s="286">
        <v>71.25</v>
      </c>
      <c r="L369" s="282"/>
      <c r="M369" s="283"/>
      <c r="N369" s="319"/>
      <c r="O369" s="319"/>
      <c r="R369" s="241"/>
      <c r="S369" s="242">
        <v>0</v>
      </c>
      <c r="T369" s="242">
        <v>0</v>
      </c>
      <c r="U369" s="242">
        <v>0</v>
      </c>
      <c r="V369" s="127"/>
      <c r="Y369" s="130"/>
      <c r="Z369" s="130"/>
    </row>
    <row r="370" spans="1:26" s="126" customFormat="1" ht="24" hidden="1" customHeight="1">
      <c r="A370" s="255"/>
      <c r="B370" s="255"/>
      <c r="C370" s="277">
        <v>11</v>
      </c>
      <c r="D370" s="279">
        <v>57</v>
      </c>
      <c r="E370" s="279">
        <v>65.25</v>
      </c>
      <c r="F370" s="289"/>
      <c r="G370" s="279">
        <v>65</v>
      </c>
      <c r="H370" s="279">
        <v>73.25</v>
      </c>
      <c r="I370" s="290"/>
      <c r="J370" s="279">
        <v>73</v>
      </c>
      <c r="K370" s="279">
        <v>80.5</v>
      </c>
      <c r="L370" s="282"/>
      <c r="M370" s="283"/>
      <c r="N370" s="319"/>
      <c r="O370" s="319"/>
      <c r="R370" s="241"/>
      <c r="S370" s="239">
        <v>0</v>
      </c>
      <c r="T370" s="239">
        <v>0</v>
      </c>
      <c r="U370" s="239">
        <v>0</v>
      </c>
      <c r="V370" s="127"/>
      <c r="Y370" s="130"/>
      <c r="Z370" s="130"/>
    </row>
    <row r="371" spans="1:26" s="126" customFormat="1" ht="24" hidden="1" customHeight="1">
      <c r="A371" s="255"/>
      <c r="B371" s="255"/>
      <c r="C371" s="285">
        <v>12</v>
      </c>
      <c r="D371" s="286">
        <v>68</v>
      </c>
      <c r="E371" s="286">
        <v>76.25</v>
      </c>
      <c r="F371" s="287"/>
      <c r="G371" s="286">
        <v>76</v>
      </c>
      <c r="H371" s="286">
        <v>83</v>
      </c>
      <c r="I371" s="288"/>
      <c r="J371" s="286">
        <v>82.75</v>
      </c>
      <c r="K371" s="286">
        <v>90</v>
      </c>
      <c r="L371" s="282"/>
      <c r="M371" s="283"/>
      <c r="N371" s="319"/>
      <c r="O371" s="319"/>
      <c r="R371" s="241"/>
      <c r="S371" s="242">
        <v>0</v>
      </c>
      <c r="T371" s="242">
        <v>0</v>
      </c>
      <c r="U371" s="242">
        <v>0</v>
      </c>
      <c r="V371" s="127"/>
      <c r="Y371" s="130"/>
      <c r="Z371" s="130"/>
    </row>
    <row r="372" spans="1:26" s="126" customFormat="1" ht="24" hidden="1" customHeight="1">
      <c r="A372" s="255"/>
      <c r="B372" s="255"/>
      <c r="C372" s="277">
        <v>13</v>
      </c>
      <c r="D372" s="279">
        <v>75.5</v>
      </c>
      <c r="E372" s="279">
        <v>82.75</v>
      </c>
      <c r="F372" s="287"/>
      <c r="G372" s="279">
        <v>82.5</v>
      </c>
      <c r="H372" s="279">
        <v>89.5</v>
      </c>
      <c r="I372" s="288"/>
      <c r="J372" s="279">
        <v>89.25</v>
      </c>
      <c r="K372" s="279">
        <v>96.25</v>
      </c>
      <c r="L372" s="282"/>
      <c r="M372" s="283"/>
      <c r="N372" s="319"/>
      <c r="O372" s="319"/>
      <c r="R372" s="241"/>
      <c r="S372" s="239">
        <v>0</v>
      </c>
      <c r="T372" s="239">
        <v>0</v>
      </c>
      <c r="U372" s="239">
        <v>0</v>
      </c>
      <c r="V372" s="127"/>
      <c r="Y372" s="130"/>
      <c r="Z372" s="130"/>
    </row>
    <row r="373" spans="1:26" s="126" customFormat="1" ht="24" hidden="1" customHeight="1">
      <c r="A373" s="255"/>
      <c r="B373" s="255"/>
      <c r="C373" s="285">
        <v>14</v>
      </c>
      <c r="D373" s="286">
        <v>79.75</v>
      </c>
      <c r="E373" s="286">
        <v>88.25</v>
      </c>
      <c r="F373" s="287"/>
      <c r="G373" s="286">
        <v>88</v>
      </c>
      <c r="H373" s="286">
        <v>96.75</v>
      </c>
      <c r="I373" s="288"/>
      <c r="J373" s="286">
        <v>96.5</v>
      </c>
      <c r="K373" s="286">
        <v>105</v>
      </c>
      <c r="L373" s="282"/>
      <c r="M373" s="283"/>
      <c r="N373" s="319"/>
      <c r="O373" s="319"/>
      <c r="R373" s="241"/>
      <c r="S373" s="242">
        <v>0</v>
      </c>
      <c r="T373" s="242">
        <v>0</v>
      </c>
      <c r="U373" s="242">
        <v>0</v>
      </c>
      <c r="V373" s="127"/>
      <c r="Y373" s="130"/>
      <c r="Z373" s="130"/>
    </row>
    <row r="374" spans="1:26" s="126" customFormat="1" ht="24" hidden="1" customHeight="1">
      <c r="A374" s="255"/>
      <c r="B374" s="255"/>
      <c r="C374" s="277">
        <v>15</v>
      </c>
      <c r="D374" s="279">
        <v>84.75</v>
      </c>
      <c r="E374" s="279">
        <v>94.5</v>
      </c>
      <c r="F374" s="287"/>
      <c r="G374" s="279">
        <v>94.25</v>
      </c>
      <c r="H374" s="279">
        <v>104.25</v>
      </c>
      <c r="I374" s="288"/>
      <c r="J374" s="279">
        <v>104</v>
      </c>
      <c r="K374" s="279">
        <v>113.75</v>
      </c>
      <c r="L374" s="282"/>
      <c r="M374" s="283"/>
      <c r="N374" s="319"/>
      <c r="O374" s="319"/>
      <c r="R374" s="241"/>
      <c r="S374" s="239">
        <v>0</v>
      </c>
      <c r="T374" s="239">
        <v>0</v>
      </c>
      <c r="U374" s="239">
        <v>0</v>
      </c>
      <c r="V374" s="127"/>
      <c r="Y374" s="130"/>
      <c r="Z374" s="130"/>
    </row>
    <row r="375" spans="1:26" s="126" customFormat="1" ht="24" hidden="1" customHeight="1">
      <c r="A375" s="255"/>
      <c r="B375" s="255"/>
      <c r="C375" s="285">
        <v>16</v>
      </c>
      <c r="D375" s="286">
        <v>90.75</v>
      </c>
      <c r="E375" s="286">
        <v>102.25</v>
      </c>
      <c r="F375" s="287"/>
      <c r="G375" s="286">
        <v>102</v>
      </c>
      <c r="H375" s="286">
        <v>113.5</v>
      </c>
      <c r="I375" s="288"/>
      <c r="J375" s="286">
        <v>113.25</v>
      </c>
      <c r="K375" s="286">
        <v>124.5</v>
      </c>
      <c r="L375" s="282"/>
      <c r="M375" s="283"/>
      <c r="N375" s="319"/>
      <c r="O375" s="319"/>
      <c r="R375" s="241"/>
      <c r="S375" s="242">
        <v>0</v>
      </c>
      <c r="T375" s="242">
        <v>0</v>
      </c>
      <c r="U375" s="242">
        <v>0</v>
      </c>
      <c r="V375" s="127"/>
    </row>
    <row r="376" spans="1:26" s="126" customFormat="1" ht="24" hidden="1" customHeight="1">
      <c r="A376" s="255"/>
      <c r="B376" s="255"/>
      <c r="C376" s="277">
        <v>17</v>
      </c>
      <c r="D376" s="279">
        <v>98.75</v>
      </c>
      <c r="E376" s="279">
        <v>111.25</v>
      </c>
      <c r="F376" s="287"/>
      <c r="G376" s="279">
        <v>111</v>
      </c>
      <c r="H376" s="279">
        <v>123.25</v>
      </c>
      <c r="I376" s="288"/>
      <c r="J376" s="279">
        <v>123</v>
      </c>
      <c r="K376" s="279">
        <v>133.5</v>
      </c>
      <c r="L376" s="282"/>
      <c r="M376" s="283"/>
      <c r="N376" s="276"/>
      <c r="O376" s="276"/>
      <c r="R376" s="241"/>
      <c r="S376" s="239">
        <v>0</v>
      </c>
      <c r="T376" s="239">
        <v>0</v>
      </c>
      <c r="U376" s="239">
        <v>0</v>
      </c>
      <c r="V376" s="127"/>
    </row>
    <row r="377" spans="1:26" s="126" customFormat="1" ht="24" hidden="1" customHeight="1">
      <c r="A377" s="255"/>
      <c r="B377" s="255"/>
      <c r="C377" s="285">
        <v>18</v>
      </c>
      <c r="D377" s="286">
        <v>108.5</v>
      </c>
      <c r="E377" s="286">
        <v>122</v>
      </c>
      <c r="F377" s="291"/>
      <c r="G377" s="286">
        <v>121.75</v>
      </c>
      <c r="H377" s="286">
        <v>133.25</v>
      </c>
      <c r="I377" s="292"/>
      <c r="J377" s="286">
        <v>133</v>
      </c>
      <c r="K377" s="286">
        <v>144.25</v>
      </c>
      <c r="L377" s="282"/>
      <c r="M377" s="283"/>
      <c r="N377" s="276"/>
      <c r="O377" s="276"/>
      <c r="R377" s="241"/>
      <c r="S377" s="242">
        <v>0</v>
      </c>
      <c r="T377" s="242">
        <v>0</v>
      </c>
      <c r="U377" s="242">
        <v>0</v>
      </c>
      <c r="V377" s="127"/>
    </row>
    <row r="378" spans="1:26" ht="24" hidden="1" customHeight="1">
      <c r="A378" s="254"/>
      <c r="B378" s="254"/>
      <c r="C378" s="277" t="s">
        <v>54</v>
      </c>
      <c r="D378" s="279">
        <v>73.75</v>
      </c>
      <c r="E378" s="279">
        <v>86.5</v>
      </c>
      <c r="F378" s="293"/>
      <c r="G378" s="279">
        <v>86.25</v>
      </c>
      <c r="H378" s="279">
        <v>98.75</v>
      </c>
      <c r="I378" s="294"/>
      <c r="J378" s="279">
        <v>98.5</v>
      </c>
      <c r="K378" s="279">
        <v>111</v>
      </c>
      <c r="L378" s="282"/>
      <c r="M378" s="283"/>
      <c r="N378" s="276"/>
      <c r="O378" s="276"/>
      <c r="R378" s="241"/>
      <c r="S378" s="239">
        <v>0</v>
      </c>
      <c r="T378" s="239">
        <v>0</v>
      </c>
      <c r="U378" s="239">
        <v>0</v>
      </c>
      <c r="W378" s="126"/>
    </row>
    <row r="379" spans="1:26" ht="24" hidden="1" customHeight="1" outlineLevel="7">
      <c r="A379" s="254"/>
      <c r="B379" s="254"/>
      <c r="C379" s="285" t="s">
        <v>54</v>
      </c>
      <c r="D379" s="286">
        <v>79.75</v>
      </c>
      <c r="E379" s="286">
        <v>93.5</v>
      </c>
      <c r="F379" s="293"/>
      <c r="G379" s="286">
        <v>93.25</v>
      </c>
      <c r="H379" s="286">
        <v>106.75</v>
      </c>
      <c r="I379" s="294"/>
      <c r="J379" s="286">
        <v>106.5</v>
      </c>
      <c r="K379" s="286">
        <v>120.25</v>
      </c>
      <c r="L379" s="282"/>
      <c r="M379" s="283"/>
      <c r="N379" s="276"/>
      <c r="O379" s="276"/>
      <c r="R379" s="241"/>
      <c r="S379" s="242">
        <v>0</v>
      </c>
      <c r="T379" s="242">
        <v>0</v>
      </c>
      <c r="U379" s="242">
        <v>0</v>
      </c>
      <c r="W379" s="126"/>
    </row>
    <row r="380" spans="1:26" ht="24" hidden="1" customHeight="1" outlineLevel="7">
      <c r="A380" s="254"/>
      <c r="B380" s="254"/>
      <c r="C380" s="295" t="s">
        <v>54</v>
      </c>
      <c r="D380" s="282">
        <v>91.25</v>
      </c>
      <c r="E380" s="282">
        <v>105</v>
      </c>
      <c r="F380" s="293"/>
      <c r="G380" s="282">
        <v>104.75</v>
      </c>
      <c r="H380" s="282">
        <v>118.25</v>
      </c>
      <c r="I380" s="294"/>
      <c r="J380" s="282">
        <v>118</v>
      </c>
      <c r="K380" s="282">
        <v>130.25</v>
      </c>
      <c r="L380" s="282"/>
      <c r="M380" s="283"/>
      <c r="N380" s="276"/>
      <c r="O380" s="276"/>
      <c r="R380" s="241"/>
      <c r="S380" s="240">
        <v>0</v>
      </c>
      <c r="T380" s="240">
        <v>0</v>
      </c>
      <c r="U380" s="240">
        <v>0</v>
      </c>
      <c r="W380" s="126"/>
    </row>
    <row r="381" spans="1:26" ht="15" hidden="1" customHeight="1" collapsed="1" thickBot="1">
      <c r="A381" s="254"/>
      <c r="B381" s="254"/>
      <c r="C381" s="278"/>
      <c r="D381" s="296"/>
      <c r="E381" s="296"/>
      <c r="F381" s="297"/>
      <c r="G381" s="297"/>
      <c r="H381" s="297"/>
      <c r="I381" s="277"/>
      <c r="J381" s="284"/>
      <c r="K381" s="284"/>
      <c r="L381" s="284"/>
      <c r="M381" s="298"/>
      <c r="N381" s="276"/>
      <c r="O381" s="276"/>
      <c r="R381" s="241"/>
      <c r="S381" s="241"/>
      <c r="T381" s="126"/>
      <c r="W381" s="126"/>
    </row>
    <row r="382" spans="1:26" ht="13.9" thickTop="1">
      <c r="A382" s="254"/>
      <c r="B382" s="299"/>
      <c r="C382" s="299"/>
      <c r="D382" s="299"/>
      <c r="E382" s="299"/>
      <c r="F382" s="299"/>
      <c r="G382" s="299"/>
      <c r="H382" s="299"/>
      <c r="I382" s="299"/>
      <c r="J382" s="299"/>
      <c r="K382" s="299"/>
      <c r="L382" s="299"/>
      <c r="M382" s="299"/>
      <c r="N382" s="299"/>
      <c r="O382" s="299"/>
    </row>
    <row r="383" spans="1:26">
      <c r="A383" s="254"/>
      <c r="B383" s="254"/>
      <c r="C383" s="254"/>
      <c r="D383" s="254"/>
      <c r="E383" s="254"/>
      <c r="F383" s="254"/>
      <c r="G383" s="254"/>
      <c r="H383" s="254"/>
      <c r="I383" s="254"/>
      <c r="J383" s="254"/>
      <c r="K383" s="254"/>
      <c r="L383" s="254"/>
      <c r="M383" s="254"/>
      <c r="N383" s="254"/>
      <c r="O383" s="254"/>
    </row>
    <row r="384" spans="1:26">
      <c r="A384" s="254"/>
      <c r="B384" s="254"/>
      <c r="C384" s="254"/>
      <c r="D384" s="254"/>
      <c r="E384" s="254"/>
      <c r="F384" s="254"/>
      <c r="G384" s="254"/>
      <c r="H384" s="254"/>
      <c r="I384" s="254"/>
      <c r="J384" s="254"/>
      <c r="K384" s="254"/>
      <c r="L384" s="254"/>
      <c r="M384" s="254"/>
      <c r="N384" s="254"/>
      <c r="O384" s="254"/>
    </row>
    <row r="385" spans="1:15">
      <c r="A385" s="254"/>
      <c r="B385" s="254"/>
      <c r="C385" s="254"/>
      <c r="D385" s="254"/>
      <c r="E385" s="254"/>
      <c r="F385" s="254"/>
      <c r="G385" s="254"/>
      <c r="H385" s="254"/>
      <c r="I385" s="254"/>
      <c r="J385" s="254"/>
      <c r="K385" s="254"/>
      <c r="L385" s="254"/>
      <c r="M385" s="254"/>
      <c r="N385" s="254"/>
      <c r="O385" s="254"/>
    </row>
    <row r="386" spans="1:15">
      <c r="A386" s="254"/>
      <c r="B386" s="254"/>
      <c r="C386" s="254"/>
      <c r="D386" s="254"/>
      <c r="E386" s="254"/>
      <c r="F386" s="254"/>
      <c r="G386" s="254"/>
      <c r="H386" s="254"/>
      <c r="I386" s="254"/>
      <c r="J386" s="254"/>
      <c r="K386" s="254"/>
      <c r="L386" s="254"/>
      <c r="M386" s="254"/>
      <c r="N386" s="254"/>
      <c r="O386" s="254"/>
    </row>
    <row r="387" spans="1:15">
      <c r="A387" s="254"/>
      <c r="B387" s="254"/>
      <c r="C387" s="254"/>
      <c r="D387" s="254"/>
      <c r="E387" s="254"/>
      <c r="F387" s="254"/>
      <c r="G387" s="254"/>
      <c r="H387" s="254"/>
      <c r="I387" s="254"/>
      <c r="J387" s="254"/>
      <c r="K387" s="254"/>
      <c r="L387" s="254"/>
      <c r="M387" s="254"/>
      <c r="N387" s="254"/>
      <c r="O387" s="254"/>
    </row>
    <row r="388" spans="1:15">
      <c r="A388" s="254"/>
      <c r="B388" s="254"/>
      <c r="C388" s="254"/>
      <c r="D388" s="254"/>
      <c r="E388" s="254"/>
      <c r="F388" s="254"/>
      <c r="G388" s="254"/>
      <c r="H388" s="254"/>
      <c r="I388" s="254"/>
      <c r="J388" s="254"/>
      <c r="K388" s="254"/>
      <c r="L388" s="254"/>
      <c r="M388" s="254"/>
      <c r="N388" s="254"/>
      <c r="O388" s="254"/>
    </row>
    <row r="389" spans="1:15">
      <c r="A389" s="254"/>
      <c r="B389" s="254"/>
      <c r="C389" s="254"/>
      <c r="D389" s="254"/>
      <c r="E389" s="254"/>
      <c r="F389" s="254"/>
      <c r="G389" s="254"/>
      <c r="H389" s="254"/>
      <c r="I389" s="254"/>
      <c r="J389" s="254"/>
      <c r="K389" s="254"/>
      <c r="L389" s="254"/>
      <c r="M389" s="254"/>
      <c r="N389" s="254"/>
      <c r="O389" s="254"/>
    </row>
    <row r="390" spans="1:15">
      <c r="A390" s="254"/>
      <c r="B390" s="254"/>
      <c r="C390" s="254"/>
      <c r="D390" s="254"/>
      <c r="E390" s="254"/>
      <c r="F390" s="254"/>
      <c r="G390" s="254"/>
      <c r="H390" s="254"/>
      <c r="I390" s="254"/>
      <c r="J390" s="254"/>
      <c r="K390" s="254"/>
      <c r="L390" s="254"/>
      <c r="M390" s="254"/>
      <c r="N390" s="254"/>
      <c r="O390" s="254"/>
    </row>
    <row r="391" spans="1:15">
      <c r="A391" s="254"/>
      <c r="B391" s="254"/>
      <c r="C391" s="254"/>
      <c r="D391" s="254"/>
      <c r="E391" s="254"/>
      <c r="F391" s="254"/>
      <c r="G391" s="254"/>
      <c r="H391" s="254"/>
      <c r="I391" s="254"/>
      <c r="J391" s="254"/>
      <c r="K391" s="254"/>
      <c r="L391" s="254"/>
      <c r="M391" s="254"/>
      <c r="N391" s="254"/>
      <c r="O391" s="254"/>
    </row>
    <row r="392" spans="1:15">
      <c r="A392" s="254"/>
      <c r="B392" s="254"/>
      <c r="C392" s="254"/>
      <c r="D392" s="254"/>
      <c r="E392" s="254"/>
      <c r="F392" s="254"/>
      <c r="G392" s="254"/>
      <c r="H392" s="254"/>
      <c r="I392" s="254"/>
      <c r="J392" s="254"/>
      <c r="K392" s="254"/>
      <c r="L392" s="254"/>
      <c r="M392" s="254"/>
      <c r="N392" s="254"/>
      <c r="O392" s="254"/>
    </row>
    <row r="393" spans="1:15">
      <c r="A393" s="254"/>
      <c r="B393" s="254"/>
      <c r="C393" s="254"/>
      <c r="D393" s="254"/>
      <c r="E393" s="254"/>
      <c r="F393" s="254"/>
      <c r="G393" s="254"/>
      <c r="H393" s="254"/>
      <c r="I393" s="254"/>
      <c r="J393" s="254"/>
      <c r="K393" s="254"/>
      <c r="L393" s="254"/>
      <c r="M393" s="254"/>
      <c r="N393" s="254"/>
      <c r="O393" s="254"/>
    </row>
    <row r="394" spans="1:15">
      <c r="A394" s="254"/>
      <c r="B394" s="254"/>
      <c r="C394" s="254"/>
      <c r="D394" s="254"/>
      <c r="E394" s="254"/>
      <c r="F394" s="254"/>
      <c r="G394" s="254"/>
      <c r="H394" s="254"/>
      <c r="I394" s="254"/>
      <c r="J394" s="254"/>
      <c r="K394" s="254"/>
      <c r="L394" s="254"/>
      <c r="M394" s="254"/>
      <c r="N394" s="254"/>
      <c r="O394" s="254"/>
    </row>
    <row r="395" spans="1:15">
      <c r="A395" s="254"/>
      <c r="B395" s="254"/>
      <c r="C395" s="254"/>
      <c r="D395" s="254"/>
      <c r="E395" s="254"/>
      <c r="F395" s="254"/>
      <c r="G395" s="254"/>
      <c r="H395" s="254"/>
      <c r="I395" s="254"/>
      <c r="J395" s="254"/>
      <c r="K395" s="254"/>
      <c r="L395" s="254"/>
      <c r="M395" s="254"/>
      <c r="N395" s="254"/>
      <c r="O395" s="254"/>
    </row>
    <row r="396" spans="1:15">
      <c r="A396" s="254"/>
      <c r="B396" s="254"/>
      <c r="C396" s="254"/>
      <c r="D396" s="254"/>
      <c r="E396" s="254"/>
      <c r="F396" s="254"/>
      <c r="G396" s="254"/>
      <c r="H396" s="254"/>
      <c r="I396" s="254"/>
      <c r="J396" s="254"/>
      <c r="K396" s="254"/>
      <c r="L396" s="254"/>
      <c r="M396" s="254"/>
      <c r="N396" s="254"/>
      <c r="O396" s="254"/>
    </row>
    <row r="397" spans="1:15">
      <c r="A397" s="254"/>
      <c r="B397" s="254"/>
      <c r="C397" s="254"/>
      <c r="D397" s="254"/>
      <c r="E397" s="254"/>
      <c r="F397" s="254"/>
      <c r="G397" s="254"/>
      <c r="H397" s="254"/>
      <c r="I397" s="254"/>
      <c r="J397" s="254"/>
      <c r="K397" s="254"/>
      <c r="L397" s="254"/>
      <c r="M397" s="254"/>
      <c r="N397" s="254"/>
      <c r="O397" s="254"/>
    </row>
    <row r="398" spans="1:15">
      <c r="A398" s="254"/>
      <c r="B398" s="254"/>
      <c r="C398" s="254"/>
      <c r="D398" s="254"/>
      <c r="E398" s="254"/>
      <c r="F398" s="254"/>
      <c r="G398" s="254"/>
      <c r="H398" s="254"/>
      <c r="I398" s="254"/>
      <c r="J398" s="254"/>
      <c r="K398" s="254"/>
      <c r="L398" s="254"/>
      <c r="M398" s="254"/>
      <c r="N398" s="254"/>
      <c r="O398" s="254"/>
    </row>
    <row r="399" spans="1:15">
      <c r="A399" s="254"/>
      <c r="B399" s="254"/>
      <c r="C399" s="254"/>
      <c r="D399" s="254"/>
      <c r="E399" s="254"/>
      <c r="F399" s="254"/>
      <c r="G399" s="254"/>
      <c r="H399" s="254"/>
      <c r="I399" s="254"/>
      <c r="J399" s="254"/>
      <c r="K399" s="254"/>
      <c r="L399" s="254"/>
      <c r="M399" s="254"/>
      <c r="N399" s="254"/>
      <c r="O399" s="254"/>
    </row>
    <row r="400" spans="1:15">
      <c r="A400" s="254"/>
      <c r="B400" s="254"/>
      <c r="C400" s="254"/>
      <c r="D400" s="254"/>
      <c r="E400" s="254"/>
      <c r="F400" s="254"/>
      <c r="G400" s="254"/>
      <c r="H400" s="254"/>
      <c r="I400" s="254"/>
      <c r="J400" s="254"/>
      <c r="K400" s="254"/>
      <c r="L400" s="254"/>
      <c r="M400" s="254"/>
      <c r="N400" s="254"/>
      <c r="O400" s="254"/>
    </row>
    <row r="401" spans="1:15">
      <c r="A401" s="254"/>
      <c r="B401" s="254"/>
      <c r="C401" s="254"/>
      <c r="D401" s="254"/>
      <c r="E401" s="254"/>
      <c r="F401" s="254"/>
      <c r="G401" s="254"/>
      <c r="H401" s="254"/>
      <c r="I401" s="254"/>
      <c r="J401" s="254"/>
      <c r="K401" s="254"/>
      <c r="L401" s="254"/>
      <c r="M401" s="254"/>
      <c r="N401" s="254"/>
      <c r="O401" s="254"/>
    </row>
    <row r="402" spans="1:15">
      <c r="A402" s="254"/>
      <c r="B402" s="254"/>
      <c r="C402" s="254"/>
      <c r="D402" s="254"/>
      <c r="E402" s="254"/>
      <c r="F402" s="254"/>
      <c r="G402" s="254"/>
      <c r="H402" s="254"/>
      <c r="I402" s="254"/>
      <c r="J402" s="254"/>
      <c r="K402" s="254"/>
      <c r="L402" s="254"/>
      <c r="M402" s="254"/>
      <c r="N402" s="254"/>
      <c r="O402" s="254"/>
    </row>
    <row r="403" spans="1:15">
      <c r="A403" s="254"/>
      <c r="B403" s="254"/>
      <c r="C403" s="254"/>
      <c r="D403" s="254"/>
      <c r="E403" s="254"/>
      <c r="F403" s="254"/>
      <c r="G403" s="254"/>
      <c r="H403" s="254"/>
      <c r="I403" s="254"/>
      <c r="J403" s="254"/>
      <c r="K403" s="254"/>
      <c r="L403" s="254"/>
      <c r="M403" s="254"/>
      <c r="N403" s="254"/>
      <c r="O403" s="254"/>
    </row>
    <row r="730" spans="3:15">
      <c r="C730" s="243" t="s">
        <v>109</v>
      </c>
      <c r="E730" s="236" t="s">
        <v>110</v>
      </c>
      <c r="F730" s="236" t="s">
        <v>111</v>
      </c>
      <c r="G730" s="236" t="s">
        <v>112</v>
      </c>
      <c r="H730" s="236" t="s">
        <v>113</v>
      </c>
      <c r="I730" s="236" t="s">
        <v>114</v>
      </c>
      <c r="J730" s="236" t="s">
        <v>115</v>
      </c>
      <c r="K730" s="236" t="s">
        <v>116</v>
      </c>
      <c r="L730" s="236"/>
      <c r="M730" s="236" t="s">
        <v>117</v>
      </c>
      <c r="N730" s="236" t="s">
        <v>118</v>
      </c>
      <c r="O730" s="236" t="s">
        <v>119</v>
      </c>
    </row>
    <row r="731" spans="3:15">
      <c r="C731" s="244" t="s">
        <v>120</v>
      </c>
      <c r="D731" s="126"/>
      <c r="E731" s="245" t="e">
        <v>#REF!</v>
      </c>
      <c r="F731" s="245" t="e">
        <v>#REF!</v>
      </c>
      <c r="G731" s="245" t="e">
        <v>#REF!</v>
      </c>
      <c r="H731" s="245" t="e">
        <v>#REF!</v>
      </c>
      <c r="I731" s="245" t="e">
        <v>#REF!</v>
      </c>
      <c r="J731" s="245" t="e">
        <v>#REF!</v>
      </c>
      <c r="K731" s="245" t="e">
        <v>#REF!</v>
      </c>
      <c r="L731" s="245"/>
      <c r="M731" s="245" t="e">
        <v>#REF!</v>
      </c>
      <c r="N731" s="245" t="e">
        <v>#REF!</v>
      </c>
      <c r="O731" s="245" t="e">
        <v>#REF!</v>
      </c>
    </row>
    <row r="732" spans="3:15">
      <c r="C732" s="244" t="s">
        <v>47</v>
      </c>
      <c r="D732" s="246"/>
      <c r="E732" s="245" t="e">
        <v>#REF!</v>
      </c>
      <c r="F732" s="245" t="e">
        <v>#REF!</v>
      </c>
      <c r="G732" s="245" t="e">
        <v>#REF!</v>
      </c>
      <c r="H732" s="245" t="e">
        <v>#REF!</v>
      </c>
      <c r="I732" s="245" t="e">
        <v>#REF!</v>
      </c>
      <c r="J732" s="245" t="e">
        <v>#REF!</v>
      </c>
      <c r="K732" s="245" t="e">
        <v>#REF!</v>
      </c>
      <c r="L732" s="245"/>
      <c r="M732" s="245" t="e">
        <v>#REF!</v>
      </c>
      <c r="N732" s="245" t="e">
        <v>#REF!</v>
      </c>
      <c r="O732" s="245" t="e">
        <v>#REF!</v>
      </c>
    </row>
    <row r="733" spans="3:15">
      <c r="C733" s="244" t="s">
        <v>121</v>
      </c>
      <c r="D733" s="246"/>
      <c r="E733" s="245" t="e">
        <v>#REF!</v>
      </c>
      <c r="F733" s="245" t="e">
        <v>#REF!</v>
      </c>
      <c r="G733" s="245" t="e">
        <v>#REF!</v>
      </c>
      <c r="H733" s="245" t="e">
        <v>#REF!</v>
      </c>
      <c r="I733" s="245" t="e">
        <v>#REF!</v>
      </c>
      <c r="J733" s="245" t="e">
        <v>#REF!</v>
      </c>
      <c r="K733" s="245" t="e">
        <v>#REF!</v>
      </c>
      <c r="L733" s="245"/>
      <c r="M733" s="245" t="e">
        <v>#REF!</v>
      </c>
      <c r="N733" s="245" t="e">
        <v>#REF!</v>
      </c>
      <c r="O733" s="245" t="e">
        <v>#REF!</v>
      </c>
    </row>
    <row r="734" spans="3:15">
      <c r="C734" s="244" t="s">
        <v>122</v>
      </c>
      <c r="D734" s="246"/>
      <c r="E734" s="245" t="e">
        <v>#REF!</v>
      </c>
      <c r="F734" s="245" t="e">
        <v>#REF!</v>
      </c>
      <c r="G734" s="245" t="e">
        <v>#REF!</v>
      </c>
      <c r="H734" s="245" t="e">
        <v>#REF!</v>
      </c>
      <c r="I734" s="245" t="e">
        <v>#REF!</v>
      </c>
      <c r="J734" s="245" t="e">
        <v>#REF!</v>
      </c>
      <c r="K734" s="245" t="e">
        <v>#REF!</v>
      </c>
      <c r="L734" s="245"/>
      <c r="M734" s="245" t="e">
        <v>#REF!</v>
      </c>
      <c r="N734" s="245" t="e">
        <v>#REF!</v>
      </c>
      <c r="O734" s="245" t="e">
        <v>#REF!</v>
      </c>
    </row>
    <row r="735" spans="3:15">
      <c r="C735" s="244" t="s">
        <v>51</v>
      </c>
      <c r="D735" s="246"/>
      <c r="E735" s="245" t="e">
        <v>#REF!</v>
      </c>
      <c r="F735" s="245" t="e">
        <v>#REF!</v>
      </c>
      <c r="G735" s="245" t="e">
        <v>#REF!</v>
      </c>
      <c r="H735" s="245" t="e">
        <v>#REF!</v>
      </c>
      <c r="I735" s="245" t="e">
        <v>#REF!</v>
      </c>
      <c r="J735" s="245" t="e">
        <v>#REF!</v>
      </c>
      <c r="K735" s="245" t="e">
        <v>#REF!</v>
      </c>
      <c r="L735" s="245"/>
      <c r="M735" s="245" t="e">
        <v>#REF!</v>
      </c>
      <c r="N735" s="245" t="e">
        <v>#REF!</v>
      </c>
      <c r="O735" s="245" t="e">
        <v>#REF!</v>
      </c>
    </row>
    <row r="736" spans="3:15">
      <c r="C736" s="247" t="s">
        <v>49</v>
      </c>
      <c r="D736" s="246"/>
      <c r="E736" s="245" t="e">
        <v>#REF!</v>
      </c>
      <c r="F736" s="245" t="e">
        <v>#REF!</v>
      </c>
      <c r="G736" s="245" t="e">
        <v>#REF!</v>
      </c>
      <c r="H736" s="245" t="e">
        <v>#REF!</v>
      </c>
      <c r="I736" s="245" t="e">
        <v>#REF!</v>
      </c>
      <c r="J736" s="245" t="e">
        <v>#REF!</v>
      </c>
      <c r="K736" s="245" t="e">
        <v>#REF!</v>
      </c>
      <c r="L736" s="245"/>
      <c r="M736" s="245" t="e">
        <v>#REF!</v>
      </c>
      <c r="N736" s="245" t="e">
        <v>#REF!</v>
      </c>
      <c r="O736" s="245" t="e">
        <v>#REF!</v>
      </c>
    </row>
    <row r="737" spans="3:15" ht="26.45">
      <c r="C737" s="248" t="s">
        <v>123</v>
      </c>
      <c r="D737" s="249"/>
      <c r="E737" s="245" t="e">
        <v>#REF!</v>
      </c>
      <c r="F737" s="245" t="e">
        <v>#REF!</v>
      </c>
      <c r="G737" s="245" t="e">
        <v>#REF!</v>
      </c>
      <c r="H737" s="245" t="e">
        <v>#REF!</v>
      </c>
      <c r="I737" s="245" t="e">
        <v>#REF!</v>
      </c>
      <c r="J737" s="245" t="e">
        <v>#REF!</v>
      </c>
      <c r="K737" s="245" t="e">
        <v>#REF!</v>
      </c>
      <c r="L737" s="245"/>
      <c r="M737" s="245" t="e">
        <v>#REF!</v>
      </c>
      <c r="N737" s="245" t="e">
        <v>#REF!</v>
      </c>
      <c r="O737" s="245" t="e">
        <v>#REF!</v>
      </c>
    </row>
    <row r="738" spans="3:15" ht="39.6">
      <c r="C738" s="248" t="s">
        <v>124</v>
      </c>
      <c r="D738" s="249"/>
      <c r="E738" s="245" t="e">
        <v>#REF!</v>
      </c>
      <c r="F738" s="245" t="e">
        <v>#REF!</v>
      </c>
      <c r="G738" s="245" t="e">
        <v>#REF!</v>
      </c>
      <c r="H738" s="245" t="e">
        <v>#REF!</v>
      </c>
      <c r="I738" s="245" t="e">
        <v>#REF!</v>
      </c>
      <c r="J738" s="245" t="e">
        <v>#REF!</v>
      </c>
      <c r="K738" s="245" t="e">
        <v>#REF!</v>
      </c>
      <c r="L738" s="245"/>
      <c r="M738" s="245" t="e">
        <v>#REF!</v>
      </c>
      <c r="N738" s="245" t="e">
        <v>#REF!</v>
      </c>
      <c r="O738" s="245" t="e">
        <v>#REF!</v>
      </c>
    </row>
    <row r="739" spans="3:15" ht="39.6">
      <c r="C739" s="248" t="s">
        <v>125</v>
      </c>
      <c r="D739" s="250"/>
      <c r="E739" s="245" t="e">
        <v>#REF!</v>
      </c>
      <c r="F739" s="245" t="e">
        <v>#REF!</v>
      </c>
      <c r="G739" s="245" t="e">
        <v>#REF!</v>
      </c>
      <c r="H739" s="245" t="e">
        <v>#REF!</v>
      </c>
      <c r="I739" s="245" t="e">
        <v>#REF!</v>
      </c>
      <c r="J739" s="245" t="e">
        <v>#REF!</v>
      </c>
      <c r="K739" s="245" t="e">
        <v>#REF!</v>
      </c>
      <c r="L739" s="245"/>
      <c r="M739" s="245" t="e">
        <v>#REF!</v>
      </c>
      <c r="N739" s="245" t="e">
        <v>#REF!</v>
      </c>
      <c r="O739" s="245" t="e">
        <v>#REF!</v>
      </c>
    </row>
    <row r="740" spans="3:15" ht="39.6">
      <c r="C740" s="248" t="s">
        <v>126</v>
      </c>
      <c r="D740" s="251"/>
      <c r="E740" s="245" t="e">
        <v>#REF!</v>
      </c>
      <c r="F740" s="245" t="e">
        <v>#REF!</v>
      </c>
      <c r="G740" s="245" t="e">
        <v>#REF!</v>
      </c>
      <c r="H740" s="245" t="e">
        <v>#REF!</v>
      </c>
      <c r="I740" s="245" t="e">
        <v>#REF!</v>
      </c>
      <c r="J740" s="245" t="e">
        <v>#REF!</v>
      </c>
      <c r="K740" s="245" t="e">
        <v>#REF!</v>
      </c>
      <c r="L740" s="245"/>
      <c r="M740" s="245" t="e">
        <v>#REF!</v>
      </c>
      <c r="N740" s="245" t="e">
        <v>#REF!</v>
      </c>
      <c r="O740" s="245" t="e">
        <v>#REF!</v>
      </c>
    </row>
    <row r="741" spans="3:15">
      <c r="C741" s="248" t="s">
        <v>127</v>
      </c>
      <c r="D741" s="251"/>
      <c r="E741" s="245" t="e">
        <v>#REF!</v>
      </c>
      <c r="F741" s="245" t="e">
        <v>#REF!</v>
      </c>
      <c r="G741" s="245" t="e">
        <v>#REF!</v>
      </c>
      <c r="H741" s="245" t="e">
        <v>#REF!</v>
      </c>
      <c r="I741" s="245" t="e">
        <v>#REF!</v>
      </c>
      <c r="J741" s="245" t="e">
        <v>#REF!</v>
      </c>
      <c r="K741" s="245" t="e">
        <v>#REF!</v>
      </c>
      <c r="L741" s="245"/>
      <c r="M741" s="245" t="e">
        <v>#REF!</v>
      </c>
      <c r="N741" s="245" t="e">
        <v>#REF!</v>
      </c>
      <c r="O741" s="245" t="e">
        <v>#REF!</v>
      </c>
    </row>
    <row r="742" spans="3:15">
      <c r="C742" s="248" t="s">
        <v>128</v>
      </c>
      <c r="D742" s="250"/>
      <c r="E742" s="245" t="e">
        <v>#REF!</v>
      </c>
      <c r="F742" s="245" t="e">
        <v>#REF!</v>
      </c>
      <c r="G742" s="245" t="e">
        <v>#REF!</v>
      </c>
      <c r="H742" s="245" t="e">
        <v>#REF!</v>
      </c>
      <c r="I742" s="245" t="e">
        <v>#REF!</v>
      </c>
      <c r="J742" s="245" t="e">
        <v>#REF!</v>
      </c>
      <c r="K742" s="245" t="e">
        <v>#REF!</v>
      </c>
      <c r="L742" s="245"/>
      <c r="M742" s="245" t="e">
        <v>#REF!</v>
      </c>
      <c r="N742" s="245" t="e">
        <v>#REF!</v>
      </c>
      <c r="O742" s="245" t="e">
        <v>#REF!</v>
      </c>
    </row>
    <row r="743" spans="3:15" ht="26.45">
      <c r="C743" s="252" t="s">
        <v>129</v>
      </c>
      <c r="E743" s="245" t="e">
        <v>#REF!</v>
      </c>
      <c r="F743" s="245" t="e">
        <v>#REF!</v>
      </c>
      <c r="G743" s="245" t="e">
        <v>#REF!</v>
      </c>
      <c r="H743" s="245" t="e">
        <v>#REF!</v>
      </c>
      <c r="I743" s="245" t="e">
        <v>#REF!</v>
      </c>
      <c r="J743" s="245" t="e">
        <v>#REF!</v>
      </c>
      <c r="K743" s="245" t="e">
        <v>#REF!</v>
      </c>
      <c r="L743" s="245"/>
      <c r="M743" s="245" t="e">
        <v>#REF!</v>
      </c>
      <c r="N743" s="245" t="e">
        <v>#REF!</v>
      </c>
      <c r="O743" s="245" t="e">
        <v>#REF!</v>
      </c>
    </row>
    <row r="744" spans="3:15">
      <c r="C744" s="253" t="s">
        <v>130</v>
      </c>
      <c r="E744" s="245" t="e">
        <v>#REF!</v>
      </c>
      <c r="F744" s="245" t="e">
        <v>#REF!</v>
      </c>
      <c r="G744" s="245" t="e">
        <v>#REF!</v>
      </c>
      <c r="H744" s="245" t="e">
        <v>#REF!</v>
      </c>
      <c r="I744" s="245" t="e">
        <v>#REF!</v>
      </c>
      <c r="J744" s="245" t="e">
        <v>#REF!</v>
      </c>
      <c r="K744" s="245" t="e">
        <v>#REF!</v>
      </c>
      <c r="L744" s="245"/>
      <c r="M744" s="245" t="e">
        <v>#REF!</v>
      </c>
      <c r="N744" s="245" t="e">
        <v>#REF!</v>
      </c>
      <c r="O744" s="245" t="e">
        <v>#REF!</v>
      </c>
    </row>
    <row r="745" spans="3:15">
      <c r="C745" s="248" t="s">
        <v>131</v>
      </c>
      <c r="E745" s="245" t="e">
        <v>#REF!</v>
      </c>
      <c r="F745" s="245" t="e">
        <v>#REF!</v>
      </c>
      <c r="G745" s="245" t="e">
        <v>#REF!</v>
      </c>
      <c r="H745" s="245" t="e">
        <v>#REF!</v>
      </c>
      <c r="I745" s="245" t="e">
        <v>#REF!</v>
      </c>
      <c r="J745" s="245" t="e">
        <v>#REF!</v>
      </c>
      <c r="K745" s="245" t="e">
        <v>#REF!</v>
      </c>
      <c r="L745" s="245"/>
      <c r="M745" s="245" t="e">
        <v>#REF!</v>
      </c>
      <c r="N745" s="245" t="e">
        <v>#REF!</v>
      </c>
      <c r="O745" s="245" t="e">
        <v>#REF!</v>
      </c>
    </row>
  </sheetData>
  <sheetProtection algorithmName="SHA-512" hashValue="5KDapcToVPOytOw2X/2kbl3nneXFiZUSq0LuNDkyMu1SQnfHLhjicBXHe3zhFgeSZ1oxr+G8hdM8rBf8rYBERg==" saltValue="B4J8TPWNYb8WhJCydvbdMA==" spinCount="100000" sheet="1" objects="1" scenarios="1"/>
  <mergeCells count="121">
    <mergeCell ref="N367:O375"/>
    <mergeCell ref="N348:O356"/>
    <mergeCell ref="R364:S364"/>
    <mergeCell ref="G365:H365"/>
    <mergeCell ref="D366:E366"/>
    <mergeCell ref="G366:H366"/>
    <mergeCell ref="J366:K366"/>
    <mergeCell ref="N329:O337"/>
    <mergeCell ref="R345:S345"/>
    <mergeCell ref="G346:H346"/>
    <mergeCell ref="D347:E347"/>
    <mergeCell ref="G347:H347"/>
    <mergeCell ref="J347:K347"/>
    <mergeCell ref="N310:O318"/>
    <mergeCell ref="R326:S326"/>
    <mergeCell ref="G327:H327"/>
    <mergeCell ref="D328:E328"/>
    <mergeCell ref="G328:H328"/>
    <mergeCell ref="J328:K328"/>
    <mergeCell ref="N291:O299"/>
    <mergeCell ref="R307:S307"/>
    <mergeCell ref="G308:H308"/>
    <mergeCell ref="D309:E309"/>
    <mergeCell ref="G309:H309"/>
    <mergeCell ref="J309:K309"/>
    <mergeCell ref="N272:O280"/>
    <mergeCell ref="R288:S288"/>
    <mergeCell ref="G289:H289"/>
    <mergeCell ref="D290:E290"/>
    <mergeCell ref="G290:H290"/>
    <mergeCell ref="J290:K290"/>
    <mergeCell ref="N253:O261"/>
    <mergeCell ref="R269:S269"/>
    <mergeCell ref="G270:H270"/>
    <mergeCell ref="D271:E271"/>
    <mergeCell ref="G271:H271"/>
    <mergeCell ref="J271:K271"/>
    <mergeCell ref="N234:O242"/>
    <mergeCell ref="R250:S250"/>
    <mergeCell ref="G251:H251"/>
    <mergeCell ref="D252:E252"/>
    <mergeCell ref="G252:H252"/>
    <mergeCell ref="J252:K252"/>
    <mergeCell ref="N215:O223"/>
    <mergeCell ref="R231:S231"/>
    <mergeCell ref="G232:H232"/>
    <mergeCell ref="D233:E233"/>
    <mergeCell ref="G233:H233"/>
    <mergeCell ref="J233:K233"/>
    <mergeCell ref="N196:O204"/>
    <mergeCell ref="R212:S212"/>
    <mergeCell ref="G213:H213"/>
    <mergeCell ref="D214:E214"/>
    <mergeCell ref="G214:H214"/>
    <mergeCell ref="J214:K214"/>
    <mergeCell ref="N177:O185"/>
    <mergeCell ref="R193:S193"/>
    <mergeCell ref="G194:H194"/>
    <mergeCell ref="D195:E195"/>
    <mergeCell ref="G195:H195"/>
    <mergeCell ref="J195:K195"/>
    <mergeCell ref="N158:O166"/>
    <mergeCell ref="R174:S174"/>
    <mergeCell ref="G175:H175"/>
    <mergeCell ref="D176:E176"/>
    <mergeCell ref="G176:H176"/>
    <mergeCell ref="J176:K176"/>
    <mergeCell ref="N139:O147"/>
    <mergeCell ref="R155:S155"/>
    <mergeCell ref="G156:H156"/>
    <mergeCell ref="D157:E157"/>
    <mergeCell ref="G157:H157"/>
    <mergeCell ref="J157:K157"/>
    <mergeCell ref="N120:O128"/>
    <mergeCell ref="R136:S136"/>
    <mergeCell ref="G137:H137"/>
    <mergeCell ref="D138:E138"/>
    <mergeCell ref="G138:H138"/>
    <mergeCell ref="J138:K138"/>
    <mergeCell ref="N101:O109"/>
    <mergeCell ref="R117:S117"/>
    <mergeCell ref="G118:H118"/>
    <mergeCell ref="D119:E119"/>
    <mergeCell ref="G119:H119"/>
    <mergeCell ref="J119:K119"/>
    <mergeCell ref="N82:O90"/>
    <mergeCell ref="R98:S98"/>
    <mergeCell ref="G99:H99"/>
    <mergeCell ref="D100:E100"/>
    <mergeCell ref="G100:H100"/>
    <mergeCell ref="J100:K100"/>
    <mergeCell ref="N63:O71"/>
    <mergeCell ref="R79:S79"/>
    <mergeCell ref="G80:H80"/>
    <mergeCell ref="D81:E81"/>
    <mergeCell ref="G81:H81"/>
    <mergeCell ref="J81:K81"/>
    <mergeCell ref="N44:O52"/>
    <mergeCell ref="R60:S60"/>
    <mergeCell ref="G61:H61"/>
    <mergeCell ref="D62:E62"/>
    <mergeCell ref="G62:H62"/>
    <mergeCell ref="J62:K62"/>
    <mergeCell ref="N25:O33"/>
    <mergeCell ref="R41:S41"/>
    <mergeCell ref="G42:H42"/>
    <mergeCell ref="D43:E43"/>
    <mergeCell ref="G43:H43"/>
    <mergeCell ref="J43:K43"/>
    <mergeCell ref="N6:O14"/>
    <mergeCell ref="R22:S22"/>
    <mergeCell ref="G23:H23"/>
    <mergeCell ref="D24:E24"/>
    <mergeCell ref="G24:H24"/>
    <mergeCell ref="J24:K24"/>
    <mergeCell ref="B1:O1"/>
    <mergeCell ref="R3:S3"/>
    <mergeCell ref="G4:H4"/>
    <mergeCell ref="D5:E5"/>
    <mergeCell ref="G5:H5"/>
    <mergeCell ref="J5:K5"/>
  </mergeCells>
  <printOptions horizontalCentered="1"/>
  <pageMargins left="0.39370078740157483" right="0.35433070866141736" top="0.51181102362204722" bottom="0.55118110236220474" header="0.31496062992125984" footer="0.31496062992125984"/>
  <pageSetup paperSize="9" scale="90" fitToHeight="2" orientation="landscape" r:id="rId1"/>
  <headerFooter alignWithMargins="0">
    <oddFooter>&amp;L&amp;K000000&amp;P van &amp;N&amp;R&amp;8&amp;K000000&amp;D</oddFooter>
  </headerFooter>
  <rowBreaks count="19" manualBreakCount="19">
    <brk id="21" max="14" man="1"/>
    <brk id="40" max="14" man="1"/>
    <brk id="59" max="14" man="1"/>
    <brk id="78" max="14" man="1"/>
    <brk id="97" max="14" man="1"/>
    <brk id="116" max="14" man="1"/>
    <brk id="135" max="14" man="1"/>
    <brk id="154" max="14" man="1"/>
    <brk id="173" max="14" man="1"/>
    <brk id="192" max="14" man="1"/>
    <brk id="211" max="14" man="1"/>
    <brk id="230" max="14" man="1"/>
    <brk id="249" max="14" man="1"/>
    <brk id="268" max="14" man="1"/>
    <brk id="287" max="14" man="1"/>
    <brk id="306" max="14" man="1"/>
    <brk id="325" max="14" man="1"/>
    <brk id="344" max="14" man="1"/>
    <brk id="363"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8B88B-C8F5-B34B-86FC-13894BEB67FC}">
  <sheetPr>
    <tabColor theme="1"/>
  </sheetPr>
  <dimension ref="B1:X71"/>
  <sheetViews>
    <sheetView showGridLines="0" zoomScale="86" zoomScaleNormal="86" zoomScalePageLayoutView="170" workbookViewId="0">
      <selection activeCell="R6" sqref="R6"/>
    </sheetView>
  </sheetViews>
  <sheetFormatPr defaultColWidth="8.75" defaultRowHeight="13.9"/>
  <cols>
    <col min="1" max="1" width="2.75" style="153" customWidth="1"/>
    <col min="2" max="2" width="13.75" style="153" customWidth="1"/>
    <col min="3" max="10" width="9.5" style="153" customWidth="1"/>
    <col min="11" max="11" width="10.25" style="153" customWidth="1"/>
    <col min="12" max="12" width="9.5" style="153" customWidth="1"/>
    <col min="13" max="15" width="9.5" style="153" hidden="1" customWidth="1"/>
    <col min="16" max="18" width="9.5" style="153" customWidth="1"/>
    <col min="19" max="16384" width="8.75" style="153"/>
  </cols>
  <sheetData>
    <row r="1" spans="2:24" s="125" customFormat="1" ht="40.9" customHeight="1" thickBot="1">
      <c r="B1" s="320"/>
      <c r="C1" s="320"/>
      <c r="D1" s="320"/>
      <c r="E1" s="320"/>
      <c r="F1" s="320"/>
      <c r="G1" s="320"/>
      <c r="H1" s="320"/>
      <c r="I1" s="320"/>
      <c r="J1" s="320"/>
      <c r="K1" s="320"/>
      <c r="L1" s="320"/>
      <c r="M1" s="320"/>
      <c r="N1" s="320"/>
      <c r="O1" s="321"/>
      <c r="P1" s="127"/>
      <c r="Q1" s="127"/>
      <c r="R1" s="127"/>
      <c r="S1" s="127"/>
    </row>
    <row r="2" spans="2:24" s="127" customFormat="1" ht="40.15" customHeight="1">
      <c r="B2" s="131" t="s">
        <v>132</v>
      </c>
      <c r="C2" s="132"/>
      <c r="D2" s="133"/>
      <c r="E2" s="134"/>
      <c r="F2" s="134"/>
      <c r="G2" s="134"/>
      <c r="H2" s="135"/>
      <c r="I2" s="136"/>
      <c r="J2" s="134"/>
      <c r="K2" s="134"/>
      <c r="M2" s="134"/>
      <c r="N2" s="134"/>
      <c r="O2" s="134"/>
      <c r="W2" s="125"/>
      <c r="X2" s="125"/>
    </row>
    <row r="3" spans="2:24" s="142" customFormat="1" ht="21">
      <c r="B3" s="137" t="s">
        <v>133</v>
      </c>
      <c r="C3" s="138"/>
      <c r="D3" s="139"/>
      <c r="E3" s="140"/>
      <c r="F3" s="140"/>
      <c r="G3" s="140"/>
      <c r="H3" s="141"/>
      <c r="I3" s="141"/>
      <c r="J3" s="140"/>
      <c r="K3" s="140"/>
      <c r="M3" s="143"/>
      <c r="N3" s="140"/>
      <c r="O3" s="140"/>
      <c r="P3" s="127"/>
      <c r="Q3" s="127"/>
      <c r="R3" s="127"/>
      <c r="S3" s="127"/>
      <c r="W3" s="144"/>
      <c r="X3" s="144"/>
    </row>
    <row r="4" spans="2:24" s="147" customFormat="1" ht="36" customHeight="1">
      <c r="B4" s="145" t="s">
        <v>89</v>
      </c>
      <c r="C4" s="146">
        <v>9</v>
      </c>
      <c r="D4" s="146">
        <v>10</v>
      </c>
      <c r="E4" s="146">
        <v>11</v>
      </c>
      <c r="F4" s="146">
        <v>12</v>
      </c>
      <c r="G4" s="146">
        <v>13</v>
      </c>
      <c r="H4" s="146">
        <v>14</v>
      </c>
      <c r="I4" s="146">
        <v>15</v>
      </c>
      <c r="J4" s="146">
        <v>16</v>
      </c>
      <c r="K4" s="146">
        <v>17</v>
      </c>
      <c r="L4" s="146">
        <v>18</v>
      </c>
      <c r="M4" s="146" t="s">
        <v>54</v>
      </c>
      <c r="N4" s="146" t="s">
        <v>54</v>
      </c>
      <c r="O4" s="146" t="s">
        <v>54</v>
      </c>
      <c r="P4" s="127"/>
      <c r="Q4" s="127"/>
      <c r="R4" s="127"/>
      <c r="S4" s="127"/>
    </row>
    <row r="5" spans="2:24" s="150" customFormat="1" ht="36" customHeight="1">
      <c r="B5" s="148" t="s">
        <v>134</v>
      </c>
      <c r="C5" s="149">
        <v>3426.18</v>
      </c>
      <c r="D5" s="149">
        <v>3674.04</v>
      </c>
      <c r="E5" s="149">
        <v>4349.28</v>
      </c>
      <c r="F5" s="149">
        <v>5171.3999999999996</v>
      </c>
      <c r="G5" s="149">
        <v>5743.62</v>
      </c>
      <c r="H5" s="149">
        <v>6084.3</v>
      </c>
      <c r="I5" s="149">
        <v>6522.9000000000005</v>
      </c>
      <c r="J5" s="149">
        <v>6965.58</v>
      </c>
      <c r="K5" s="149">
        <v>7679.58</v>
      </c>
      <c r="L5" s="149">
        <v>8484.36</v>
      </c>
      <c r="M5" s="149">
        <v>5610</v>
      </c>
      <c r="N5" s="149">
        <v>6120</v>
      </c>
      <c r="O5" s="149">
        <v>7140</v>
      </c>
      <c r="P5" s="127"/>
      <c r="Q5" s="127"/>
      <c r="R5" s="127"/>
      <c r="S5" s="127"/>
    </row>
    <row r="6" spans="2:24" s="150" customFormat="1" ht="36" customHeight="1">
      <c r="B6" s="151" t="s">
        <v>135</v>
      </c>
      <c r="C6" s="152">
        <f>((C14-C5)/3)+C5</f>
        <v>3919.86</v>
      </c>
      <c r="D6" s="152">
        <f t="shared" ref="D6:O6" si="0">((D14-D5)/3)+D5</f>
        <v>4255.78</v>
      </c>
      <c r="E6" s="152">
        <f t="shared" si="0"/>
        <v>4964</v>
      </c>
      <c r="F6" s="152">
        <f t="shared" si="0"/>
        <v>5780.6799999999994</v>
      </c>
      <c r="G6" s="152">
        <f t="shared" si="0"/>
        <v>6350.86</v>
      </c>
      <c r="H6" s="152">
        <f t="shared" si="0"/>
        <v>6818.02</v>
      </c>
      <c r="I6" s="152">
        <f t="shared" si="0"/>
        <v>7370.8600000000006</v>
      </c>
      <c r="J6" s="152">
        <f t="shared" si="0"/>
        <v>7953.28</v>
      </c>
      <c r="K6" s="152">
        <f t="shared" si="0"/>
        <v>8744.7999999999993</v>
      </c>
      <c r="L6" s="152">
        <f t="shared" si="0"/>
        <v>9629.1400000000012</v>
      </c>
      <c r="M6" s="152">
        <f t="shared" si="0"/>
        <v>6698</v>
      </c>
      <c r="N6" s="152">
        <f t="shared" si="0"/>
        <v>7310</v>
      </c>
      <c r="O6" s="152">
        <f t="shared" si="0"/>
        <v>8330</v>
      </c>
      <c r="P6" s="127"/>
      <c r="Q6" s="127"/>
      <c r="R6" s="127"/>
      <c r="S6" s="127"/>
    </row>
    <row r="7" spans="2:24" ht="15" customHeight="1">
      <c r="C7" s="154"/>
      <c r="D7" s="154"/>
      <c r="E7" s="154"/>
      <c r="F7" s="154"/>
      <c r="G7" s="154"/>
      <c r="H7" s="154"/>
      <c r="I7" s="154"/>
      <c r="J7" s="154"/>
      <c r="K7" s="154"/>
      <c r="L7" s="154"/>
      <c r="M7" s="154"/>
      <c r="N7" s="154"/>
      <c r="O7" s="154"/>
      <c r="P7" s="127"/>
      <c r="Q7" s="127"/>
      <c r="R7" s="127"/>
      <c r="S7" s="127"/>
    </row>
    <row r="8" spans="2:24" ht="36" customHeight="1">
      <c r="B8" s="145" t="s">
        <v>90</v>
      </c>
      <c r="C8" s="146">
        <f t="shared" ref="C8:O8" si="1">C4</f>
        <v>9</v>
      </c>
      <c r="D8" s="146">
        <f t="shared" si="1"/>
        <v>10</v>
      </c>
      <c r="E8" s="146">
        <f t="shared" si="1"/>
        <v>11</v>
      </c>
      <c r="F8" s="146">
        <f t="shared" si="1"/>
        <v>12</v>
      </c>
      <c r="G8" s="146">
        <f t="shared" si="1"/>
        <v>13</v>
      </c>
      <c r="H8" s="146">
        <f t="shared" si="1"/>
        <v>14</v>
      </c>
      <c r="I8" s="146">
        <f t="shared" si="1"/>
        <v>15</v>
      </c>
      <c r="J8" s="146">
        <f t="shared" si="1"/>
        <v>16</v>
      </c>
      <c r="K8" s="146">
        <f t="shared" si="1"/>
        <v>17</v>
      </c>
      <c r="L8" s="146">
        <f t="shared" si="1"/>
        <v>18</v>
      </c>
      <c r="M8" s="146" t="str">
        <f t="shared" si="1"/>
        <v>X</v>
      </c>
      <c r="N8" s="146" t="str">
        <f t="shared" si="1"/>
        <v>X</v>
      </c>
      <c r="O8" s="146" t="str">
        <f t="shared" si="1"/>
        <v>X</v>
      </c>
    </row>
    <row r="9" spans="2:24" ht="36" customHeight="1">
      <c r="B9" s="148" t="s">
        <v>134</v>
      </c>
      <c r="C9" s="149">
        <f>C6</f>
        <v>3919.86</v>
      </c>
      <c r="D9" s="149">
        <f t="shared" ref="D9:O9" si="2">D6</f>
        <v>4255.78</v>
      </c>
      <c r="E9" s="149">
        <f t="shared" si="2"/>
        <v>4964</v>
      </c>
      <c r="F9" s="149">
        <f t="shared" si="2"/>
        <v>5780.6799999999994</v>
      </c>
      <c r="G9" s="149">
        <f t="shared" si="2"/>
        <v>6350.86</v>
      </c>
      <c r="H9" s="149">
        <f t="shared" si="2"/>
        <v>6818.02</v>
      </c>
      <c r="I9" s="149">
        <f t="shared" si="2"/>
        <v>7370.8600000000006</v>
      </c>
      <c r="J9" s="149">
        <f t="shared" si="2"/>
        <v>7953.28</v>
      </c>
      <c r="K9" s="149">
        <f t="shared" si="2"/>
        <v>8744.7999999999993</v>
      </c>
      <c r="L9" s="149">
        <f t="shared" si="2"/>
        <v>9629.1400000000012</v>
      </c>
      <c r="M9" s="149">
        <f t="shared" si="2"/>
        <v>6698</v>
      </c>
      <c r="N9" s="149">
        <f t="shared" si="2"/>
        <v>7310</v>
      </c>
      <c r="O9" s="149">
        <f t="shared" si="2"/>
        <v>8330</v>
      </c>
    </row>
    <row r="10" spans="2:24" ht="36" customHeight="1">
      <c r="B10" s="151" t="s">
        <v>135</v>
      </c>
      <c r="C10" s="152">
        <f>((C14-C5)/3)+C9</f>
        <v>4413.54</v>
      </c>
      <c r="D10" s="152">
        <f t="shared" ref="D10:O10" si="3">((D14-D5)/3)+D9</f>
        <v>4837.5199999999995</v>
      </c>
      <c r="E10" s="152">
        <f t="shared" si="3"/>
        <v>5578.72</v>
      </c>
      <c r="F10" s="152">
        <f t="shared" si="3"/>
        <v>6389.9599999999991</v>
      </c>
      <c r="G10" s="152">
        <f t="shared" si="3"/>
        <v>6958.0999999999995</v>
      </c>
      <c r="H10" s="152">
        <f t="shared" si="3"/>
        <v>7551.7400000000007</v>
      </c>
      <c r="I10" s="152">
        <f t="shared" si="3"/>
        <v>8218.82</v>
      </c>
      <c r="J10" s="152">
        <f t="shared" si="3"/>
        <v>8940.98</v>
      </c>
      <c r="K10" s="152">
        <f t="shared" si="3"/>
        <v>9810.0199999999986</v>
      </c>
      <c r="L10" s="152">
        <f t="shared" si="3"/>
        <v>10773.920000000002</v>
      </c>
      <c r="M10" s="152">
        <f t="shared" si="3"/>
        <v>7786</v>
      </c>
      <c r="N10" s="152">
        <f t="shared" si="3"/>
        <v>8500</v>
      </c>
      <c r="O10" s="152">
        <f t="shared" si="3"/>
        <v>9520</v>
      </c>
    </row>
    <row r="11" spans="2:24" ht="15" customHeight="1">
      <c r="C11" s="154"/>
      <c r="D11" s="154"/>
      <c r="E11" s="154"/>
      <c r="F11" s="154"/>
      <c r="G11" s="154"/>
      <c r="H11" s="154"/>
      <c r="I11" s="154"/>
      <c r="J11" s="154"/>
      <c r="K11" s="154"/>
      <c r="L11" s="154"/>
      <c r="M11" s="154"/>
      <c r="N11" s="154"/>
      <c r="O11" s="154"/>
    </row>
    <row r="12" spans="2:24" ht="36" customHeight="1">
      <c r="B12" s="145" t="s">
        <v>91</v>
      </c>
      <c r="C12" s="146">
        <f>C8</f>
        <v>9</v>
      </c>
      <c r="D12" s="146">
        <f t="shared" ref="D12:O12" si="4">D8</f>
        <v>10</v>
      </c>
      <c r="E12" s="146">
        <f t="shared" si="4"/>
        <v>11</v>
      </c>
      <c r="F12" s="146">
        <f t="shared" si="4"/>
        <v>12</v>
      </c>
      <c r="G12" s="146">
        <f t="shared" si="4"/>
        <v>13</v>
      </c>
      <c r="H12" s="146">
        <f t="shared" si="4"/>
        <v>14</v>
      </c>
      <c r="I12" s="146">
        <f t="shared" si="4"/>
        <v>15</v>
      </c>
      <c r="J12" s="146">
        <f t="shared" si="4"/>
        <v>16</v>
      </c>
      <c r="K12" s="146">
        <f t="shared" si="4"/>
        <v>17</v>
      </c>
      <c r="L12" s="146">
        <f t="shared" si="4"/>
        <v>18</v>
      </c>
      <c r="M12" s="146" t="str">
        <f t="shared" si="4"/>
        <v>X</v>
      </c>
      <c r="N12" s="146" t="str">
        <f t="shared" si="4"/>
        <v>X</v>
      </c>
      <c r="O12" s="146" t="str">
        <f t="shared" si="4"/>
        <v>X</v>
      </c>
    </row>
    <row r="13" spans="2:24" ht="36" customHeight="1">
      <c r="B13" s="148" t="s">
        <v>134</v>
      </c>
      <c r="C13" s="149">
        <f>C10</f>
        <v>4413.54</v>
      </c>
      <c r="D13" s="149">
        <f t="shared" ref="D13:O13" si="5">D10</f>
        <v>4837.5199999999995</v>
      </c>
      <c r="E13" s="149">
        <f t="shared" si="5"/>
        <v>5578.72</v>
      </c>
      <c r="F13" s="149">
        <f t="shared" si="5"/>
        <v>6389.9599999999991</v>
      </c>
      <c r="G13" s="149">
        <f t="shared" si="5"/>
        <v>6958.0999999999995</v>
      </c>
      <c r="H13" s="149">
        <f t="shared" si="5"/>
        <v>7551.7400000000007</v>
      </c>
      <c r="I13" s="149">
        <f t="shared" si="5"/>
        <v>8218.82</v>
      </c>
      <c r="J13" s="149">
        <f t="shared" si="5"/>
        <v>8940.98</v>
      </c>
      <c r="K13" s="149">
        <f t="shared" si="5"/>
        <v>9810.0199999999986</v>
      </c>
      <c r="L13" s="149">
        <f t="shared" si="5"/>
        <v>10773.920000000002</v>
      </c>
      <c r="M13" s="149">
        <f t="shared" si="5"/>
        <v>7786</v>
      </c>
      <c r="N13" s="149">
        <f t="shared" si="5"/>
        <v>8500</v>
      </c>
      <c r="O13" s="149">
        <f t="shared" si="5"/>
        <v>9520</v>
      </c>
    </row>
    <row r="14" spans="2:24" ht="36" customHeight="1">
      <c r="B14" s="151" t="s">
        <v>135</v>
      </c>
      <c r="C14" s="152">
        <v>4907.22</v>
      </c>
      <c r="D14" s="152">
        <v>5419.26</v>
      </c>
      <c r="E14" s="152">
        <v>6193.4400000000005</v>
      </c>
      <c r="F14" s="152">
        <v>6999.24</v>
      </c>
      <c r="G14" s="152">
        <v>7565.34</v>
      </c>
      <c r="H14" s="152">
        <v>8285.4600000000009</v>
      </c>
      <c r="I14" s="152">
        <v>9066.7800000000007</v>
      </c>
      <c r="J14" s="152">
        <v>9928.68</v>
      </c>
      <c r="K14" s="152">
        <v>10875.24</v>
      </c>
      <c r="L14" s="152">
        <v>11918.7</v>
      </c>
      <c r="M14" s="152">
        <v>8874</v>
      </c>
      <c r="N14" s="152">
        <v>9690</v>
      </c>
      <c r="O14" s="152">
        <v>10710</v>
      </c>
    </row>
    <row r="16" spans="2:24" ht="14.45" thickBot="1">
      <c r="B16" s="155"/>
      <c r="C16" s="155"/>
      <c r="D16" s="155"/>
      <c r="E16" s="155"/>
      <c r="F16" s="155"/>
      <c r="G16" s="155"/>
      <c r="H16" s="155"/>
      <c r="I16" s="155"/>
      <c r="J16" s="155"/>
      <c r="K16" s="155"/>
      <c r="L16" s="155"/>
      <c r="M16" s="155"/>
      <c r="N16" s="155"/>
      <c r="O16" s="155"/>
    </row>
    <row r="18" spans="2:2">
      <c r="B18" s="156"/>
    </row>
    <row r="19" spans="2:2" s="127" customFormat="1" ht="13.15"/>
    <row r="20" spans="2:2" s="127" customFormat="1" ht="13.15"/>
    <row r="21" spans="2:2" s="127" customFormat="1" ht="13.15"/>
    <row r="22" spans="2:2" s="127" customFormat="1" ht="13.15"/>
    <row r="23" spans="2:2" s="127" customFormat="1" ht="13.9" customHeight="1"/>
    <row r="24" spans="2:2" s="127" customFormat="1" ht="13.9" customHeight="1"/>
    <row r="25" spans="2:2" s="127" customFormat="1" ht="13.9" customHeight="1"/>
    <row r="26" spans="2:2" s="127" customFormat="1" ht="13.9" customHeight="1"/>
    <row r="27" spans="2:2" s="127" customFormat="1" ht="13.9" customHeight="1"/>
    <row r="28" spans="2:2" s="127" customFormat="1" ht="13.9" customHeight="1"/>
    <row r="29" spans="2:2" s="127" customFormat="1" ht="13.9" customHeight="1"/>
    <row r="30" spans="2:2" s="127" customFormat="1" ht="13.9" customHeight="1"/>
    <row r="31" spans="2:2" s="127" customFormat="1" ht="13.9" customHeight="1"/>
    <row r="32" spans="2:2" s="127" customFormat="1" ht="13.9" customHeight="1"/>
    <row r="33" s="127" customFormat="1" ht="13.9" customHeight="1"/>
    <row r="34" s="127" customFormat="1" ht="13.9" customHeight="1"/>
    <row r="35" s="127" customFormat="1" ht="13.9" customHeight="1"/>
    <row r="36" s="127" customFormat="1" ht="13.9" customHeight="1"/>
    <row r="37" s="127" customFormat="1" ht="13.9" customHeight="1"/>
    <row r="38" s="127" customFormat="1" ht="13.9" customHeight="1"/>
    <row r="39" s="127" customFormat="1" ht="13.9" customHeight="1"/>
    <row r="40" s="127" customFormat="1" ht="13.9" customHeight="1"/>
    <row r="41" s="127" customFormat="1" ht="13.9" customHeight="1"/>
    <row r="42" s="127" customFormat="1" ht="13.15"/>
    <row r="43" s="127" customFormat="1" ht="13.15"/>
    <row r="44" s="127" customFormat="1" ht="13.15"/>
    <row r="45" s="127" customFormat="1" ht="13.15"/>
    <row r="46" s="127" customFormat="1" ht="13.15"/>
    <row r="47" s="127" customFormat="1" ht="13.15"/>
    <row r="48" s="127" customFormat="1" ht="13.15"/>
    <row r="49" s="127" customFormat="1" ht="13.15"/>
    <row r="50" s="127" customFormat="1" ht="13.15"/>
    <row r="51" s="127" customFormat="1" ht="13.15"/>
    <row r="52" s="127" customFormat="1" ht="13.15"/>
    <row r="53" s="127" customFormat="1" ht="13.15"/>
    <row r="54" s="127" customFormat="1" ht="13.15"/>
    <row r="55" s="127" customFormat="1" ht="13.15"/>
    <row r="56" s="127" customFormat="1" ht="13.15"/>
    <row r="57" s="127" customFormat="1" ht="13.15"/>
    <row r="58" s="127" customFormat="1" ht="13.15"/>
    <row r="59" s="127" customFormat="1" ht="13.15"/>
    <row r="60" s="127" customFormat="1" ht="13.15"/>
    <row r="61" s="127" customFormat="1" ht="13.15"/>
    <row r="62" s="127" customFormat="1" ht="13.15"/>
    <row r="63" s="127" customFormat="1" ht="13.15"/>
    <row r="64" s="127" customFormat="1" ht="13.15"/>
    <row r="65" s="127" customFormat="1" ht="13.15"/>
    <row r="66" s="127" customFormat="1" ht="13.15"/>
    <row r="67" s="127" customFormat="1" ht="13.15"/>
    <row r="68" s="127" customFormat="1" ht="13.15"/>
    <row r="69" s="127" customFormat="1" ht="13.15"/>
    <row r="70" s="127" customFormat="1" ht="13.15"/>
    <row r="71" s="127" customFormat="1" ht="13.15"/>
  </sheetData>
  <mergeCells count="1">
    <mergeCell ref="B1:O1"/>
  </mergeCells>
  <printOptions horizontalCentered="1"/>
  <pageMargins left="0.39000000000000007" right="0.35000000000000003" top="0.51" bottom="0.55000000000000004" header="0.31" footer="0.31"/>
  <pageSetup paperSize="9" scale="77" fitToHeight="2" orientation="landscape" r:id="rId1"/>
  <headerFooter>
    <oddFooter>&amp;L&amp;P van &amp;N&amp;C&amp;G&amp;R&amp;8&amp;D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B74D3-7271-4673-809D-F97BCC1303DF}">
  <sheetPr>
    <pageSetUpPr fitToPage="1"/>
  </sheetPr>
  <dimension ref="A1:O25"/>
  <sheetViews>
    <sheetView showGridLines="0" zoomScale="86" zoomScaleNormal="86" workbookViewId="0">
      <selection activeCell="C6" sqref="C6"/>
    </sheetView>
  </sheetViews>
  <sheetFormatPr defaultColWidth="10.75" defaultRowHeight="13.9"/>
  <cols>
    <col min="1" max="2" width="3" style="14" customWidth="1"/>
    <col min="3" max="3" width="40.25" style="13" customWidth="1"/>
    <col min="4" max="5" width="20" style="13" customWidth="1"/>
    <col min="6" max="6" width="36.75" style="13" customWidth="1"/>
    <col min="7" max="7" width="30" style="13" customWidth="1"/>
    <col min="8" max="8" width="29.75" style="96" bestFit="1" customWidth="1"/>
    <col min="9" max="9" width="27.25" style="13" customWidth="1"/>
    <col min="10" max="10" width="15" style="13" bestFit="1" customWidth="1"/>
    <col min="11" max="11" width="12.75" style="13" bestFit="1" customWidth="1"/>
    <col min="12" max="12" width="12.75" style="13" customWidth="1"/>
    <col min="13" max="13" width="11" style="13" bestFit="1" customWidth="1"/>
    <col min="14" max="14" width="14.5" style="13" bestFit="1" customWidth="1"/>
    <col min="15" max="15" width="15" style="13" bestFit="1" customWidth="1"/>
    <col min="16" max="16" width="11.5" style="13" bestFit="1" customWidth="1"/>
    <col min="17" max="16384" width="10.75" style="13"/>
  </cols>
  <sheetData>
    <row r="1" spans="1:15" s="6" customFormat="1" ht="30" customHeight="1">
      <c r="C1" s="44"/>
      <c r="D1" s="7"/>
      <c r="G1" s="45"/>
      <c r="H1" s="95"/>
      <c r="J1" s="7"/>
    </row>
    <row r="2" spans="1:15" s="50" customFormat="1" ht="38.65" customHeight="1">
      <c r="A2" s="47"/>
      <c r="B2" s="47"/>
      <c r="C2" s="304" t="str">
        <f>'Colofon 1'!B1</f>
        <v xml:space="preserve">Bijlage H Prijzenblad versie 1.0 (1-7-2025)  </v>
      </c>
      <c r="D2" s="305"/>
      <c r="E2" s="305"/>
      <c r="F2" s="305"/>
      <c r="G2" s="305"/>
      <c r="H2" s="305"/>
      <c r="I2" s="305"/>
      <c r="J2" s="49"/>
      <c r="K2" s="49"/>
      <c r="L2" s="49"/>
      <c r="M2" s="49"/>
      <c r="N2" s="49"/>
      <c r="O2" s="49"/>
    </row>
    <row r="3" spans="1:15" ht="22.15" customHeight="1">
      <c r="C3" s="35" t="s">
        <v>136</v>
      </c>
    </row>
    <row r="4" spans="1:15" ht="22.15" customHeight="1">
      <c r="C4" s="35"/>
    </row>
    <row r="5" spans="1:15" ht="22.15" customHeight="1">
      <c r="C5" s="103" t="s">
        <v>70</v>
      </c>
      <c r="D5" s="157" t="s">
        <v>137</v>
      </c>
      <c r="E5" s="157" t="s">
        <v>138</v>
      </c>
      <c r="F5" s="27" t="s">
        <v>139</v>
      </c>
    </row>
    <row r="6" spans="1:15" s="35" customFormat="1" ht="31.15" customHeight="1">
      <c r="A6" s="38"/>
      <c r="B6" s="38"/>
      <c r="C6" s="105" t="s">
        <v>140</v>
      </c>
      <c r="D6" s="158">
        <v>62322500</v>
      </c>
      <c r="E6" s="159">
        <v>30</v>
      </c>
      <c r="F6" s="325" t="s">
        <v>141</v>
      </c>
      <c r="G6" s="326"/>
      <c r="H6" s="326"/>
      <c r="I6" s="327"/>
    </row>
    <row r="7" spans="1:15" s="35" customFormat="1" ht="31.15" customHeight="1">
      <c r="A7" s="38"/>
      <c r="B7" s="38"/>
      <c r="C7" s="105" t="s">
        <v>142</v>
      </c>
      <c r="D7" s="158">
        <v>74758250</v>
      </c>
      <c r="E7" s="160">
        <v>0</v>
      </c>
      <c r="F7" s="325" t="s">
        <v>141</v>
      </c>
      <c r="G7" s="326"/>
      <c r="H7" s="326"/>
      <c r="I7" s="327"/>
    </row>
    <row r="8" spans="1:15" s="73" customFormat="1" ht="31.15" customHeight="1">
      <c r="A8" s="161"/>
      <c r="B8" s="161"/>
      <c r="C8" s="162"/>
      <c r="D8" s="163"/>
      <c r="E8" s="164"/>
      <c r="F8" s="165"/>
      <c r="G8" s="166"/>
      <c r="H8" s="166"/>
      <c r="I8" s="166"/>
    </row>
    <row r="9" spans="1:15" s="35" customFormat="1" ht="31.15" customHeight="1">
      <c r="A9" s="38"/>
      <c r="B9" s="38"/>
      <c r="C9" s="105" t="s">
        <v>143</v>
      </c>
      <c r="D9" s="167">
        <f>'4. Berekening inschrijfprijs'!K7</f>
        <v>69300000</v>
      </c>
      <c r="E9" s="168"/>
      <c r="F9" s="325" t="s">
        <v>144</v>
      </c>
      <c r="G9" s="326"/>
      <c r="H9" s="326"/>
      <c r="I9" s="327"/>
    </row>
    <row r="10" spans="1:15" s="73" customFormat="1" ht="31.15" customHeight="1">
      <c r="A10" s="161"/>
      <c r="B10" s="161"/>
      <c r="C10" s="162"/>
      <c r="D10" s="163"/>
      <c r="E10" s="164"/>
      <c r="F10" s="165"/>
      <c r="G10" s="166"/>
      <c r="H10" s="166"/>
      <c r="I10" s="166"/>
    </row>
    <row r="11" spans="1:15" s="35" customFormat="1" ht="31.15" customHeight="1">
      <c r="A11" s="38"/>
      <c r="B11" s="38"/>
      <c r="C11" s="105" t="s">
        <v>145</v>
      </c>
      <c r="D11" s="169"/>
      <c r="E11" s="170">
        <f>((D7-D6)-(D9-D6))/(D7-D6)*E6</f>
        <v>13.167480851577107</v>
      </c>
      <c r="F11" s="322"/>
      <c r="G11" s="323"/>
      <c r="H11" s="323"/>
      <c r="I11" s="324"/>
    </row>
    <row r="12" spans="1:15" ht="37.9" customHeight="1">
      <c r="A12" s="13"/>
      <c r="B12" s="37"/>
      <c r="C12" s="36" t="s">
        <v>82</v>
      </c>
      <c r="D12" s="37"/>
      <c r="E12" s="37"/>
      <c r="F12" s="37"/>
      <c r="G12" s="37"/>
      <c r="H12" s="120"/>
      <c r="I12" s="120"/>
      <c r="J12" s="35"/>
      <c r="K12" s="112"/>
    </row>
    <row r="13" spans="1:15" s="35" customFormat="1" ht="24" customHeight="1">
      <c r="B13" s="38">
        <v>1</v>
      </c>
      <c r="C13" s="35" t="s">
        <v>146</v>
      </c>
      <c r="H13" s="73"/>
      <c r="K13" s="171"/>
    </row>
    <row r="14" spans="1:15" s="35" customFormat="1" ht="24" customHeight="1">
      <c r="B14" s="38">
        <v>2</v>
      </c>
      <c r="C14" s="122" t="s">
        <v>147</v>
      </c>
      <c r="H14" s="73"/>
      <c r="K14" s="121"/>
    </row>
    <row r="15" spans="1:15" s="35" customFormat="1" ht="24" customHeight="1">
      <c r="B15" s="38">
        <v>3</v>
      </c>
      <c r="C15" s="35" t="s">
        <v>148</v>
      </c>
      <c r="H15" s="73"/>
      <c r="K15" s="121"/>
    </row>
    <row r="16" spans="1:15" ht="24" customHeight="1">
      <c r="B16" s="38">
        <v>4</v>
      </c>
      <c r="C16" s="35" t="s">
        <v>149</v>
      </c>
      <c r="J16" s="172"/>
    </row>
    <row r="17" spans="1:11" s="35" customFormat="1" ht="24" customHeight="1">
      <c r="B17" s="38">
        <v>5</v>
      </c>
      <c r="C17" s="35" t="s">
        <v>150</v>
      </c>
      <c r="H17" s="73"/>
      <c r="K17" s="121"/>
    </row>
    <row r="18" spans="1:11" s="35" customFormat="1" ht="24" customHeight="1">
      <c r="B18" s="41">
        <v>6</v>
      </c>
      <c r="C18" s="43" t="s">
        <v>151</v>
      </c>
      <c r="D18" s="43"/>
      <c r="E18" s="43"/>
      <c r="F18" s="43"/>
      <c r="G18" s="43"/>
      <c r="H18" s="123"/>
      <c r="I18" s="43"/>
      <c r="K18" s="121"/>
    </row>
    <row r="19" spans="1:11" s="35" customFormat="1" ht="37.9" customHeight="1">
      <c r="A19" s="38"/>
      <c r="B19" s="38"/>
      <c r="C19" s="35" t="s">
        <v>68</v>
      </c>
      <c r="H19" s="73"/>
      <c r="K19" s="112"/>
    </row>
    <row r="22" spans="1:11">
      <c r="C22" s="173"/>
      <c r="E22" s="173"/>
    </row>
    <row r="23" spans="1:11">
      <c r="E23" s="173"/>
    </row>
    <row r="24" spans="1:11">
      <c r="C24" s="173"/>
    </row>
    <row r="25" spans="1:11">
      <c r="C25" s="173"/>
      <c r="E25" s="173"/>
    </row>
  </sheetData>
  <mergeCells count="5">
    <mergeCell ref="F11:I11"/>
    <mergeCell ref="C2:I2"/>
    <mergeCell ref="F6:I6"/>
    <mergeCell ref="F7:I7"/>
    <mergeCell ref="F9:I9"/>
  </mergeCells>
  <pageMargins left="0.70866141732283472" right="0.70866141732283472" top="0.74803149606299213" bottom="0.74803149606299213" header="0.31496062992125984" footer="0.31496062992125984"/>
  <pageSetup paperSize="9"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F5B5-2038-41CE-8CC8-F84A8D7C9FA4}">
  <sheetPr>
    <pageSetUpPr fitToPage="1"/>
  </sheetPr>
  <dimension ref="A2:L28"/>
  <sheetViews>
    <sheetView showGridLines="0" topLeftCell="A6" zoomScale="86" zoomScaleNormal="86" workbookViewId="0">
      <selection activeCell="B14" sqref="B14"/>
    </sheetView>
  </sheetViews>
  <sheetFormatPr defaultColWidth="9" defaultRowHeight="10.15"/>
  <cols>
    <col min="1" max="1" width="3.75" style="187" customWidth="1"/>
    <col min="2" max="2" width="4.25" style="186" customWidth="1"/>
    <col min="3" max="3" width="8" style="186" customWidth="1"/>
    <col min="4" max="4" width="27.75" style="186" customWidth="1"/>
    <col min="5" max="5" width="13" style="186" customWidth="1"/>
    <col min="6" max="6" width="16.75" style="186" bestFit="1" customWidth="1"/>
    <col min="7" max="7" width="7.75" style="186" bestFit="1" customWidth="1"/>
    <col min="8" max="8" width="10.75" style="186" customWidth="1"/>
    <col min="9" max="9" width="13.75" style="186" bestFit="1" customWidth="1"/>
    <col min="10" max="10" width="13.25" style="186" bestFit="1" customWidth="1"/>
    <col min="11" max="11" width="15" style="186" customWidth="1"/>
    <col min="12" max="12" width="16.25" style="187" customWidth="1"/>
    <col min="13" max="16384" width="9" style="187"/>
  </cols>
  <sheetData>
    <row r="2" spans="2:12" s="179" customFormat="1" ht="30" customHeight="1">
      <c r="B2" s="175" t="str">
        <f>'Colofon 1'!B1</f>
        <v xml:space="preserve">Bijlage H Prijzenblad versie 1.0 (1-7-2025)  </v>
      </c>
      <c r="C2" s="176"/>
      <c r="D2" s="177"/>
      <c r="E2" s="177"/>
      <c r="F2" s="177"/>
      <c r="G2" s="177"/>
      <c r="H2" s="177"/>
      <c r="I2" s="177"/>
      <c r="J2" s="177"/>
      <c r="K2" s="178"/>
      <c r="L2" s="178"/>
    </row>
    <row r="3" spans="2:12" s="182" customFormat="1" ht="30" customHeight="1">
      <c r="B3" s="180"/>
      <c r="C3" s="181" t="s">
        <v>152</v>
      </c>
      <c r="K3" s="183"/>
    </row>
    <row r="4" spans="2:12">
      <c r="B4" s="184"/>
      <c r="C4" s="185" t="s">
        <v>153</v>
      </c>
    </row>
    <row r="6" spans="2:12" ht="22.15" customHeight="1">
      <c r="B6" s="184"/>
      <c r="C6" s="188" t="s">
        <v>154</v>
      </c>
    </row>
    <row r="7" spans="2:12" ht="22.15" customHeight="1" thickBot="1">
      <c r="B7" s="184"/>
      <c r="C7" s="188"/>
    </row>
    <row r="8" spans="2:12" s="194" customFormat="1" ht="39.4" customHeight="1" thickBot="1">
      <c r="B8" s="189"/>
      <c r="C8" s="190" t="s">
        <v>34</v>
      </c>
      <c r="D8" s="190" t="s">
        <v>88</v>
      </c>
      <c r="E8" s="191" t="s">
        <v>155</v>
      </c>
      <c r="F8" s="192" t="s">
        <v>156</v>
      </c>
      <c r="G8" s="192" t="s">
        <v>157</v>
      </c>
      <c r="H8" s="193" t="s">
        <v>158</v>
      </c>
      <c r="I8" s="191" t="s">
        <v>159</v>
      </c>
      <c r="J8" s="192" t="s">
        <v>160</v>
      </c>
      <c r="K8" s="193" t="s">
        <v>161</v>
      </c>
      <c r="L8" s="192" t="s">
        <v>162</v>
      </c>
    </row>
    <row r="9" spans="2:12" s="203" customFormat="1" ht="22.15" customHeight="1">
      <c r="B9" s="185"/>
      <c r="C9" s="195" t="s">
        <v>163</v>
      </c>
      <c r="D9" s="196" t="s">
        <v>43</v>
      </c>
      <c r="E9" s="197">
        <v>94.75</v>
      </c>
      <c r="F9" s="198">
        <v>11</v>
      </c>
      <c r="G9" s="195" t="s">
        <v>90</v>
      </c>
      <c r="H9" s="199">
        <f>'5. Richtlijntarieven'!H28</f>
        <v>97.25</v>
      </c>
      <c r="I9" s="200">
        <f>'5. Richtlijntarieven'!K28</f>
        <v>107</v>
      </c>
      <c r="J9" s="201">
        <v>1004</v>
      </c>
      <c r="K9" s="202">
        <f>J9*E9</f>
        <v>95129</v>
      </c>
      <c r="L9" s="202">
        <f>I9*J9</f>
        <v>107428</v>
      </c>
    </row>
    <row r="10" spans="2:12" s="203" customFormat="1" ht="22.15" customHeight="1">
      <c r="B10" s="185"/>
      <c r="C10" s="204" t="s">
        <v>164</v>
      </c>
      <c r="D10" s="205" t="s">
        <v>43</v>
      </c>
      <c r="E10" s="206">
        <v>85.5</v>
      </c>
      <c r="F10" s="207">
        <v>9</v>
      </c>
      <c r="G10" s="204" t="s">
        <v>91</v>
      </c>
      <c r="H10" s="208">
        <f>'5. Richtlijntarieven'!K26</f>
        <v>84.25</v>
      </c>
      <c r="I10" s="206">
        <f>'5. Richtlijntarieven'!K26</f>
        <v>84.25</v>
      </c>
      <c r="J10" s="209">
        <v>805</v>
      </c>
      <c r="K10" s="210">
        <f t="shared" ref="K10:K12" si="0">J10*E10</f>
        <v>68827.5</v>
      </c>
      <c r="L10" s="210">
        <f t="shared" ref="L10:L12" si="1">I10*J10</f>
        <v>67821.25</v>
      </c>
    </row>
    <row r="11" spans="2:12" s="203" customFormat="1" ht="22.15" customHeight="1">
      <c r="B11" s="185"/>
      <c r="C11" s="195" t="s">
        <v>165</v>
      </c>
      <c r="D11" s="196" t="s">
        <v>43</v>
      </c>
      <c r="E11" s="197">
        <v>107</v>
      </c>
      <c r="F11" s="211">
        <v>12</v>
      </c>
      <c r="G11" s="195" t="s">
        <v>90</v>
      </c>
      <c r="H11" s="199">
        <f>'5. Richtlijntarieven'!H29</f>
        <v>110</v>
      </c>
      <c r="I11" s="200">
        <f>'5. Richtlijntarieven'!K29</f>
        <v>119.75</v>
      </c>
      <c r="J11" s="201">
        <v>100</v>
      </c>
      <c r="K11" s="202">
        <f t="shared" si="0"/>
        <v>10700</v>
      </c>
      <c r="L11" s="202">
        <f t="shared" si="1"/>
        <v>11975</v>
      </c>
    </row>
    <row r="12" spans="2:12" s="203" customFormat="1" ht="22.15" customHeight="1" thickBot="1">
      <c r="B12" s="185"/>
      <c r="C12" s="212" t="s">
        <v>166</v>
      </c>
      <c r="D12" s="213" t="s">
        <v>43</v>
      </c>
      <c r="E12" s="214">
        <v>85.5</v>
      </c>
      <c r="F12" s="215">
        <v>11</v>
      </c>
      <c r="G12" s="212" t="s">
        <v>167</v>
      </c>
      <c r="H12" s="216">
        <f>'5. Richtlijntarieven'!E28</f>
        <v>86.75</v>
      </c>
      <c r="I12" s="217">
        <f>'5. Richtlijntarieven'!K28</f>
        <v>107</v>
      </c>
      <c r="J12" s="218">
        <v>200</v>
      </c>
      <c r="K12" s="219">
        <f t="shared" si="0"/>
        <v>17100</v>
      </c>
      <c r="L12" s="219">
        <f t="shared" si="1"/>
        <v>21400</v>
      </c>
    </row>
    <row r="13" spans="2:12" ht="15" customHeight="1">
      <c r="C13" s="188"/>
      <c r="D13" s="220"/>
      <c r="E13" s="220"/>
      <c r="F13" s="220"/>
      <c r="G13" s="220"/>
      <c r="H13" s="220"/>
      <c r="I13" s="220"/>
      <c r="J13" s="220"/>
      <c r="K13" s="210">
        <f>SUM(K9:K12)</f>
        <v>191756.5</v>
      </c>
      <c r="L13" s="210">
        <f>SUM(L9:L12)</f>
        <v>208624.25</v>
      </c>
    </row>
    <row r="14" spans="2:12" s="222" customFormat="1" ht="18.399999999999999" customHeight="1">
      <c r="B14" s="220"/>
      <c r="C14" s="220"/>
      <c r="D14" s="204" t="s">
        <v>168</v>
      </c>
      <c r="E14" s="221">
        <f>'3. Invulblad Doelpercentage'!G7</f>
        <v>0</v>
      </c>
      <c r="F14" s="204" t="s">
        <v>169</v>
      </c>
      <c r="G14" s="220"/>
      <c r="H14" s="220"/>
      <c r="I14" s="220"/>
      <c r="J14" s="204"/>
      <c r="K14" s="220"/>
    </row>
    <row r="15" spans="2:12" s="222" customFormat="1" ht="18.399999999999999" customHeight="1">
      <c r="B15" s="220"/>
      <c r="C15" s="220"/>
      <c r="D15" s="204" t="s">
        <v>170</v>
      </c>
      <c r="E15" s="223">
        <f>100%-(L13/K13)</f>
        <v>-8.7964423631011313E-2</v>
      </c>
      <c r="F15" s="224" t="s">
        <v>171</v>
      </c>
      <c r="G15" s="220"/>
      <c r="H15" s="220"/>
      <c r="I15" s="220"/>
      <c r="J15" s="220"/>
      <c r="K15" s="220"/>
      <c r="L15" s="225"/>
    </row>
    <row r="16" spans="2:12" s="222" customFormat="1" ht="18.399999999999999" customHeight="1">
      <c r="B16" s="220"/>
      <c r="C16" s="220"/>
      <c r="D16" s="204" t="s">
        <v>172</v>
      </c>
      <c r="E16" s="223">
        <f>E15-E14</f>
        <v>-8.7964423631011313E-2</v>
      </c>
      <c r="F16" s="224"/>
      <c r="G16" s="220"/>
      <c r="H16" s="220"/>
      <c r="I16" s="220"/>
      <c r="J16" s="220"/>
      <c r="K16" s="220"/>
      <c r="L16" s="225"/>
    </row>
    <row r="17" spans="1:12" s="222" customFormat="1" ht="18.399999999999999" customHeight="1">
      <c r="B17" s="220"/>
      <c r="C17" s="220"/>
      <c r="D17" s="204"/>
      <c r="E17" s="221"/>
      <c r="F17" s="204"/>
      <c r="G17" s="220"/>
      <c r="H17" s="220"/>
      <c r="I17" s="220"/>
      <c r="J17" s="204"/>
      <c r="K17" s="220"/>
      <c r="L17" s="226"/>
    </row>
    <row r="18" spans="1:12" s="222" customFormat="1" ht="18.399999999999999" customHeight="1">
      <c r="B18" s="220"/>
      <c r="C18" s="227" t="s">
        <v>173</v>
      </c>
      <c r="E18" s="220"/>
      <c r="F18" s="220"/>
      <c r="G18" s="221"/>
      <c r="H18" s="220"/>
      <c r="I18" s="220"/>
      <c r="J18" s="204"/>
      <c r="K18" s="220"/>
    </row>
    <row r="19" spans="1:12" s="222" customFormat="1" ht="24.4" customHeight="1">
      <c r="B19" s="220"/>
      <c r="C19" s="204" t="s">
        <v>174</v>
      </c>
      <c r="E19" s="220"/>
      <c r="F19" s="220"/>
      <c r="G19" s="220"/>
      <c r="H19" s="220"/>
      <c r="I19" s="220"/>
      <c r="J19" s="204"/>
      <c r="K19" s="220"/>
    </row>
    <row r="20" spans="1:12" s="222" customFormat="1">
      <c r="B20" s="220"/>
      <c r="C20" s="204" t="s">
        <v>175</v>
      </c>
      <c r="E20" s="220"/>
      <c r="F20" s="220"/>
      <c r="G20" s="220"/>
      <c r="H20" s="220"/>
      <c r="I20" s="220"/>
      <c r="J20" s="204"/>
      <c r="K20" s="220"/>
    </row>
    <row r="21" spans="1:12" s="222" customFormat="1">
      <c r="B21" s="220"/>
      <c r="C21" s="220"/>
      <c r="D21" s="204"/>
      <c r="E21" s="220"/>
      <c r="F21" s="220"/>
      <c r="G21" s="220"/>
      <c r="H21" s="220"/>
      <c r="I21" s="220"/>
      <c r="J21" s="204"/>
      <c r="K21" s="220"/>
    </row>
    <row r="22" spans="1:12" s="229" customFormat="1" ht="21.4" customHeight="1">
      <c r="A22" s="228"/>
      <c r="B22" s="228"/>
      <c r="C22" s="229" t="s">
        <v>68</v>
      </c>
      <c r="H22" s="230"/>
      <c r="I22" s="230"/>
      <c r="J22" s="230"/>
    </row>
    <row r="25" spans="1:12">
      <c r="I25" s="231"/>
    </row>
    <row r="26" spans="1:12">
      <c r="I26" s="231"/>
    </row>
    <row r="27" spans="1:12">
      <c r="I27" s="231"/>
    </row>
    <row r="28" spans="1:12">
      <c r="I28" s="231"/>
    </row>
  </sheetData>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53A2D12B70224D96765074CD7113B8" ma:contentTypeVersion="15" ma:contentTypeDescription="Een nieuw document maken." ma:contentTypeScope="" ma:versionID="b3276b24cfa0ef608f5f29b026b3660a">
  <xsd:schema xmlns:xsd="http://www.w3.org/2001/XMLSchema" xmlns:xs="http://www.w3.org/2001/XMLSchema" xmlns:p="http://schemas.microsoft.com/office/2006/metadata/properties" xmlns:ns2="5398eef7-f8ce-4a53-87d9-926326346c25" xmlns:ns3="b6c73e92-1d2e-4fc4-a57a-52b2e619bdd5" targetNamespace="http://schemas.microsoft.com/office/2006/metadata/properties" ma:root="true" ma:fieldsID="a2e494facfc198c20e779531cd25c77f" ns2:_="" ns3:_="">
    <xsd:import namespace="5398eef7-f8ce-4a53-87d9-926326346c25"/>
    <xsd:import namespace="b6c73e92-1d2e-4fc4-a57a-52b2e619bd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8eef7-f8ce-4a53-87d9-926326346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c73e92-1d2e-4fc4-a57a-52b2e619bd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e1827b84-6930-4b4e-a844-8e24ea446e81}" ma:internalName="TaxCatchAll" ma:showField="CatchAllData" ma:web="b6c73e92-1d2e-4fc4-a57a-52b2e619b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6c73e92-1d2e-4fc4-a57a-52b2e619bdd5">
      <UserInfo>
        <DisplayName>Ven, Mirella van de</DisplayName>
        <AccountId>924</AccountId>
        <AccountType/>
      </UserInfo>
      <UserInfo>
        <DisplayName>Bennenbroek, Marcel</DisplayName>
        <AccountId>1881</AccountId>
        <AccountType/>
      </UserInfo>
      <UserInfo>
        <DisplayName>Nunen, Bonnie van</DisplayName>
        <AccountId>31</AccountId>
        <AccountType/>
      </UserInfo>
      <UserInfo>
        <DisplayName>Bruijning, Eric</DisplayName>
        <AccountId>9044</AccountId>
        <AccountType/>
      </UserInfo>
    </SharedWithUsers>
    <TaxCatchAll xmlns="b6c73e92-1d2e-4fc4-a57a-52b2e619bdd5" xsi:nil="true"/>
    <lcf76f155ced4ddcb4097134ff3c332f xmlns="5398eef7-f8ce-4a53-87d9-926326346c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41B625-9603-4474-8612-9CB31A204FAB}"/>
</file>

<file path=customXml/itemProps2.xml><?xml version="1.0" encoding="utf-8"?>
<ds:datastoreItem xmlns:ds="http://schemas.openxmlformats.org/officeDocument/2006/customXml" ds:itemID="{2939FA8A-2362-4E2D-B9B1-929013916A68}"/>
</file>

<file path=customXml/itemProps3.xml><?xml version="1.0" encoding="utf-8"?>
<ds:datastoreItem xmlns:ds="http://schemas.openxmlformats.org/officeDocument/2006/customXml" ds:itemID="{1BFF98A9-210A-471B-8ACB-348B03B4BE48}"/>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TIGE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 van der Linde</dc:creator>
  <cp:keywords/>
  <dc:description/>
  <cp:lastModifiedBy>Riet - van Dop, Marjan van</cp:lastModifiedBy>
  <cp:revision/>
  <dcterms:created xsi:type="dcterms:W3CDTF">2021-01-27T10:13:38Z</dcterms:created>
  <dcterms:modified xsi:type="dcterms:W3CDTF">2025-06-30T07:58:33Z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0x010100D453A2D12B70224D96765074CD7113B8</vt:lpwstr>
  </property>
  <property fmtid="{D5CDD505-2E9C-101B-9397-08002B2CF9AE}" pid="3" name="BExAnalyzer_OldName">
    <vt:lpwstr>Bijlage 3A Prijzenblad 6-3.xlsx</vt:lpwstr>
  </property>
  <property fmtid="{D5CDD505-2E9C-101B-9397-08002B2CF9AE}" pid="4" name="MediaServiceImageTags">
    <vt:lpwstr/>
  </property>
  <property fmtid="{D5CDD505-2E9C-101B-9397-08002B2CF9AE}" pid="5" name="Afdelingscode">
    <vt:lpwstr>3;#P＆O|358cb00d-3b53-4b2f-8e6b-5c97583b1f3d</vt:lpwstr>
  </property>
  <property fmtid="{D5CDD505-2E9C-101B-9397-08002B2CF9AE}" pid="6" name="Afdeling">
    <vt:lpwstr>2;#JUR|c13dae60-aece-4cd4-a722-d80de7d0f43c</vt:lpwstr>
  </property>
</Properties>
</file>