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mc:AlternateContent xmlns:mc="http://schemas.openxmlformats.org/markup-compatibility/2006">
    <mc:Choice Requires="x15">
      <x15ac:absPath xmlns:x15ac="http://schemas.microsoft.com/office/spreadsheetml/2010/11/ac" url="C:\Users\Jboven\Desktop\"/>
    </mc:Choice>
  </mc:AlternateContent>
  <xr:revisionPtr revIDLastSave="0" documentId="8_{72E3D66E-B302-4C28-A25E-663C723DCCDC}" xr6:coauthVersionLast="47" xr6:coauthVersionMax="47" xr10:uidLastSave="{00000000-0000-0000-0000-000000000000}"/>
  <bookViews>
    <workbookView xWindow="-12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Vloeronderhoud" sheetId="39" r:id="rId8"/>
    <sheet name="9-Additionele werkzaamheden" sheetId="42" r:id="rId9"/>
    <sheet name="10-Glasbewassing" sheetId="35" r:id="rId10"/>
    <sheet name="11-Afroepprijs" sheetId="5" r:id="rId11"/>
    <sheet name="12-Machinekosten" sheetId="40" r:id="rId12"/>
  </sheets>
  <definedNames>
    <definedName name="__1F" hidden="1">#REF!</definedName>
    <definedName name="__2_0_F" hidden="1">#REF!</definedName>
    <definedName name="_1_________F" hidden="1">#REF!</definedName>
    <definedName name="_1F" localSheetId="1" hidden="1">#REF!</definedName>
    <definedName name="_1F" hidden="1">#REF!</definedName>
    <definedName name="_2_______0_F" hidden="1">#REF!</definedName>
    <definedName name="_2_0_F" hidden="1">#REF!</definedName>
    <definedName name="_2F" hidden="1">#REF!</definedName>
    <definedName name="_3_0_F" hidden="1">#REF!</definedName>
    <definedName name="_3F" hidden="1">#REF!</definedName>
    <definedName name="_4F" hidden="1">#REF!</definedName>
    <definedName name="_5_0_F" hidden="1">#REF!</definedName>
    <definedName name="_8_0_F" hidden="1">#REF!</definedName>
    <definedName name="_Dist_Bin" hidden="1">#REF!</definedName>
    <definedName name="_Dist_Values" hidden="1">#REF!</definedName>
    <definedName name="_Fill" localSheetId="9" hidden="1">#REF!</definedName>
    <definedName name="_Fill" localSheetId="1" hidden="1">#REF!</definedName>
    <definedName name="_Fill" localSheetId="7" hidden="1">#REF!</definedName>
    <definedName name="_Fill" hidden="1">#REF!</definedName>
    <definedName name="_filll" hidden="1">#REF!</definedName>
    <definedName name="_xlnm._FilterDatabase" localSheetId="9" hidden="1">'10-Glasbewassing'!$A$12:$Z$95</definedName>
    <definedName name="_xlnm._FilterDatabase" localSheetId="1" hidden="1">'2-Kosten per locatie'!$A$12:$I$51</definedName>
    <definedName name="_xlnm._FilterDatabase" localSheetId="3" hidden="1">'4-Basis ruimtestaat'!$B$9:$U$794</definedName>
    <definedName name="_xlnm._FilterDatabase" localSheetId="7" hidden="1">'8-Vloeronderhoud'!$A$12:$Y$100</definedName>
    <definedName name="_Hlk39130726" localSheetId="0">'1-Uitgangspunten'!$A$16</definedName>
    <definedName name="_Key1" localSheetId="9" hidden="1">#REF!</definedName>
    <definedName name="_Key1" localSheetId="1" hidden="1">#REF!</definedName>
    <definedName name="_Key1" localSheetId="7"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#REF!</definedName>
    <definedName name="_xlnm.Print_Area" localSheetId="10">'11-Afroepprijs'!$A$3:$F$44</definedName>
    <definedName name="_xlnm.Print_Area" localSheetId="1">'2-Kosten per locatie'!$A$3:$AB$51</definedName>
    <definedName name="_xlnm.Print_Area" localSheetId="3">'4-Basis ruimtestaat'!$B$3:$U$421</definedName>
    <definedName name="_xlnm.Print_Area" localSheetId="4">'5-Premies en opslagen'!$A$3:$E$55</definedName>
    <definedName name="_xlnm.Print_Area" localSheetId="5">'6-Opbouw uurtarief productie'!$A$1:$R$63</definedName>
    <definedName name="_xlnm.Print_Titles" localSheetId="9">'10-Glasbewassing'!$12:$12</definedName>
    <definedName name="_xlnm.Print_Titles" localSheetId="10">'11-Afroepprijs'!$6:$10</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7">'8-Vloeronderhoud'!$12:$12</definedName>
    <definedName name="berichtok" localSheetId="1">'2-Kosten per locatie'!berichtok</definedName>
    <definedName name="berichtok" localSheetId="8">#N/A</definedName>
    <definedName name="berichtok">'2-Kosten per locatie'!berichtok</definedName>
    <definedName name="berichtoke" localSheetId="1">'2-Kosten per locatie'!berichtoke</definedName>
    <definedName name="berichtoke" localSheetId="8">#N/A</definedName>
    <definedName name="berichtoke">'2-Kosten per locatie'!berichtoke</definedName>
    <definedName name="berichtoke1" localSheetId="1">'2-Kosten per locatie'!berichtoke1</definedName>
    <definedName name="berichtoke1" localSheetId="8">#N/A</definedName>
    <definedName name="berichtoke1">'2-Kosten per locatie'!berichtoke1</definedName>
    <definedName name="Berkt" localSheetId="1">'2-Kosten per locatie'!Berkt</definedName>
    <definedName name="Berkt" localSheetId="8">#N/A</definedName>
    <definedName name="Berkt">'2-Kosten per locatie'!Berkt</definedName>
    <definedName name="dffdf" hidden="1">#REF!</definedName>
    <definedName name="einde" localSheetId="1">'2-Kosten per locatie'!einde</definedName>
    <definedName name="einde" localSheetId="8">#N/A</definedName>
    <definedName name="einde">'2-Kosten per locatie'!einde</definedName>
    <definedName name="fghf" hidden="1">#REF!</definedName>
    <definedName name="Gan_R" localSheetId="1">'2-Kosten per locatie'!Gan_R</definedName>
    <definedName name="Gan_R" localSheetId="8">#N/A</definedName>
    <definedName name="Gan_R">'2-Kosten per locatie'!Gan_R</definedName>
    <definedName name="gs" hidden="1">#REF!</definedName>
    <definedName name="han" localSheetId="9" hidden="1">#REF!</definedName>
    <definedName name="han" localSheetId="1" hidden="1">#REF!</definedName>
    <definedName name="han" localSheetId="7" hidden="1">#REF!</definedName>
    <definedName name="han" hidden="1">#REF!</definedName>
    <definedName name="HTML_CodePage" hidden="1">1252</definedName>
    <definedName name="HTML_Control" localSheetId="1" hidden="1">{"'ma_vr'!$A$1:$AA$42"}</definedName>
    <definedName name="HTML_Control" localSheetId="8"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#REF!</definedName>
    <definedName name="Mutatiederdekwartaal" localSheetId="1" hidden="1">{"'ma_vr'!$A$1:$AA$42"}</definedName>
    <definedName name="Mutatiederdekwartaal" localSheetId="8" hidden="1">{"'ma_vr'!$A$1:$AA$42"}</definedName>
    <definedName name="Mutatiederdekwartaal" hidden="1">{"'ma_vr'!$A$1:$AA$42"}</definedName>
    <definedName name="NvB"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9" l="1"/>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E53" i="39"/>
  <c r="E54" i="39"/>
  <c r="E55" i="39"/>
  <c r="E56" i="39"/>
  <c r="E57" i="39"/>
  <c r="E58" i="39"/>
  <c r="E59" i="39"/>
  <c r="E60" i="39"/>
  <c r="E61" i="39"/>
  <c r="E62" i="39"/>
  <c r="E63" i="39"/>
  <c r="E64" i="39"/>
  <c r="E65" i="39"/>
  <c r="E66" i="39"/>
  <c r="E67" i="39"/>
  <c r="E68" i="39"/>
  <c r="E69" i="39"/>
  <c r="E70" i="39"/>
  <c r="E71" i="39"/>
  <c r="E72" i="39"/>
  <c r="E73" i="39"/>
  <c r="E74" i="39"/>
  <c r="E75" i="39"/>
  <c r="E76" i="39"/>
  <c r="E77" i="39"/>
  <c r="E78" i="39"/>
  <c r="E79" i="39"/>
  <c r="E80" i="39"/>
  <c r="E81" i="39"/>
  <c r="E82" i="39"/>
  <c r="E83" i="39"/>
  <c r="E84" i="39"/>
  <c r="E85" i="39"/>
  <c r="E86" i="39"/>
  <c r="E87" i="39"/>
  <c r="E88" i="39"/>
  <c r="E89" i="39"/>
  <c r="E90" i="39"/>
  <c r="E91" i="39"/>
  <c r="E92" i="39"/>
  <c r="E93" i="39"/>
  <c r="E94" i="39"/>
  <c r="E95" i="39"/>
  <c r="E96" i="39"/>
  <c r="E97" i="39"/>
  <c r="E13" i="39"/>
  <c r="G63" i="37"/>
  <c r="G71" i="37"/>
  <c r="G78" i="37"/>
  <c r="G79" i="37"/>
  <c r="G86" i="37"/>
  <c r="G87" i="37"/>
  <c r="G17" i="42"/>
  <c r="G16" i="42"/>
  <c r="G15" i="42"/>
  <c r="F13" i="42"/>
  <c r="F14" i="42"/>
  <c r="F15" i="42"/>
  <c r="H15" i="42"/>
  <c r="F16" i="42"/>
  <c r="F17" i="42"/>
  <c r="C12" i="42"/>
  <c r="C13" i="42"/>
  <c r="C14" i="42"/>
  <c r="C11" i="42"/>
  <c r="B8" i="42"/>
  <c r="B7" i="42"/>
  <c r="B6" i="42"/>
  <c r="B5" i="42"/>
  <c r="B4" i="42"/>
  <c r="B3" i="42"/>
  <c r="F12" i="42"/>
  <c r="F11" i="42"/>
  <c r="G76" i="37"/>
  <c r="G56" i="37"/>
  <c r="H17" i="42" l="1"/>
  <c r="G70" i="37"/>
  <c r="G62" i="37"/>
  <c r="G85" i="37"/>
  <c r="G77" i="37"/>
  <c r="G69" i="37"/>
  <c r="G55" i="37"/>
  <c r="G60" i="37"/>
  <c r="G91" i="37"/>
  <c r="G83" i="37"/>
  <c r="G75" i="37"/>
  <c r="G67" i="37"/>
  <c r="G68" i="37"/>
  <c r="G90" i="37"/>
  <c r="G82" i="37"/>
  <c r="G74" i="37"/>
  <c r="G66" i="37"/>
  <c r="G58" i="37"/>
  <c r="G81" i="37"/>
  <c r="G73" i="37"/>
  <c r="G65" i="37"/>
  <c r="G57" i="37"/>
  <c r="G88" i="37"/>
  <c r="G80" i="37"/>
  <c r="G72" i="37"/>
  <c r="G64" i="37"/>
  <c r="H16" i="42"/>
  <c r="F19" i="42"/>
  <c r="J50" i="37" l="1"/>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10" i="2"/>
  <c r="D61" i="39" l="1"/>
  <c r="D40" i="39"/>
  <c r="E92" i="35"/>
  <c r="F92" i="35" s="1"/>
  <c r="H92" i="35" s="1"/>
  <c r="E91" i="35"/>
  <c r="F91" i="35" s="1"/>
  <c r="H91" i="35" s="1"/>
  <c r="E90" i="35"/>
  <c r="F90" i="35" s="1"/>
  <c r="H90" i="35" s="1"/>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D60" i="39"/>
  <c r="D39" i="39"/>
  <c r="D95" i="35"/>
  <c r="E89" i="35"/>
  <c r="F89" i="35" s="1"/>
  <c r="H89" i="35" s="1"/>
  <c r="E88" i="35"/>
  <c r="F88" i="35" s="1"/>
  <c r="H88" i="35" s="1"/>
  <c r="E87" i="35"/>
  <c r="F87" i="35" s="1"/>
  <c r="H87" i="35" s="1"/>
  <c r="E86" i="35"/>
  <c r="F86" i="35" s="1"/>
  <c r="H86" i="35" s="1"/>
  <c r="D14" i="39"/>
  <c r="D15" i="39"/>
  <c r="D16" i="39"/>
  <c r="D17" i="39"/>
  <c r="D18" i="39"/>
  <c r="D19" i="39"/>
  <c r="D20" i="39"/>
  <c r="D21" i="39"/>
  <c r="D22" i="39"/>
  <c r="D23" i="39"/>
  <c r="D24" i="39"/>
  <c r="D25" i="39"/>
  <c r="D26" i="39"/>
  <c r="D27" i="39"/>
  <c r="D28" i="39"/>
  <c r="D29" i="39"/>
  <c r="D30" i="39"/>
  <c r="D31" i="39"/>
  <c r="D32" i="39"/>
  <c r="D33" i="39"/>
  <c r="D34" i="39"/>
  <c r="D35" i="39"/>
  <c r="D36" i="39"/>
  <c r="D37" i="39"/>
  <c r="D38" i="39"/>
  <c r="D41" i="39"/>
  <c r="D42" i="39"/>
  <c r="D43" i="39"/>
  <c r="D44" i="39"/>
  <c r="D45" i="39"/>
  <c r="D46" i="39"/>
  <c r="D47" i="39"/>
  <c r="D48" i="39"/>
  <c r="D49" i="39"/>
  <c r="D50" i="39"/>
  <c r="D51" i="39"/>
  <c r="D52" i="39"/>
  <c r="D53" i="39"/>
  <c r="D54" i="39"/>
  <c r="D55" i="39"/>
  <c r="D56" i="39"/>
  <c r="D57" i="39"/>
  <c r="D58" i="39"/>
  <c r="D59" i="39"/>
  <c r="D62" i="39"/>
  <c r="D63" i="39"/>
  <c r="D64" i="39"/>
  <c r="D65" i="39"/>
  <c r="D66" i="39"/>
  <c r="D67" i="39"/>
  <c r="D68" i="39"/>
  <c r="D69" i="39"/>
  <c r="D70" i="39"/>
  <c r="D71" i="39"/>
  <c r="D72" i="39"/>
  <c r="D73" i="39"/>
  <c r="D74" i="39"/>
  <c r="D75" i="39"/>
  <c r="D76" i="39"/>
  <c r="D77" i="39"/>
  <c r="D78" i="39"/>
  <c r="D79" i="39"/>
  <c r="D80" i="39"/>
  <c r="D81" i="39"/>
  <c r="D82" i="39"/>
  <c r="D83" i="39"/>
  <c r="D84" i="39"/>
  <c r="D85" i="39"/>
  <c r="D86" i="39"/>
  <c r="D87" i="39"/>
  <c r="D88" i="39"/>
  <c r="D89" i="39"/>
  <c r="D90" i="39"/>
  <c r="D91" i="39"/>
  <c r="D92" i="39"/>
  <c r="D93" i="39"/>
  <c r="D94" i="39"/>
  <c r="D95" i="39"/>
  <c r="D96" i="39"/>
  <c r="D97" i="39"/>
  <c r="D13" i="39"/>
  <c r="F40" i="39" l="1"/>
  <c r="H40" i="39" s="1"/>
  <c r="F61" i="39"/>
  <c r="H61" i="39" s="1"/>
  <c r="F39" i="39"/>
  <c r="H39" i="39" s="1"/>
  <c r="F60" i="39"/>
  <c r="H60" i="39" s="1"/>
  <c r="F41" i="39"/>
  <c r="H41" i="39" s="1"/>
  <c r="F91" i="39"/>
  <c r="H91" i="39" s="1"/>
  <c r="F87" i="39"/>
  <c r="H87" i="39" s="1"/>
  <c r="F82" i="39"/>
  <c r="H82" i="39" s="1"/>
  <c r="F78" i="39"/>
  <c r="H78" i="39" s="1"/>
  <c r="F66" i="39"/>
  <c r="H66" i="39" s="1"/>
  <c r="F48" i="39"/>
  <c r="H48" i="39" s="1"/>
  <c r="F43" i="39"/>
  <c r="H43" i="39" s="1"/>
  <c r="F97" i="39"/>
  <c r="H97" i="39" s="1"/>
  <c r="F85" i="39"/>
  <c r="H85" i="39" s="1"/>
  <c r="F80" i="39"/>
  <c r="H80" i="39" s="1"/>
  <c r="F77" i="39"/>
  <c r="H77" i="39" s="1"/>
  <c r="F50" i="39"/>
  <c r="H50" i="39" s="1"/>
  <c r="F46" i="39"/>
  <c r="H46" i="39" s="1"/>
  <c r="F45" i="39"/>
  <c r="H45" i="39" s="1"/>
  <c r="F89" i="39"/>
  <c r="H89" i="39" s="1"/>
  <c r="F73" i="39"/>
  <c r="H73" i="39" s="1"/>
  <c r="F55" i="39"/>
  <c r="H55" i="39" s="1"/>
  <c r="F96" i="39"/>
  <c r="H96" i="39" s="1"/>
  <c r="F90" i="39"/>
  <c r="H90" i="39" s="1"/>
  <c r="F83" i="39"/>
  <c r="H83" i="39" s="1"/>
  <c r="F74" i="39"/>
  <c r="H74" i="39" s="1"/>
  <c r="F67" i="39"/>
  <c r="H67" i="39" s="1"/>
  <c r="F63" i="39"/>
  <c r="H63" i="39" s="1"/>
  <c r="F56" i="39"/>
  <c r="H56" i="39" s="1"/>
  <c r="F49" i="39"/>
  <c r="H49" i="39" s="1"/>
  <c r="F79" i="39"/>
  <c r="H79" i="39" s="1"/>
  <c r="F70" i="39"/>
  <c r="H70" i="39" s="1"/>
  <c r="F62" i="39"/>
  <c r="H62" i="39" s="1"/>
  <c r="F52" i="39"/>
  <c r="H52" i="39" s="1"/>
  <c r="F44" i="39"/>
  <c r="H44" i="39" s="1"/>
  <c r="F93" i="39"/>
  <c r="H93" i="39" s="1"/>
  <c r="F86" i="39"/>
  <c r="H86" i="39" s="1"/>
  <c r="F76" i="39"/>
  <c r="H76" i="39" s="1"/>
  <c r="F69" i="39"/>
  <c r="H69" i="39" s="1"/>
  <c r="F51" i="39"/>
  <c r="H51" i="39" s="1"/>
  <c r="F92" i="39"/>
  <c r="H92" i="39" s="1"/>
  <c r="F81" i="39"/>
  <c r="H81" i="39" s="1"/>
  <c r="F72" i="39"/>
  <c r="H72" i="39" s="1"/>
  <c r="F65" i="39"/>
  <c r="H65" i="39" s="1"/>
  <c r="F58" i="39"/>
  <c r="H58" i="39" s="1"/>
  <c r="F47" i="39"/>
  <c r="H47" i="39" s="1"/>
  <c r="F95" i="39"/>
  <c r="H95" i="39" s="1"/>
  <c r="F71" i="39"/>
  <c r="H71" i="39" s="1"/>
  <c r="F64" i="39"/>
  <c r="H64" i="39" s="1"/>
  <c r="F54" i="39"/>
  <c r="H54" i="39" s="1"/>
  <c r="F42" i="39"/>
  <c r="H42" i="39" s="1"/>
  <c r="F88" i="39"/>
  <c r="H88" i="39" s="1"/>
  <c r="F84" i="39"/>
  <c r="H84" i="39" s="1"/>
  <c r="F59" i="39"/>
  <c r="H59" i="39" s="1"/>
  <c r="F53" i="39"/>
  <c r="H53" i="39" s="1"/>
  <c r="F94" i="39"/>
  <c r="H94" i="39" s="1"/>
  <c r="F75" i="39"/>
  <c r="H75" i="39" s="1"/>
  <c r="F68" i="39"/>
  <c r="H68" i="39" s="1"/>
  <c r="F57" i="39"/>
  <c r="H57" i="39" s="1"/>
  <c r="F14" i="39"/>
  <c r="H14" i="39" s="1"/>
  <c r="F15" i="39"/>
  <c r="H15" i="39" s="1"/>
  <c r="F16" i="39"/>
  <c r="H16" i="39" s="1"/>
  <c r="F17" i="39"/>
  <c r="H17" i="39" s="1"/>
  <c r="F18" i="39"/>
  <c r="H18" i="39" s="1"/>
  <c r="F19" i="39"/>
  <c r="H19" i="39" s="1"/>
  <c r="F20" i="39"/>
  <c r="H20" i="39" s="1"/>
  <c r="F21" i="39"/>
  <c r="H21" i="39" s="1"/>
  <c r="F22" i="39"/>
  <c r="H22" i="39" s="1"/>
  <c r="F23" i="39"/>
  <c r="H23" i="39" s="1"/>
  <c r="F24" i="39"/>
  <c r="H24" i="39" s="1"/>
  <c r="F25" i="39"/>
  <c r="H25" i="39" s="1"/>
  <c r="F26" i="39"/>
  <c r="H26" i="39" s="1"/>
  <c r="F27" i="39"/>
  <c r="H27" i="39" s="1"/>
  <c r="F28" i="39"/>
  <c r="H28" i="39" s="1"/>
  <c r="F29" i="39"/>
  <c r="H29" i="39" s="1"/>
  <c r="F30" i="39"/>
  <c r="H30" i="39" s="1"/>
  <c r="F31" i="39"/>
  <c r="H31" i="39" s="1"/>
  <c r="F32" i="39"/>
  <c r="H32" i="39" s="1"/>
  <c r="F33" i="39"/>
  <c r="H33" i="39" s="1"/>
  <c r="F34" i="39"/>
  <c r="H34" i="39" s="1"/>
  <c r="F35" i="39"/>
  <c r="H35" i="39" s="1"/>
  <c r="F36" i="39"/>
  <c r="H36" i="39" s="1"/>
  <c r="F37" i="39"/>
  <c r="H37" i="39" s="1"/>
  <c r="F38" i="39"/>
  <c r="H38" i="39" s="1"/>
  <c r="E75" i="35"/>
  <c r="F75" i="35" s="1"/>
  <c r="H75" i="35" s="1"/>
  <c r="E76" i="35"/>
  <c r="F76" i="35" s="1"/>
  <c r="H76" i="35" s="1"/>
  <c r="E77" i="35"/>
  <c r="F77" i="35" s="1"/>
  <c r="H77" i="35" s="1"/>
  <c r="E78" i="35"/>
  <c r="F78" i="35" s="1"/>
  <c r="H78" i="35" s="1"/>
  <c r="E79" i="35"/>
  <c r="F79" i="35" s="1"/>
  <c r="H79" i="35" s="1"/>
  <c r="E80" i="35"/>
  <c r="F80" i="35" s="1"/>
  <c r="H80" i="35" s="1"/>
  <c r="E81" i="35"/>
  <c r="F81" i="35" s="1"/>
  <c r="H81" i="35" s="1"/>
  <c r="E82" i="35"/>
  <c r="F82" i="35" s="1"/>
  <c r="H82" i="35" s="1"/>
  <c r="E83" i="35"/>
  <c r="F83" i="35" s="1"/>
  <c r="H83" i="35" s="1"/>
  <c r="E84" i="35"/>
  <c r="F84" i="35" s="1"/>
  <c r="H84" i="35" s="1"/>
  <c r="E85" i="35"/>
  <c r="F85" i="35" s="1"/>
  <c r="H85" i="35" s="1"/>
  <c r="E20" i="35"/>
  <c r="F20" i="35" s="1"/>
  <c r="H20" i="35" s="1"/>
  <c r="E21" i="35"/>
  <c r="F21" i="35" s="1"/>
  <c r="H21" i="35" s="1"/>
  <c r="E22" i="35"/>
  <c r="F22" i="35" s="1"/>
  <c r="H22" i="35" s="1"/>
  <c r="E23" i="35"/>
  <c r="F23" i="35" s="1"/>
  <c r="H23" i="35" s="1"/>
  <c r="E24" i="35"/>
  <c r="F24" i="35" s="1"/>
  <c r="H24" i="35" s="1"/>
  <c r="E25" i="35"/>
  <c r="F25" i="35" s="1"/>
  <c r="H25" i="35" s="1"/>
  <c r="E26" i="35"/>
  <c r="F26" i="35" s="1"/>
  <c r="H26" i="35" s="1"/>
  <c r="E27" i="35"/>
  <c r="F27" i="35" s="1"/>
  <c r="H27" i="35" s="1"/>
  <c r="E28" i="35"/>
  <c r="F28" i="35" s="1"/>
  <c r="H28" i="35" s="1"/>
  <c r="E29" i="35"/>
  <c r="F29" i="35" s="1"/>
  <c r="H29" i="35" s="1"/>
  <c r="E30" i="35"/>
  <c r="F30" i="35" s="1"/>
  <c r="H30" i="35" s="1"/>
  <c r="E31" i="35"/>
  <c r="F31" i="35" s="1"/>
  <c r="H31" i="35" s="1"/>
  <c r="E32" i="35"/>
  <c r="F32" i="35" s="1"/>
  <c r="H32" i="35" s="1"/>
  <c r="E33" i="35"/>
  <c r="F33" i="35" s="1"/>
  <c r="H33" i="35" s="1"/>
  <c r="E34" i="35"/>
  <c r="F34" i="35" s="1"/>
  <c r="H34" i="35" s="1"/>
  <c r="E35" i="35"/>
  <c r="F35" i="35" s="1"/>
  <c r="H35" i="35" s="1"/>
  <c r="E36" i="35"/>
  <c r="F36" i="35" s="1"/>
  <c r="H36" i="35" s="1"/>
  <c r="E37" i="35"/>
  <c r="F37" i="35" s="1"/>
  <c r="H37" i="35" s="1"/>
  <c r="E38" i="35"/>
  <c r="F38" i="35" s="1"/>
  <c r="H38" i="35" s="1"/>
  <c r="E39" i="35"/>
  <c r="F39" i="35" s="1"/>
  <c r="H39" i="35" s="1"/>
  <c r="E40" i="35"/>
  <c r="F40" i="35" s="1"/>
  <c r="H40" i="35" s="1"/>
  <c r="E41" i="35"/>
  <c r="F41" i="35" s="1"/>
  <c r="H41" i="35" s="1"/>
  <c r="E42" i="35"/>
  <c r="F42" i="35" s="1"/>
  <c r="H42" i="35" s="1"/>
  <c r="E43" i="35"/>
  <c r="F43" i="35" s="1"/>
  <c r="H43" i="35" s="1"/>
  <c r="E44" i="35"/>
  <c r="F44" i="35" s="1"/>
  <c r="H44" i="35" s="1"/>
  <c r="E45" i="35"/>
  <c r="F45" i="35" s="1"/>
  <c r="H45" i="35" s="1"/>
  <c r="E46" i="35"/>
  <c r="F46" i="35" s="1"/>
  <c r="H46" i="35" s="1"/>
  <c r="E47" i="35"/>
  <c r="F47" i="35" s="1"/>
  <c r="H47" i="35" s="1"/>
  <c r="E48" i="35"/>
  <c r="F48" i="35" s="1"/>
  <c r="H48" i="35" s="1"/>
  <c r="E49" i="35"/>
  <c r="F49" i="35" s="1"/>
  <c r="H49" i="35" s="1"/>
  <c r="E50" i="35"/>
  <c r="F50" i="35" s="1"/>
  <c r="H50" i="35" s="1"/>
  <c r="E51" i="35"/>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E59" i="35"/>
  <c r="F59" i="35" s="1"/>
  <c r="H59" i="35" s="1"/>
  <c r="E60" i="35"/>
  <c r="F60" i="35" s="1"/>
  <c r="H60" i="35" s="1"/>
  <c r="E61" i="35"/>
  <c r="F61" i="35" s="1"/>
  <c r="H61" i="35" s="1"/>
  <c r="E62" i="35"/>
  <c r="F62" i="35" s="1"/>
  <c r="H62" i="35" s="1"/>
  <c r="E63" i="35"/>
  <c r="F63" i="35" s="1"/>
  <c r="H63" i="35" s="1"/>
  <c r="E64" i="35"/>
  <c r="F64" i="35" s="1"/>
  <c r="H64" i="35" s="1"/>
  <c r="E65" i="35"/>
  <c r="F65" i="35" s="1"/>
  <c r="H65" i="35" s="1"/>
  <c r="E66" i="35"/>
  <c r="F66" i="35" s="1"/>
  <c r="H66" i="35" s="1"/>
  <c r="E67" i="35"/>
  <c r="F67" i="35" s="1"/>
  <c r="H67" i="35" s="1"/>
  <c r="E68" i="35"/>
  <c r="F68" i="35" s="1"/>
  <c r="H68" i="35" s="1"/>
  <c r="E69" i="35"/>
  <c r="F69" i="35" s="1"/>
  <c r="H69" i="35" s="1"/>
  <c r="E70" i="35"/>
  <c r="F70" i="35" s="1"/>
  <c r="H70" i="35" s="1"/>
  <c r="E71" i="35"/>
  <c r="F71" i="35" s="1"/>
  <c r="H71" i="35" s="1"/>
  <c r="E72" i="35"/>
  <c r="F72" i="35" s="1"/>
  <c r="H72" i="35" s="1"/>
  <c r="E73" i="35"/>
  <c r="F73" i="35" s="1"/>
  <c r="H73" i="35" s="1"/>
  <c r="E74" i="35"/>
  <c r="F74" i="35" s="1"/>
  <c r="H74" i="35" s="1"/>
  <c r="P20" i="40" l="1"/>
  <c r="L18" i="40"/>
  <c r="K18" i="40"/>
  <c r="J18" i="40"/>
  <c r="I18" i="40"/>
  <c r="F18" i="40"/>
  <c r="E18" i="40"/>
  <c r="L17" i="40"/>
  <c r="K17" i="40"/>
  <c r="J17" i="40"/>
  <c r="I17" i="40"/>
  <c r="E17" i="40"/>
  <c r="F17" i="40" s="1"/>
  <c r="L16" i="40"/>
  <c r="K16" i="40"/>
  <c r="J16" i="40"/>
  <c r="E16" i="40"/>
  <c r="F16" i="40" s="1"/>
  <c r="I16" i="40" s="1"/>
  <c r="N16" i="40" s="1"/>
  <c r="Q16" i="40" s="1"/>
  <c r="L15" i="40"/>
  <c r="K15" i="40"/>
  <c r="J15" i="40"/>
  <c r="E15" i="40"/>
  <c r="F15" i="40" s="1"/>
  <c r="I15" i="40" s="1"/>
  <c r="L14" i="40"/>
  <c r="K14" i="40"/>
  <c r="J14" i="40"/>
  <c r="E14" i="40"/>
  <c r="F14" i="40" s="1"/>
  <c r="I14" i="40" s="1"/>
  <c r="L13" i="40"/>
  <c r="K13" i="40"/>
  <c r="J13" i="40"/>
  <c r="E13" i="40"/>
  <c r="F13" i="40" s="1"/>
  <c r="I13" i="40" s="1"/>
  <c r="B8" i="40"/>
  <c r="A8" i="40"/>
  <c r="B7" i="40"/>
  <c r="A7" i="40"/>
  <c r="B6" i="40"/>
  <c r="A6" i="40"/>
  <c r="B5" i="40"/>
  <c r="A5" i="40"/>
  <c r="B4" i="40"/>
  <c r="A4" i="40"/>
  <c r="B3" i="40"/>
  <c r="A3" i="40"/>
  <c r="D100" i="39"/>
  <c r="F13" i="39"/>
  <c r="H13" i="39" s="1"/>
  <c r="H100" i="39" s="1"/>
  <c r="B8" i="39"/>
  <c r="A8" i="39"/>
  <c r="B7" i="39"/>
  <c r="A7" i="39"/>
  <c r="B6" i="39"/>
  <c r="A6" i="39"/>
  <c r="B5" i="39"/>
  <c r="A5" i="39"/>
  <c r="B4" i="39"/>
  <c r="A4" i="39"/>
  <c r="B3" i="39"/>
  <c r="A3" i="39"/>
  <c r="E19" i="35"/>
  <c r="F19" i="35" s="1"/>
  <c r="H19" i="35" s="1"/>
  <c r="E18" i="35"/>
  <c r="F18" i="35" s="1"/>
  <c r="H18" i="35" s="1"/>
  <c r="E17" i="35"/>
  <c r="F17" i="35" s="1"/>
  <c r="H17" i="35" s="1"/>
  <c r="E16" i="35"/>
  <c r="F16" i="35" s="1"/>
  <c r="H16" i="35" s="1"/>
  <c r="E15" i="35"/>
  <c r="F15" i="35" s="1"/>
  <c r="H15" i="35" s="1"/>
  <c r="E14" i="35"/>
  <c r="F14" i="35" s="1"/>
  <c r="H14" i="35" s="1"/>
  <c r="E13" i="35"/>
  <c r="F13" i="35" s="1"/>
  <c r="H13" i="35" s="1"/>
  <c r="B8" i="35"/>
  <c r="A8" i="35"/>
  <c r="B7" i="35"/>
  <c r="A7" i="35"/>
  <c r="B6" i="35"/>
  <c r="A6" i="35"/>
  <c r="B5" i="35"/>
  <c r="A5" i="35"/>
  <c r="B4" i="35"/>
  <c r="A4" i="35"/>
  <c r="B3" i="35"/>
  <c r="A3" i="35"/>
  <c r="B8" i="5"/>
  <c r="A8" i="5"/>
  <c r="B7" i="5"/>
  <c r="A7" i="5"/>
  <c r="B6" i="5"/>
  <c r="A6" i="5"/>
  <c r="B5" i="5"/>
  <c r="A5" i="5"/>
  <c r="B4" i="5"/>
  <c r="A4" i="5"/>
  <c r="B3" i="5"/>
  <c r="A3" i="5"/>
  <c r="K60" i="38"/>
  <c r="K59" i="38"/>
  <c r="K58" i="38"/>
  <c r="K57" i="38"/>
  <c r="K56" i="38"/>
  <c r="K55" i="38"/>
  <c r="K54" i="38"/>
  <c r="K53" i="38"/>
  <c r="K52" i="38"/>
  <c r="K51" i="38"/>
  <c r="K50" i="38"/>
  <c r="N30" i="38"/>
  <c r="M30" i="38"/>
  <c r="L30" i="38"/>
  <c r="K30" i="38"/>
  <c r="J30" i="38"/>
  <c r="I30" i="38"/>
  <c r="N29" i="38"/>
  <c r="M29" i="38"/>
  <c r="L29" i="38"/>
  <c r="K29" i="38"/>
  <c r="J29" i="38"/>
  <c r="I29" i="38"/>
  <c r="N28" i="38"/>
  <c r="M28" i="38"/>
  <c r="L28" i="38"/>
  <c r="K28" i="38"/>
  <c r="J28" i="38"/>
  <c r="I28" i="38"/>
  <c r="N27" i="38"/>
  <c r="M27" i="38"/>
  <c r="L27" i="38"/>
  <c r="K27" i="38"/>
  <c r="J27" i="38"/>
  <c r="J31" i="38" s="1"/>
  <c r="I27" i="38"/>
  <c r="N23" i="38"/>
  <c r="M23" i="38"/>
  <c r="L23" i="38"/>
  <c r="K23" i="38"/>
  <c r="J23" i="38"/>
  <c r="I23" i="38"/>
  <c r="B8" i="38"/>
  <c r="A8" i="38"/>
  <c r="B7" i="38"/>
  <c r="A7" i="38"/>
  <c r="B6" i="38"/>
  <c r="A6" i="38"/>
  <c r="B5" i="38"/>
  <c r="A5" i="38"/>
  <c r="B4" i="38"/>
  <c r="A4" i="38"/>
  <c r="B3" i="38"/>
  <c r="A3" i="38"/>
  <c r="K60" i="18"/>
  <c r="K59" i="18"/>
  <c r="K58" i="18"/>
  <c r="K57" i="18"/>
  <c r="K56" i="18"/>
  <c r="K55" i="18"/>
  <c r="K54" i="18"/>
  <c r="K53" i="18"/>
  <c r="K52" i="18"/>
  <c r="K51" i="18"/>
  <c r="K50" i="18"/>
  <c r="N39" i="18"/>
  <c r="M39" i="18"/>
  <c r="L39" i="18"/>
  <c r="K39" i="18"/>
  <c r="J39" i="18"/>
  <c r="I39" i="18"/>
  <c r="N38" i="18"/>
  <c r="M38" i="18"/>
  <c r="L38" i="18"/>
  <c r="K38" i="18"/>
  <c r="J38" i="18"/>
  <c r="I38" i="18"/>
  <c r="N37" i="18"/>
  <c r="M37" i="18"/>
  <c r="L37" i="18"/>
  <c r="K37" i="18"/>
  <c r="J37" i="18"/>
  <c r="I37" i="18"/>
  <c r="N36" i="18"/>
  <c r="M36" i="18"/>
  <c r="L36" i="18"/>
  <c r="K36" i="18"/>
  <c r="J36" i="18"/>
  <c r="I36" i="18"/>
  <c r="N35" i="18"/>
  <c r="M35" i="18"/>
  <c r="L35" i="18"/>
  <c r="K35" i="18"/>
  <c r="J35" i="18"/>
  <c r="I35" i="18"/>
  <c r="N34" i="18"/>
  <c r="M34" i="18"/>
  <c r="L34" i="18"/>
  <c r="K34" i="18"/>
  <c r="J34" i="18"/>
  <c r="I34" i="18"/>
  <c r="N33" i="18"/>
  <c r="M33" i="18"/>
  <c r="L33" i="18"/>
  <c r="K33" i="18"/>
  <c r="J33" i="18"/>
  <c r="I33" i="18"/>
  <c r="N29" i="18"/>
  <c r="M29" i="18"/>
  <c r="L29" i="18"/>
  <c r="K29" i="18"/>
  <c r="J29" i="18"/>
  <c r="I29" i="18"/>
  <c r="B8" i="18"/>
  <c r="A8" i="18"/>
  <c r="B7" i="18"/>
  <c r="A7" i="18"/>
  <c r="B6" i="18"/>
  <c r="A6" i="18"/>
  <c r="B5" i="18"/>
  <c r="A5" i="18"/>
  <c r="B4" i="18"/>
  <c r="A4" i="18"/>
  <c r="B3" i="18"/>
  <c r="A3" i="18"/>
  <c r="B52" i="17"/>
  <c r="B50" i="17"/>
  <c r="B49" i="17"/>
  <c r="B47" i="17"/>
  <c r="B51" i="17" s="1"/>
  <c r="B41" i="17"/>
  <c r="C16" i="17"/>
  <c r="B8" i="17"/>
  <c r="A8" i="17"/>
  <c r="B7" i="17"/>
  <c r="A7" i="17"/>
  <c r="B6" i="17"/>
  <c r="A6" i="17"/>
  <c r="B5" i="17"/>
  <c r="A5" i="17"/>
  <c r="B4" i="17"/>
  <c r="A4" i="17"/>
  <c r="B3" i="17"/>
  <c r="A3" i="17"/>
  <c r="P633" i="2"/>
  <c r="U633" i="2"/>
  <c r="U632" i="2"/>
  <c r="U631" i="2"/>
  <c r="U630" i="2"/>
  <c r="P629" i="2"/>
  <c r="U629" i="2"/>
  <c r="P628" i="2"/>
  <c r="U628" i="2"/>
  <c r="U627" i="2"/>
  <c r="U626" i="2"/>
  <c r="P625" i="2"/>
  <c r="U625" i="2"/>
  <c r="U624" i="2"/>
  <c r="U623" i="2"/>
  <c r="U622" i="2"/>
  <c r="U621" i="2"/>
  <c r="U620" i="2"/>
  <c r="U619" i="2"/>
  <c r="U618" i="2"/>
  <c r="U617" i="2"/>
  <c r="U616" i="2"/>
  <c r="U615" i="2"/>
  <c r="U614" i="2"/>
  <c r="U613" i="2"/>
  <c r="U612" i="2"/>
  <c r="U611" i="2"/>
  <c r="U610" i="2"/>
  <c r="U609" i="2"/>
  <c r="U608" i="2"/>
  <c r="U607" i="2"/>
  <c r="U606" i="2"/>
  <c r="U605" i="2"/>
  <c r="U604" i="2"/>
  <c r="U603" i="2"/>
  <c r="U602" i="2"/>
  <c r="U601" i="2"/>
  <c r="U600" i="2"/>
  <c r="U599" i="2"/>
  <c r="U598" i="2"/>
  <c r="U597" i="2"/>
  <c r="U596" i="2"/>
  <c r="U595" i="2"/>
  <c r="U594" i="2"/>
  <c r="U593" i="2"/>
  <c r="U592" i="2"/>
  <c r="U591" i="2"/>
  <c r="U590" i="2"/>
  <c r="U589" i="2"/>
  <c r="U588" i="2"/>
  <c r="U587" i="2"/>
  <c r="U586" i="2"/>
  <c r="U585" i="2"/>
  <c r="U584" i="2"/>
  <c r="U583" i="2"/>
  <c r="U582" i="2"/>
  <c r="U581" i="2"/>
  <c r="U580" i="2"/>
  <c r="U579" i="2"/>
  <c r="U578" i="2"/>
  <c r="U577" i="2"/>
  <c r="U576" i="2"/>
  <c r="U575" i="2"/>
  <c r="U574" i="2"/>
  <c r="U573" i="2"/>
  <c r="U572" i="2"/>
  <c r="U571" i="2"/>
  <c r="U570" i="2"/>
  <c r="U569" i="2"/>
  <c r="U568" i="2"/>
  <c r="U567" i="2"/>
  <c r="U566" i="2"/>
  <c r="U565" i="2"/>
  <c r="U564" i="2"/>
  <c r="U563" i="2"/>
  <c r="U562" i="2"/>
  <c r="U561" i="2"/>
  <c r="U560" i="2"/>
  <c r="U559" i="2"/>
  <c r="U558" i="2"/>
  <c r="U557" i="2"/>
  <c r="U556" i="2"/>
  <c r="U555" i="2"/>
  <c r="U554" i="2"/>
  <c r="U553" i="2"/>
  <c r="U552" i="2"/>
  <c r="U551" i="2"/>
  <c r="U550" i="2"/>
  <c r="U549" i="2"/>
  <c r="U548" i="2"/>
  <c r="U547" i="2"/>
  <c r="U546" i="2"/>
  <c r="U545" i="2"/>
  <c r="U544" i="2"/>
  <c r="U543" i="2"/>
  <c r="U542" i="2"/>
  <c r="U541" i="2"/>
  <c r="U540" i="2"/>
  <c r="U539" i="2"/>
  <c r="U538" i="2"/>
  <c r="U537" i="2"/>
  <c r="U536" i="2"/>
  <c r="U535" i="2"/>
  <c r="U534" i="2"/>
  <c r="U533" i="2"/>
  <c r="U532" i="2"/>
  <c r="U531" i="2"/>
  <c r="U530" i="2"/>
  <c r="U529" i="2"/>
  <c r="U528" i="2"/>
  <c r="U527" i="2"/>
  <c r="U526" i="2"/>
  <c r="U525" i="2"/>
  <c r="U524" i="2"/>
  <c r="U523" i="2"/>
  <c r="U522" i="2"/>
  <c r="U521" i="2"/>
  <c r="U520" i="2"/>
  <c r="U519" i="2"/>
  <c r="U518" i="2"/>
  <c r="U517" i="2"/>
  <c r="U516" i="2"/>
  <c r="U515" i="2"/>
  <c r="U514" i="2"/>
  <c r="U513" i="2"/>
  <c r="U512" i="2"/>
  <c r="U511" i="2"/>
  <c r="U510" i="2"/>
  <c r="U509" i="2"/>
  <c r="U508" i="2"/>
  <c r="U507" i="2"/>
  <c r="U506" i="2"/>
  <c r="U505" i="2"/>
  <c r="U504" i="2"/>
  <c r="U503" i="2"/>
  <c r="U502" i="2"/>
  <c r="U501" i="2"/>
  <c r="U500" i="2"/>
  <c r="U499" i="2"/>
  <c r="U498" i="2"/>
  <c r="U497" i="2"/>
  <c r="U496" i="2"/>
  <c r="U495" i="2"/>
  <c r="U494" i="2"/>
  <c r="U493" i="2"/>
  <c r="U492" i="2"/>
  <c r="U491" i="2"/>
  <c r="U490" i="2"/>
  <c r="U489" i="2"/>
  <c r="U488" i="2"/>
  <c r="U487" i="2"/>
  <c r="U486" i="2"/>
  <c r="U485" i="2"/>
  <c r="U484" i="2"/>
  <c r="U483" i="2"/>
  <c r="U482" i="2"/>
  <c r="U481" i="2"/>
  <c r="U480" i="2"/>
  <c r="U479" i="2"/>
  <c r="U478" i="2"/>
  <c r="U477" i="2"/>
  <c r="U476" i="2"/>
  <c r="U475" i="2"/>
  <c r="U474" i="2"/>
  <c r="U473" i="2"/>
  <c r="U472" i="2"/>
  <c r="U471" i="2"/>
  <c r="U470" i="2"/>
  <c r="U469" i="2"/>
  <c r="U468" i="2"/>
  <c r="U467" i="2"/>
  <c r="U466" i="2"/>
  <c r="U465" i="2"/>
  <c r="U464" i="2"/>
  <c r="U463" i="2"/>
  <c r="U462" i="2"/>
  <c r="U461" i="2"/>
  <c r="U460" i="2"/>
  <c r="U459" i="2"/>
  <c r="U458" i="2"/>
  <c r="U457" i="2"/>
  <c r="U456" i="2"/>
  <c r="U455" i="2"/>
  <c r="U454" i="2"/>
  <c r="U453" i="2"/>
  <c r="U452" i="2"/>
  <c r="U451" i="2"/>
  <c r="U450" i="2"/>
  <c r="U449" i="2"/>
  <c r="U448" i="2"/>
  <c r="U447" i="2"/>
  <c r="U446" i="2"/>
  <c r="U445" i="2"/>
  <c r="U444" i="2"/>
  <c r="U443" i="2"/>
  <c r="U442" i="2"/>
  <c r="U441" i="2"/>
  <c r="U440" i="2"/>
  <c r="U439" i="2"/>
  <c r="U438" i="2"/>
  <c r="U437" i="2"/>
  <c r="U436" i="2"/>
  <c r="U435" i="2"/>
  <c r="U434" i="2"/>
  <c r="U433" i="2"/>
  <c r="U432" i="2"/>
  <c r="U431" i="2"/>
  <c r="U430" i="2"/>
  <c r="U429" i="2"/>
  <c r="U428" i="2"/>
  <c r="U427" i="2"/>
  <c r="U426" i="2"/>
  <c r="U425" i="2"/>
  <c r="U424" i="2"/>
  <c r="U423" i="2"/>
  <c r="U422" i="2"/>
  <c r="U421" i="2"/>
  <c r="U420" i="2"/>
  <c r="U419" i="2"/>
  <c r="U418" i="2"/>
  <c r="U417" i="2"/>
  <c r="U416" i="2"/>
  <c r="U415" i="2"/>
  <c r="U414" i="2"/>
  <c r="U413" i="2"/>
  <c r="U412" i="2"/>
  <c r="U411" i="2"/>
  <c r="U410" i="2"/>
  <c r="U409" i="2"/>
  <c r="U408" i="2"/>
  <c r="U407" i="2"/>
  <c r="U406" i="2"/>
  <c r="U405" i="2"/>
  <c r="U404" i="2"/>
  <c r="U403" i="2"/>
  <c r="U402" i="2"/>
  <c r="U401" i="2"/>
  <c r="U400" i="2"/>
  <c r="U399" i="2"/>
  <c r="U398" i="2"/>
  <c r="U397" i="2"/>
  <c r="U396" i="2"/>
  <c r="U395" i="2"/>
  <c r="U394" i="2"/>
  <c r="U393" i="2"/>
  <c r="U392" i="2"/>
  <c r="U391" i="2"/>
  <c r="U390" i="2"/>
  <c r="U389" i="2"/>
  <c r="U388" i="2"/>
  <c r="U387" i="2"/>
  <c r="U386" i="2"/>
  <c r="U385" i="2"/>
  <c r="U384" i="2"/>
  <c r="U383" i="2"/>
  <c r="U382" i="2"/>
  <c r="U381" i="2"/>
  <c r="U380" i="2"/>
  <c r="U379" i="2"/>
  <c r="U378" i="2"/>
  <c r="U377" i="2"/>
  <c r="U376" i="2"/>
  <c r="U375" i="2"/>
  <c r="U374" i="2"/>
  <c r="U373" i="2"/>
  <c r="U372" i="2"/>
  <c r="U371" i="2"/>
  <c r="U370" i="2"/>
  <c r="U369" i="2"/>
  <c r="U368" i="2"/>
  <c r="U367" i="2"/>
  <c r="U366" i="2"/>
  <c r="U365" i="2"/>
  <c r="U364" i="2"/>
  <c r="U363" i="2"/>
  <c r="U362" i="2"/>
  <c r="U361" i="2"/>
  <c r="U360" i="2"/>
  <c r="U359" i="2"/>
  <c r="U358" i="2"/>
  <c r="U357" i="2"/>
  <c r="U356" i="2"/>
  <c r="U355" i="2"/>
  <c r="U354" i="2"/>
  <c r="U353" i="2"/>
  <c r="U352" i="2"/>
  <c r="U351" i="2"/>
  <c r="U350" i="2"/>
  <c r="U349" i="2"/>
  <c r="U348" i="2"/>
  <c r="U347" i="2"/>
  <c r="U346" i="2"/>
  <c r="U345" i="2"/>
  <c r="U344" i="2"/>
  <c r="U343" i="2"/>
  <c r="U342" i="2"/>
  <c r="U341" i="2"/>
  <c r="U340" i="2"/>
  <c r="U339" i="2"/>
  <c r="U338" i="2"/>
  <c r="U337" i="2"/>
  <c r="U336" i="2"/>
  <c r="U335" i="2"/>
  <c r="P334" i="2"/>
  <c r="U334" i="2"/>
  <c r="U333" i="2"/>
  <c r="U332" i="2"/>
  <c r="U331" i="2"/>
  <c r="U330" i="2"/>
  <c r="U329" i="2"/>
  <c r="U328" i="2"/>
  <c r="U327" i="2"/>
  <c r="U326" i="2"/>
  <c r="U325" i="2"/>
  <c r="U324" i="2"/>
  <c r="U323" i="2"/>
  <c r="U322" i="2"/>
  <c r="P321" i="2"/>
  <c r="U321" i="2"/>
  <c r="U320" i="2"/>
  <c r="U319" i="2"/>
  <c r="U318" i="2"/>
  <c r="U317" i="2"/>
  <c r="U316" i="2"/>
  <c r="U315" i="2"/>
  <c r="U314" i="2"/>
  <c r="U313" i="2"/>
  <c r="U312" i="2"/>
  <c r="U311" i="2"/>
  <c r="U310" i="2"/>
  <c r="U309" i="2"/>
  <c r="U308" i="2"/>
  <c r="U307" i="2"/>
  <c r="U306" i="2"/>
  <c r="U305" i="2"/>
  <c r="U304" i="2"/>
  <c r="U303" i="2"/>
  <c r="U302" i="2"/>
  <c r="U301" i="2"/>
  <c r="U300" i="2"/>
  <c r="U299" i="2"/>
  <c r="U298" i="2"/>
  <c r="U297" i="2"/>
  <c r="U296" i="2"/>
  <c r="U295" i="2"/>
  <c r="U294" i="2"/>
  <c r="U293" i="2"/>
  <c r="U292" i="2"/>
  <c r="U291" i="2"/>
  <c r="U290" i="2"/>
  <c r="U289" i="2"/>
  <c r="U288" i="2"/>
  <c r="U287" i="2"/>
  <c r="U286" i="2"/>
  <c r="P285" i="2"/>
  <c r="U285" i="2"/>
  <c r="U284" i="2"/>
  <c r="U283" i="2"/>
  <c r="U282" i="2"/>
  <c r="U281" i="2"/>
  <c r="U280" i="2"/>
  <c r="U279" i="2"/>
  <c r="U278" i="2"/>
  <c r="U277" i="2"/>
  <c r="U276" i="2"/>
  <c r="U275" i="2"/>
  <c r="U274" i="2"/>
  <c r="U273" i="2"/>
  <c r="U272" i="2"/>
  <c r="U271" i="2"/>
  <c r="U270" i="2"/>
  <c r="U269" i="2"/>
  <c r="U268" i="2"/>
  <c r="U267" i="2"/>
  <c r="U266" i="2"/>
  <c r="U265" i="2"/>
  <c r="U264" i="2"/>
  <c r="U263" i="2"/>
  <c r="U262" i="2"/>
  <c r="U261" i="2"/>
  <c r="U260" i="2"/>
  <c r="U259" i="2"/>
  <c r="U258" i="2"/>
  <c r="U257" i="2"/>
  <c r="U256" i="2"/>
  <c r="U255" i="2"/>
  <c r="U254" i="2"/>
  <c r="U253" i="2"/>
  <c r="U252" i="2"/>
  <c r="U251" i="2"/>
  <c r="U250" i="2"/>
  <c r="U249" i="2"/>
  <c r="U248" i="2"/>
  <c r="U247" i="2"/>
  <c r="U246" i="2"/>
  <c r="U245" i="2"/>
  <c r="U244" i="2"/>
  <c r="U243" i="2"/>
  <c r="U242" i="2"/>
  <c r="U241" i="2"/>
  <c r="U240" i="2"/>
  <c r="U239" i="2"/>
  <c r="U238" i="2"/>
  <c r="U237" i="2"/>
  <c r="U236" i="2"/>
  <c r="U235" i="2"/>
  <c r="U234" i="2"/>
  <c r="U233" i="2"/>
  <c r="U232" i="2"/>
  <c r="U231" i="2"/>
  <c r="U230" i="2"/>
  <c r="U229" i="2"/>
  <c r="U228" i="2"/>
  <c r="U227" i="2"/>
  <c r="U226" i="2"/>
  <c r="U225" i="2"/>
  <c r="U224" i="2"/>
  <c r="U223" i="2"/>
  <c r="U222" i="2"/>
  <c r="U221" i="2"/>
  <c r="U220" i="2"/>
  <c r="U219" i="2"/>
  <c r="U218" i="2"/>
  <c r="U217" i="2"/>
  <c r="U216" i="2"/>
  <c r="U215" i="2"/>
  <c r="U214" i="2"/>
  <c r="U213" i="2"/>
  <c r="U212" i="2"/>
  <c r="U211" i="2"/>
  <c r="U210" i="2"/>
  <c r="U209" i="2"/>
  <c r="U208" i="2"/>
  <c r="U207" i="2"/>
  <c r="U206" i="2"/>
  <c r="U205" i="2"/>
  <c r="U204" i="2"/>
  <c r="U203" i="2"/>
  <c r="U202" i="2"/>
  <c r="U201" i="2"/>
  <c r="U200" i="2"/>
  <c r="U199" i="2"/>
  <c r="U198" i="2"/>
  <c r="U197" i="2"/>
  <c r="U196" i="2"/>
  <c r="U195" i="2"/>
  <c r="U194" i="2"/>
  <c r="U193" i="2"/>
  <c r="U192" i="2"/>
  <c r="U191" i="2"/>
  <c r="U190" i="2"/>
  <c r="U189" i="2"/>
  <c r="U188" i="2"/>
  <c r="U187" i="2"/>
  <c r="U186" i="2"/>
  <c r="U185" i="2"/>
  <c r="U184" i="2"/>
  <c r="U183" i="2"/>
  <c r="U182" i="2"/>
  <c r="U181" i="2"/>
  <c r="U180" i="2"/>
  <c r="U179" i="2"/>
  <c r="U178" i="2"/>
  <c r="U177" i="2"/>
  <c r="U176" i="2"/>
  <c r="U175" i="2"/>
  <c r="U174" i="2"/>
  <c r="U173" i="2"/>
  <c r="U172" i="2"/>
  <c r="U171" i="2"/>
  <c r="U170" i="2"/>
  <c r="U169" i="2"/>
  <c r="U168" i="2"/>
  <c r="U167" i="2"/>
  <c r="U166" i="2"/>
  <c r="U165" i="2"/>
  <c r="U164" i="2"/>
  <c r="U163" i="2"/>
  <c r="U162" i="2"/>
  <c r="U161" i="2"/>
  <c r="U160" i="2"/>
  <c r="U159" i="2"/>
  <c r="U158" i="2"/>
  <c r="U157" i="2"/>
  <c r="U156" i="2"/>
  <c r="U155" i="2"/>
  <c r="U154" i="2"/>
  <c r="U153" i="2"/>
  <c r="U152" i="2"/>
  <c r="U151" i="2"/>
  <c r="U150" i="2"/>
  <c r="U149" i="2"/>
  <c r="U148" i="2"/>
  <c r="U147" i="2"/>
  <c r="U146" i="2"/>
  <c r="U145" i="2"/>
  <c r="U144" i="2"/>
  <c r="U143" i="2"/>
  <c r="U142" i="2"/>
  <c r="U141" i="2"/>
  <c r="U140" i="2"/>
  <c r="U139" i="2"/>
  <c r="U138" i="2"/>
  <c r="U137" i="2"/>
  <c r="U136" i="2"/>
  <c r="U135" i="2"/>
  <c r="U134" i="2"/>
  <c r="U133" i="2"/>
  <c r="U132" i="2"/>
  <c r="U131" i="2"/>
  <c r="U130" i="2"/>
  <c r="U129" i="2"/>
  <c r="U128" i="2"/>
  <c r="U127" i="2"/>
  <c r="U126" i="2"/>
  <c r="U125" i="2"/>
  <c r="U124" i="2"/>
  <c r="U123" i="2"/>
  <c r="U122" i="2"/>
  <c r="U121" i="2"/>
  <c r="U120" i="2"/>
  <c r="U119" i="2"/>
  <c r="U118" i="2"/>
  <c r="U117" i="2"/>
  <c r="U116" i="2"/>
  <c r="U115" i="2"/>
  <c r="U114" i="2"/>
  <c r="U113" i="2"/>
  <c r="U112" i="2"/>
  <c r="U111" i="2"/>
  <c r="U110" i="2"/>
  <c r="U109" i="2"/>
  <c r="U108" i="2"/>
  <c r="U107" i="2"/>
  <c r="U106" i="2"/>
  <c r="U105" i="2"/>
  <c r="U104" i="2"/>
  <c r="U103" i="2"/>
  <c r="U102" i="2"/>
  <c r="U101" i="2"/>
  <c r="U100" i="2"/>
  <c r="U99" i="2"/>
  <c r="U98" i="2"/>
  <c r="U97" i="2"/>
  <c r="U96" i="2"/>
  <c r="U95" i="2"/>
  <c r="U94" i="2"/>
  <c r="U93" i="2"/>
  <c r="U92" i="2"/>
  <c r="U91" i="2"/>
  <c r="U90" i="2"/>
  <c r="U89" i="2"/>
  <c r="U88" i="2"/>
  <c r="U87" i="2"/>
  <c r="U86" i="2"/>
  <c r="U85" i="2"/>
  <c r="U84" i="2"/>
  <c r="U83" i="2"/>
  <c r="U82" i="2"/>
  <c r="U81" i="2"/>
  <c r="U80" i="2"/>
  <c r="U79" i="2"/>
  <c r="U78" i="2"/>
  <c r="U77" i="2"/>
  <c r="U76" i="2"/>
  <c r="U75" i="2"/>
  <c r="U74" i="2"/>
  <c r="U73" i="2"/>
  <c r="U72" i="2"/>
  <c r="U71" i="2"/>
  <c r="U70" i="2"/>
  <c r="U69" i="2"/>
  <c r="U68" i="2"/>
  <c r="U67" i="2"/>
  <c r="U66" i="2"/>
  <c r="U65" i="2"/>
  <c r="U64" i="2"/>
  <c r="U63" i="2"/>
  <c r="U62" i="2"/>
  <c r="U61" i="2"/>
  <c r="U60" i="2"/>
  <c r="U59" i="2"/>
  <c r="U58" i="2"/>
  <c r="U57" i="2"/>
  <c r="U56" i="2"/>
  <c r="U55" i="2"/>
  <c r="U54" i="2"/>
  <c r="U53" i="2"/>
  <c r="U52" i="2"/>
  <c r="U51" i="2"/>
  <c r="U50" i="2"/>
  <c r="U49" i="2"/>
  <c r="U48" i="2"/>
  <c r="U47" i="2"/>
  <c r="U46" i="2"/>
  <c r="U45" i="2"/>
  <c r="U44" i="2"/>
  <c r="U43" i="2"/>
  <c r="U42" i="2"/>
  <c r="U41" i="2"/>
  <c r="U40" i="2"/>
  <c r="P39" i="2"/>
  <c r="U39" i="2"/>
  <c r="U38" i="2"/>
  <c r="U37" i="2"/>
  <c r="U36" i="2"/>
  <c r="U35" i="2"/>
  <c r="U34" i="2"/>
  <c r="U33" i="2"/>
  <c r="U32" i="2"/>
  <c r="U31" i="2"/>
  <c r="U30" i="2"/>
  <c r="U29" i="2"/>
  <c r="U28" i="2"/>
  <c r="U27" i="2"/>
  <c r="U26" i="2"/>
  <c r="U25" i="2"/>
  <c r="U24" i="2"/>
  <c r="U23" i="2"/>
  <c r="U22" i="2"/>
  <c r="U21" i="2"/>
  <c r="U20" i="2"/>
  <c r="U19" i="2"/>
  <c r="U18" i="2"/>
  <c r="U17" i="2"/>
  <c r="U16" i="2"/>
  <c r="U15" i="2"/>
  <c r="U14" i="2"/>
  <c r="U13" i="2"/>
  <c r="U12" i="2"/>
  <c r="U11" i="2"/>
  <c r="U10" i="2"/>
  <c r="C7" i="2"/>
  <c r="B7" i="2"/>
  <c r="C6" i="2"/>
  <c r="B6" i="2"/>
  <c r="C5" i="2"/>
  <c r="B5" i="2"/>
  <c r="C4" i="2"/>
  <c r="B4" i="2"/>
  <c r="C3" i="2"/>
  <c r="B3" i="2"/>
  <c r="K26" i="28"/>
  <c r="K25" i="28"/>
  <c r="K23" i="28"/>
  <c r="K22" i="28"/>
  <c r="K21" i="28"/>
  <c r="K20" i="28"/>
  <c r="K19" i="28"/>
  <c r="K18" i="28"/>
  <c r="K17" i="28"/>
  <c r="K16" i="28"/>
  <c r="K15" i="28"/>
  <c r="K14" i="28"/>
  <c r="K13" i="28"/>
  <c r="K12" i="28"/>
  <c r="K11" i="28"/>
  <c r="K10" i="28"/>
  <c r="B6" i="28"/>
  <c r="A6" i="28"/>
  <c r="B5" i="28"/>
  <c r="A5" i="28"/>
  <c r="B4" i="28"/>
  <c r="A4" i="28"/>
  <c r="B3" i="28"/>
  <c r="A3" i="28"/>
  <c r="B4" i="37"/>
  <c r="B4" i="41"/>
  <c r="B3" i="41"/>
  <c r="B2" i="41"/>
  <c r="B1" i="41"/>
  <c r="N18" i="40" l="1"/>
  <c r="Q18" i="40" s="1"/>
  <c r="N17" i="40"/>
  <c r="Q17" i="40" s="1"/>
  <c r="N14" i="40"/>
  <c r="Q14" i="40" s="1"/>
  <c r="N13" i="40"/>
  <c r="Q13" i="40" s="1"/>
  <c r="H95" i="35"/>
  <c r="O23" i="38"/>
  <c r="K31" i="38"/>
  <c r="L31" i="38"/>
  <c r="M31" i="38"/>
  <c r="N31" i="38"/>
  <c r="I31" i="38"/>
  <c r="E12" i="38" s="1"/>
  <c r="E14" i="38" s="1"/>
  <c r="L40" i="18"/>
  <c r="O29" i="18"/>
  <c r="M40" i="18"/>
  <c r="N40" i="18"/>
  <c r="J40" i="18"/>
  <c r="I40" i="18"/>
  <c r="E12" i="18" s="1"/>
  <c r="E14" i="18" s="1"/>
  <c r="K40" i="18"/>
  <c r="B53" i="17"/>
  <c r="E14" i="37"/>
  <c r="E22" i="37"/>
  <c r="E30" i="37"/>
  <c r="E38" i="37"/>
  <c r="E46" i="37"/>
  <c r="E29" i="37"/>
  <c r="E15" i="37"/>
  <c r="E23" i="37"/>
  <c r="E31" i="37"/>
  <c r="E39" i="37"/>
  <c r="E47" i="37"/>
  <c r="E37" i="37"/>
  <c r="E16" i="37"/>
  <c r="E24" i="37"/>
  <c r="E32" i="37"/>
  <c r="E40" i="37"/>
  <c r="E48" i="37"/>
  <c r="E44" i="37"/>
  <c r="E21" i="37"/>
  <c r="E17" i="37"/>
  <c r="E25" i="37"/>
  <c r="E33" i="37"/>
  <c r="E41" i="37"/>
  <c r="E49" i="37"/>
  <c r="E36" i="37"/>
  <c r="E18" i="37"/>
  <c r="E26" i="37"/>
  <c r="E34" i="37"/>
  <c r="E42" i="37"/>
  <c r="E13" i="37"/>
  <c r="E28" i="37"/>
  <c r="E45" i="37"/>
  <c r="E19" i="37"/>
  <c r="E27" i="37"/>
  <c r="E35" i="37"/>
  <c r="E43" i="37"/>
  <c r="E20" i="37"/>
  <c r="H21" i="37"/>
  <c r="H29" i="37"/>
  <c r="H37" i="37"/>
  <c r="H45" i="37"/>
  <c r="H14" i="37"/>
  <c r="H22" i="37"/>
  <c r="H30" i="37"/>
  <c r="H38" i="37"/>
  <c r="H46" i="37"/>
  <c r="H15" i="37"/>
  <c r="H23" i="37"/>
  <c r="H31" i="37"/>
  <c r="H39" i="37"/>
  <c r="H47" i="37"/>
  <c r="H16" i="37"/>
  <c r="H24" i="37"/>
  <c r="H32" i="37"/>
  <c r="H40" i="37"/>
  <c r="H17" i="37"/>
  <c r="H25" i="37"/>
  <c r="H33" i="37"/>
  <c r="H41" i="37"/>
  <c r="H36" i="37"/>
  <c r="H18" i="37"/>
  <c r="H26" i="37"/>
  <c r="H34" i="37"/>
  <c r="H42" i="37"/>
  <c r="H13" i="37"/>
  <c r="H28" i="37"/>
  <c r="H19" i="37"/>
  <c r="H27" i="37"/>
  <c r="H35" i="37"/>
  <c r="H43" i="37"/>
  <c r="H20" i="37"/>
  <c r="H44" i="37"/>
  <c r="N633" i="2"/>
  <c r="Q633" i="2"/>
  <c r="N39" i="2"/>
  <c r="Q39" i="2"/>
  <c r="N334" i="2"/>
  <c r="Q334" i="2"/>
  <c r="N628" i="2"/>
  <c r="Q628" i="2"/>
  <c r="N321" i="2"/>
  <c r="Q321" i="2"/>
  <c r="N629" i="2"/>
  <c r="Q629" i="2"/>
  <c r="N625" i="2"/>
  <c r="Q625" i="2"/>
  <c r="N285" i="2"/>
  <c r="Q285" i="2"/>
  <c r="N15" i="40"/>
  <c r="Q15" i="40" s="1"/>
  <c r="D49" i="37"/>
  <c r="B49" i="37"/>
  <c r="D48" i="37"/>
  <c r="B48" i="37"/>
  <c r="R706" i="2"/>
  <c r="R710" i="2"/>
  <c r="R714" i="2"/>
  <c r="R718" i="2"/>
  <c r="R722" i="2"/>
  <c r="R726" i="2"/>
  <c r="R730" i="2"/>
  <c r="R734" i="2"/>
  <c r="R738" i="2"/>
  <c r="R742" i="2"/>
  <c r="R746" i="2"/>
  <c r="R750" i="2"/>
  <c r="R754" i="2"/>
  <c r="R758" i="2"/>
  <c r="R762" i="2"/>
  <c r="R766" i="2"/>
  <c r="R770" i="2"/>
  <c r="R774" i="2"/>
  <c r="R778" i="2"/>
  <c r="R782" i="2"/>
  <c r="R786" i="2"/>
  <c r="R790" i="2"/>
  <c r="R794" i="2"/>
  <c r="P634" i="2"/>
  <c r="P638" i="2"/>
  <c r="R641" i="2"/>
  <c r="R645" i="2"/>
  <c r="R649" i="2"/>
  <c r="R653" i="2"/>
  <c r="R657" i="2"/>
  <c r="R661" i="2"/>
  <c r="R665" i="2"/>
  <c r="R669" i="2"/>
  <c r="R673" i="2"/>
  <c r="R677" i="2"/>
  <c r="R681" i="2"/>
  <c r="R685" i="2"/>
  <c r="R689" i="2"/>
  <c r="R693" i="2"/>
  <c r="R697" i="2"/>
  <c r="R701" i="2"/>
  <c r="R777" i="2"/>
  <c r="R656" i="2"/>
  <c r="R676" i="2"/>
  <c r="R684" i="2"/>
  <c r="R696" i="2"/>
  <c r="P707" i="2"/>
  <c r="P711" i="2"/>
  <c r="P715" i="2"/>
  <c r="P719" i="2"/>
  <c r="P723" i="2"/>
  <c r="P727" i="2"/>
  <c r="P731" i="2"/>
  <c r="P735" i="2"/>
  <c r="P739" i="2"/>
  <c r="P743" i="2"/>
  <c r="P747" i="2"/>
  <c r="P751" i="2"/>
  <c r="P755" i="2"/>
  <c r="P759" i="2"/>
  <c r="P763" i="2"/>
  <c r="P767" i="2"/>
  <c r="P771" i="2"/>
  <c r="P775" i="2"/>
  <c r="P779" i="2"/>
  <c r="P783" i="2"/>
  <c r="P787" i="2"/>
  <c r="P791" i="2"/>
  <c r="R634" i="2"/>
  <c r="R638" i="2"/>
  <c r="P642" i="2"/>
  <c r="P646" i="2"/>
  <c r="P650" i="2"/>
  <c r="P654" i="2"/>
  <c r="P658" i="2"/>
  <c r="P662" i="2"/>
  <c r="P666" i="2"/>
  <c r="P670" i="2"/>
  <c r="P674" i="2"/>
  <c r="P678" i="2"/>
  <c r="P682" i="2"/>
  <c r="P686" i="2"/>
  <c r="P690" i="2"/>
  <c r="P694" i="2"/>
  <c r="P698" i="2"/>
  <c r="P702" i="2"/>
  <c r="R707" i="2"/>
  <c r="R711" i="2"/>
  <c r="R715" i="2"/>
  <c r="R719" i="2"/>
  <c r="R723" i="2"/>
  <c r="R727" i="2"/>
  <c r="R731" i="2"/>
  <c r="R735" i="2"/>
  <c r="R739" i="2"/>
  <c r="R743" i="2"/>
  <c r="R747" i="2"/>
  <c r="R751" i="2"/>
  <c r="R755" i="2"/>
  <c r="R759" i="2"/>
  <c r="R763" i="2"/>
  <c r="R767" i="2"/>
  <c r="R771" i="2"/>
  <c r="R775" i="2"/>
  <c r="R779" i="2"/>
  <c r="R783" i="2"/>
  <c r="R787" i="2"/>
  <c r="R791" i="2"/>
  <c r="P635" i="2"/>
  <c r="P639" i="2"/>
  <c r="R642" i="2"/>
  <c r="R646" i="2"/>
  <c r="R650" i="2"/>
  <c r="R654" i="2"/>
  <c r="R658" i="2"/>
  <c r="R662" i="2"/>
  <c r="R666" i="2"/>
  <c r="R670" i="2"/>
  <c r="R674" i="2"/>
  <c r="R678" i="2"/>
  <c r="R682" i="2"/>
  <c r="R686" i="2"/>
  <c r="R690" i="2"/>
  <c r="R694" i="2"/>
  <c r="R698" i="2"/>
  <c r="R702" i="2"/>
  <c r="P708" i="2"/>
  <c r="P712" i="2"/>
  <c r="P716" i="2"/>
  <c r="P720" i="2"/>
  <c r="P724" i="2"/>
  <c r="P728" i="2"/>
  <c r="P732" i="2"/>
  <c r="P736" i="2"/>
  <c r="P740" i="2"/>
  <c r="P744" i="2"/>
  <c r="P748" i="2"/>
  <c r="P752" i="2"/>
  <c r="P756" i="2"/>
  <c r="P760" i="2"/>
  <c r="P764" i="2"/>
  <c r="P768" i="2"/>
  <c r="P772" i="2"/>
  <c r="P776" i="2"/>
  <c r="P780" i="2"/>
  <c r="P784" i="2"/>
  <c r="P788" i="2"/>
  <c r="P792" i="2"/>
  <c r="R635" i="2"/>
  <c r="R639" i="2"/>
  <c r="P643" i="2"/>
  <c r="P647" i="2"/>
  <c r="P651" i="2"/>
  <c r="P655" i="2"/>
  <c r="P659" i="2"/>
  <c r="P663" i="2"/>
  <c r="P667" i="2"/>
  <c r="P671" i="2"/>
  <c r="P675" i="2"/>
  <c r="P679" i="2"/>
  <c r="P683" i="2"/>
  <c r="P687" i="2"/>
  <c r="P691" i="2"/>
  <c r="P695" i="2"/>
  <c r="P699" i="2"/>
  <c r="P703" i="2"/>
  <c r="R709" i="2"/>
  <c r="R721" i="2"/>
  <c r="R725" i="2"/>
  <c r="R733" i="2"/>
  <c r="R741" i="2"/>
  <c r="R757" i="2"/>
  <c r="R765" i="2"/>
  <c r="R781" i="2"/>
  <c r="R793" i="2"/>
  <c r="R644" i="2"/>
  <c r="R648" i="2"/>
  <c r="R660" i="2"/>
  <c r="R668" i="2"/>
  <c r="R680" i="2"/>
  <c r="R692" i="2"/>
  <c r="R700" i="2"/>
  <c r="R708" i="2"/>
  <c r="R712" i="2"/>
  <c r="R716" i="2"/>
  <c r="R720" i="2"/>
  <c r="R724" i="2"/>
  <c r="R728" i="2"/>
  <c r="R732" i="2"/>
  <c r="R736" i="2"/>
  <c r="R740" i="2"/>
  <c r="R744" i="2"/>
  <c r="R748" i="2"/>
  <c r="R752" i="2"/>
  <c r="R756" i="2"/>
  <c r="R760" i="2"/>
  <c r="R764" i="2"/>
  <c r="R768" i="2"/>
  <c r="R772" i="2"/>
  <c r="R776" i="2"/>
  <c r="R780" i="2"/>
  <c r="R784" i="2"/>
  <c r="R788" i="2"/>
  <c r="R792" i="2"/>
  <c r="P636" i="2"/>
  <c r="P640" i="2"/>
  <c r="R643" i="2"/>
  <c r="R647" i="2"/>
  <c r="R651" i="2"/>
  <c r="R655" i="2"/>
  <c r="R659" i="2"/>
  <c r="R663" i="2"/>
  <c r="R667" i="2"/>
  <c r="R671" i="2"/>
  <c r="R675" i="2"/>
  <c r="R679" i="2"/>
  <c r="R683" i="2"/>
  <c r="R687" i="2"/>
  <c r="R691" i="2"/>
  <c r="R695" i="2"/>
  <c r="R699" i="2"/>
  <c r="R703" i="2"/>
  <c r="R713" i="2"/>
  <c r="R753" i="2"/>
  <c r="R769" i="2"/>
  <c r="R785" i="2"/>
  <c r="P637" i="2"/>
  <c r="R652" i="2"/>
  <c r="R664" i="2"/>
  <c r="R672" i="2"/>
  <c r="R688" i="2"/>
  <c r="R704" i="2"/>
  <c r="P705" i="2"/>
  <c r="P709" i="2"/>
  <c r="P713" i="2"/>
  <c r="P717" i="2"/>
  <c r="P721" i="2"/>
  <c r="P725" i="2"/>
  <c r="P729" i="2"/>
  <c r="P733" i="2"/>
  <c r="P737" i="2"/>
  <c r="P741" i="2"/>
  <c r="P745" i="2"/>
  <c r="P749" i="2"/>
  <c r="P753" i="2"/>
  <c r="P757" i="2"/>
  <c r="P761" i="2"/>
  <c r="P765" i="2"/>
  <c r="P769" i="2"/>
  <c r="P773" i="2"/>
  <c r="P777" i="2"/>
  <c r="P781" i="2"/>
  <c r="P785" i="2"/>
  <c r="P789" i="2"/>
  <c r="P793" i="2"/>
  <c r="R636" i="2"/>
  <c r="R640" i="2"/>
  <c r="P644" i="2"/>
  <c r="P648" i="2"/>
  <c r="P652" i="2"/>
  <c r="P656" i="2"/>
  <c r="P660" i="2"/>
  <c r="P664" i="2"/>
  <c r="P668" i="2"/>
  <c r="P672" i="2"/>
  <c r="P676" i="2"/>
  <c r="P680" i="2"/>
  <c r="P684" i="2"/>
  <c r="P688" i="2"/>
  <c r="P692" i="2"/>
  <c r="P696" i="2"/>
  <c r="P700" i="2"/>
  <c r="P704" i="2"/>
  <c r="R745" i="2"/>
  <c r="P706" i="2"/>
  <c r="P710" i="2"/>
  <c r="P714" i="2"/>
  <c r="P718" i="2"/>
  <c r="P722" i="2"/>
  <c r="P726" i="2"/>
  <c r="P730" i="2"/>
  <c r="P734" i="2"/>
  <c r="P738" i="2"/>
  <c r="P742" i="2"/>
  <c r="P746" i="2"/>
  <c r="P750" i="2"/>
  <c r="P754" i="2"/>
  <c r="P758" i="2"/>
  <c r="P762" i="2"/>
  <c r="P766" i="2"/>
  <c r="P770" i="2"/>
  <c r="P774" i="2"/>
  <c r="P778" i="2"/>
  <c r="P782" i="2"/>
  <c r="P786" i="2"/>
  <c r="P790" i="2"/>
  <c r="P794" i="2"/>
  <c r="R637" i="2"/>
  <c r="P641" i="2"/>
  <c r="P645" i="2"/>
  <c r="P649" i="2"/>
  <c r="P653" i="2"/>
  <c r="P657" i="2"/>
  <c r="P661" i="2"/>
  <c r="P665" i="2"/>
  <c r="P669" i="2"/>
  <c r="P673" i="2"/>
  <c r="P677" i="2"/>
  <c r="P681" i="2"/>
  <c r="P685" i="2"/>
  <c r="P689" i="2"/>
  <c r="P693" i="2"/>
  <c r="P697" i="2"/>
  <c r="P701" i="2"/>
  <c r="R705" i="2"/>
  <c r="R717" i="2"/>
  <c r="R729" i="2"/>
  <c r="R737" i="2"/>
  <c r="R749" i="2"/>
  <c r="R761" i="2"/>
  <c r="R773" i="2"/>
  <c r="R789" i="2"/>
  <c r="F91" i="37"/>
  <c r="H91" i="37"/>
  <c r="F90" i="37"/>
  <c r="H90" i="37"/>
  <c r="F56" i="37"/>
  <c r="F64" i="37"/>
  <c r="F72" i="37"/>
  <c r="F80" i="37"/>
  <c r="F88" i="37"/>
  <c r="F57" i="37"/>
  <c r="F65" i="37"/>
  <c r="F73" i="37"/>
  <c r="F81" i="37"/>
  <c r="F89" i="37"/>
  <c r="F58" i="37"/>
  <c r="F66" i="37"/>
  <c r="F74" i="37"/>
  <c r="F82" i="37"/>
  <c r="F55" i="37"/>
  <c r="F59" i="37"/>
  <c r="F67" i="37"/>
  <c r="F75" i="37"/>
  <c r="F83" i="37"/>
  <c r="F60" i="37"/>
  <c r="F68" i="37"/>
  <c r="F76" i="37"/>
  <c r="F84" i="37"/>
  <c r="F61" i="37"/>
  <c r="F69" i="37"/>
  <c r="F77" i="37"/>
  <c r="F85" i="37"/>
  <c r="F62" i="37"/>
  <c r="F70" i="37"/>
  <c r="F78" i="37"/>
  <c r="F86" i="37"/>
  <c r="F63" i="37"/>
  <c r="F71" i="37"/>
  <c r="F79" i="37"/>
  <c r="F87" i="37"/>
  <c r="H56" i="37"/>
  <c r="R11" i="2"/>
  <c r="R19" i="2"/>
  <c r="R27" i="2"/>
  <c r="R35" i="2"/>
  <c r="R43" i="2"/>
  <c r="R51" i="2"/>
  <c r="R59" i="2"/>
  <c r="R67" i="2"/>
  <c r="R12" i="2"/>
  <c r="R13" i="2"/>
  <c r="R21" i="2"/>
  <c r="R29" i="2"/>
  <c r="R37" i="2"/>
  <c r="R45" i="2"/>
  <c r="R53" i="2"/>
  <c r="R61" i="2"/>
  <c r="R69" i="2"/>
  <c r="R77" i="2"/>
  <c r="R85" i="2"/>
  <c r="R93" i="2"/>
  <c r="R101" i="2"/>
  <c r="R109" i="2"/>
  <c r="R117" i="2"/>
  <c r="R125" i="2"/>
  <c r="R133" i="2"/>
  <c r="R141" i="2"/>
  <c r="R149" i="2"/>
  <c r="R157" i="2"/>
  <c r="R165" i="2"/>
  <c r="R173" i="2"/>
  <c r="R181" i="2"/>
  <c r="R189" i="2"/>
  <c r="R197" i="2"/>
  <c r="R205" i="2"/>
  <c r="R213" i="2"/>
  <c r="R221" i="2"/>
  <c r="R229" i="2"/>
  <c r="R237" i="2"/>
  <c r="R245" i="2"/>
  <c r="R253" i="2"/>
  <c r="R261" i="2"/>
  <c r="R269" i="2"/>
  <c r="R277" i="2"/>
  <c r="R285" i="2"/>
  <c r="R293" i="2"/>
  <c r="R301" i="2"/>
  <c r="R309" i="2"/>
  <c r="R317" i="2"/>
  <c r="R325" i="2"/>
  <c r="R333" i="2"/>
  <c r="R341" i="2"/>
  <c r="R349" i="2"/>
  <c r="R357" i="2"/>
  <c r="R365" i="2"/>
  <c r="R373" i="2"/>
  <c r="R381" i="2"/>
  <c r="R389" i="2"/>
  <c r="R397" i="2"/>
  <c r="R405" i="2"/>
  <c r="R413" i="2"/>
  <c r="R421" i="2"/>
  <c r="R429" i="2"/>
  <c r="R437" i="2"/>
  <c r="R445" i="2"/>
  <c r="R453" i="2"/>
  <c r="R461" i="2"/>
  <c r="R469" i="2"/>
  <c r="R477" i="2"/>
  <c r="R485" i="2"/>
  <c r="R493" i="2"/>
  <c r="R501" i="2"/>
  <c r="R509" i="2"/>
  <c r="R517" i="2"/>
  <c r="R525" i="2"/>
  <c r="R533" i="2"/>
  <c r="R541" i="2"/>
  <c r="R549" i="2"/>
  <c r="R557" i="2"/>
  <c r="R565" i="2"/>
  <c r="R573" i="2"/>
  <c r="R581" i="2"/>
  <c r="R589" i="2"/>
  <c r="R597" i="2"/>
  <c r="R605" i="2"/>
  <c r="R613" i="2"/>
  <c r="R621" i="2"/>
  <c r="R629" i="2"/>
  <c r="R22" i="2"/>
  <c r="R30" i="2"/>
  <c r="R38" i="2"/>
  <c r="R46" i="2"/>
  <c r="R54" i="2"/>
  <c r="R62" i="2"/>
  <c r="R70" i="2"/>
  <c r="R14" i="2"/>
  <c r="R15" i="2"/>
  <c r="R16" i="2"/>
  <c r="R24" i="2"/>
  <c r="R32" i="2"/>
  <c r="R40" i="2"/>
  <c r="R48" i="2"/>
  <c r="R56" i="2"/>
  <c r="R64" i="2"/>
  <c r="R72" i="2"/>
  <c r="R80" i="2"/>
  <c r="R88" i="2"/>
  <c r="R96" i="2"/>
  <c r="R104" i="2"/>
  <c r="R112" i="2"/>
  <c r="R120" i="2"/>
  <c r="R128" i="2"/>
  <c r="R136" i="2"/>
  <c r="R144" i="2"/>
  <c r="R152" i="2"/>
  <c r="R160" i="2"/>
  <c r="R168" i="2"/>
  <c r="R176" i="2"/>
  <c r="R184" i="2"/>
  <c r="R192" i="2"/>
  <c r="R200" i="2"/>
  <c r="R208" i="2"/>
  <c r="R216" i="2"/>
  <c r="R224" i="2"/>
  <c r="R232" i="2"/>
  <c r="R240" i="2"/>
  <c r="R248" i="2"/>
  <c r="R256" i="2"/>
  <c r="R264" i="2"/>
  <c r="R272" i="2"/>
  <c r="R280" i="2"/>
  <c r="R288" i="2"/>
  <c r="R296" i="2"/>
  <c r="R304" i="2"/>
  <c r="R312" i="2"/>
  <c r="R320" i="2"/>
  <c r="R328" i="2"/>
  <c r="R336" i="2"/>
  <c r="R344" i="2"/>
  <c r="R352" i="2"/>
  <c r="R360" i="2"/>
  <c r="R368" i="2"/>
  <c r="R376" i="2"/>
  <c r="R384" i="2"/>
  <c r="R392" i="2"/>
  <c r="R400" i="2"/>
  <c r="R408" i="2"/>
  <c r="R416" i="2"/>
  <c r="R424" i="2"/>
  <c r="R432" i="2"/>
  <c r="R440" i="2"/>
  <c r="R448" i="2"/>
  <c r="R456" i="2"/>
  <c r="R464" i="2"/>
  <c r="R472" i="2"/>
  <c r="R480" i="2"/>
  <c r="R488" i="2"/>
  <c r="R496" i="2"/>
  <c r="R504" i="2"/>
  <c r="R512" i="2"/>
  <c r="R520" i="2"/>
  <c r="R528" i="2"/>
  <c r="R536" i="2"/>
  <c r="R544" i="2"/>
  <c r="R552" i="2"/>
  <c r="R560" i="2"/>
  <c r="R568" i="2"/>
  <c r="R576" i="2"/>
  <c r="R584" i="2"/>
  <c r="R592" i="2"/>
  <c r="R600" i="2"/>
  <c r="R608" i="2"/>
  <c r="R616" i="2"/>
  <c r="R624" i="2"/>
  <c r="R632" i="2"/>
  <c r="R83" i="2"/>
  <c r="R99" i="2"/>
  <c r="R123" i="2"/>
  <c r="R147" i="2"/>
  <c r="R187" i="2"/>
  <c r="R211" i="2"/>
  <c r="R227" i="2"/>
  <c r="R17" i="2"/>
  <c r="R25" i="2"/>
  <c r="R33" i="2"/>
  <c r="R41" i="2"/>
  <c r="R49" i="2"/>
  <c r="R57" i="2"/>
  <c r="R65" i="2"/>
  <c r="R73" i="2"/>
  <c r="R81" i="2"/>
  <c r="R89" i="2"/>
  <c r="R97" i="2"/>
  <c r="R105" i="2"/>
  <c r="R113" i="2"/>
  <c r="R121" i="2"/>
  <c r="R129" i="2"/>
  <c r="R137" i="2"/>
  <c r="R145" i="2"/>
  <c r="R153" i="2"/>
  <c r="R161" i="2"/>
  <c r="R169" i="2"/>
  <c r="R177" i="2"/>
  <c r="R185" i="2"/>
  <c r="R193" i="2"/>
  <c r="R201" i="2"/>
  <c r="R209" i="2"/>
  <c r="R217" i="2"/>
  <c r="R225" i="2"/>
  <c r="R233" i="2"/>
  <c r="R241" i="2"/>
  <c r="R249" i="2"/>
  <c r="R257" i="2"/>
  <c r="R265" i="2"/>
  <c r="R273" i="2"/>
  <c r="R281" i="2"/>
  <c r="R289" i="2"/>
  <c r="R297" i="2"/>
  <c r="R305" i="2"/>
  <c r="R313" i="2"/>
  <c r="R321" i="2"/>
  <c r="R329" i="2"/>
  <c r="R337" i="2"/>
  <c r="R345" i="2"/>
  <c r="R353" i="2"/>
  <c r="R361" i="2"/>
  <c r="R369" i="2"/>
  <c r="R377" i="2"/>
  <c r="R385" i="2"/>
  <c r="R393" i="2"/>
  <c r="R401" i="2"/>
  <c r="R409" i="2"/>
  <c r="R417" i="2"/>
  <c r="R425" i="2"/>
  <c r="R433" i="2"/>
  <c r="R441" i="2"/>
  <c r="R449" i="2"/>
  <c r="R457" i="2"/>
  <c r="R465" i="2"/>
  <c r="R473" i="2"/>
  <c r="R481" i="2"/>
  <c r="R489" i="2"/>
  <c r="R497" i="2"/>
  <c r="R505" i="2"/>
  <c r="R513" i="2"/>
  <c r="R521" i="2"/>
  <c r="R529" i="2"/>
  <c r="R537" i="2"/>
  <c r="R545" i="2"/>
  <c r="R553" i="2"/>
  <c r="R561" i="2"/>
  <c r="R569" i="2"/>
  <c r="R577" i="2"/>
  <c r="R585" i="2"/>
  <c r="R593" i="2"/>
  <c r="R601" i="2"/>
  <c r="R609" i="2"/>
  <c r="R617" i="2"/>
  <c r="R625" i="2"/>
  <c r="R633" i="2"/>
  <c r="R91" i="2"/>
  <c r="R107" i="2"/>
  <c r="R131" i="2"/>
  <c r="R163" i="2"/>
  <c r="R179" i="2"/>
  <c r="R203" i="2"/>
  <c r="R235" i="2"/>
  <c r="R18" i="2"/>
  <c r="R26" i="2"/>
  <c r="R34" i="2"/>
  <c r="R42" i="2"/>
  <c r="R50" i="2"/>
  <c r="R58" i="2"/>
  <c r="R66" i="2"/>
  <c r="R74" i="2"/>
  <c r="R82" i="2"/>
  <c r="R90" i="2"/>
  <c r="R98" i="2"/>
  <c r="R106" i="2"/>
  <c r="R114" i="2"/>
  <c r="R122" i="2"/>
  <c r="R130" i="2"/>
  <c r="R138" i="2"/>
  <c r="R146" i="2"/>
  <c r="R154" i="2"/>
  <c r="R162" i="2"/>
  <c r="R170" i="2"/>
  <c r="R178" i="2"/>
  <c r="R186" i="2"/>
  <c r="R194" i="2"/>
  <c r="R202" i="2"/>
  <c r="R210" i="2"/>
  <c r="R218" i="2"/>
  <c r="R226" i="2"/>
  <c r="R234" i="2"/>
  <c r="R242" i="2"/>
  <c r="R250" i="2"/>
  <c r="R258" i="2"/>
  <c r="R266" i="2"/>
  <c r="R274" i="2"/>
  <c r="R282" i="2"/>
  <c r="R290" i="2"/>
  <c r="R298" i="2"/>
  <c r="R306" i="2"/>
  <c r="R314" i="2"/>
  <c r="R322" i="2"/>
  <c r="R330" i="2"/>
  <c r="R338" i="2"/>
  <c r="R346" i="2"/>
  <c r="R354" i="2"/>
  <c r="R362" i="2"/>
  <c r="R370" i="2"/>
  <c r="R378" i="2"/>
  <c r="R386" i="2"/>
  <c r="R394" i="2"/>
  <c r="R402" i="2"/>
  <c r="R410" i="2"/>
  <c r="R418" i="2"/>
  <c r="R426" i="2"/>
  <c r="R434" i="2"/>
  <c r="R442" i="2"/>
  <c r="R450" i="2"/>
  <c r="R458" i="2"/>
  <c r="R466" i="2"/>
  <c r="R474" i="2"/>
  <c r="R482" i="2"/>
  <c r="R490" i="2"/>
  <c r="R498" i="2"/>
  <c r="R506" i="2"/>
  <c r="R514" i="2"/>
  <c r="R522" i="2"/>
  <c r="R530" i="2"/>
  <c r="R538" i="2"/>
  <c r="R546" i="2"/>
  <c r="R554" i="2"/>
  <c r="R562" i="2"/>
  <c r="R570" i="2"/>
  <c r="R578" i="2"/>
  <c r="R586" i="2"/>
  <c r="R594" i="2"/>
  <c r="R602" i="2"/>
  <c r="R610" i="2"/>
  <c r="R618" i="2"/>
  <c r="R626" i="2"/>
  <c r="R10" i="2"/>
  <c r="R75" i="2"/>
  <c r="R115" i="2"/>
  <c r="R139" i="2"/>
  <c r="R155" i="2"/>
  <c r="R171" i="2"/>
  <c r="R195" i="2"/>
  <c r="R219" i="2"/>
  <c r="R20" i="2"/>
  <c r="R52" i="2"/>
  <c r="R79" i="2"/>
  <c r="R102" i="2"/>
  <c r="R124" i="2"/>
  <c r="R143" i="2"/>
  <c r="R166" i="2"/>
  <c r="R188" i="2"/>
  <c r="R207" i="2"/>
  <c r="R230" i="2"/>
  <c r="R247" i="2"/>
  <c r="R263" i="2"/>
  <c r="R279" i="2"/>
  <c r="R295" i="2"/>
  <c r="R311" i="2"/>
  <c r="R327" i="2"/>
  <c r="R343" i="2"/>
  <c r="R359" i="2"/>
  <c r="R375" i="2"/>
  <c r="R391" i="2"/>
  <c r="R407" i="2"/>
  <c r="R423" i="2"/>
  <c r="R439" i="2"/>
  <c r="R455" i="2"/>
  <c r="R471" i="2"/>
  <c r="R487" i="2"/>
  <c r="R503" i="2"/>
  <c r="R519" i="2"/>
  <c r="R535" i="2"/>
  <c r="R551" i="2"/>
  <c r="R567" i="2"/>
  <c r="R583" i="2"/>
  <c r="R599" i="2"/>
  <c r="R615" i="2"/>
  <c r="R631" i="2"/>
  <c r="R619" i="2"/>
  <c r="R63" i="2"/>
  <c r="R151" i="2"/>
  <c r="R215" i="2"/>
  <c r="R270" i="2"/>
  <c r="R302" i="2"/>
  <c r="R350" i="2"/>
  <c r="R398" i="2"/>
  <c r="R462" i="2"/>
  <c r="R510" i="2"/>
  <c r="R574" i="2"/>
  <c r="R622" i="2"/>
  <c r="R92" i="2"/>
  <c r="R175" i="2"/>
  <c r="R255" i="2"/>
  <c r="R319" i="2"/>
  <c r="R383" i="2"/>
  <c r="R447" i="2"/>
  <c r="R495" i="2"/>
  <c r="R543" i="2"/>
  <c r="R23" i="2"/>
  <c r="R55" i="2"/>
  <c r="R84" i="2"/>
  <c r="R103" i="2"/>
  <c r="R126" i="2"/>
  <c r="R148" i="2"/>
  <c r="R167" i="2"/>
  <c r="R190" i="2"/>
  <c r="R212" i="2"/>
  <c r="R231" i="2"/>
  <c r="R251" i="2"/>
  <c r="R267" i="2"/>
  <c r="R283" i="2"/>
  <c r="R299" i="2"/>
  <c r="R315" i="2"/>
  <c r="R331" i="2"/>
  <c r="R347" i="2"/>
  <c r="R363" i="2"/>
  <c r="R379" i="2"/>
  <c r="R395" i="2"/>
  <c r="R411" i="2"/>
  <c r="R427" i="2"/>
  <c r="R443" i="2"/>
  <c r="R459" i="2"/>
  <c r="R475" i="2"/>
  <c r="R491" i="2"/>
  <c r="R507" i="2"/>
  <c r="R523" i="2"/>
  <c r="R539" i="2"/>
  <c r="R555" i="2"/>
  <c r="R571" i="2"/>
  <c r="R587" i="2"/>
  <c r="R603" i="2"/>
  <c r="P10" i="2"/>
  <c r="R414" i="2"/>
  <c r="R494" i="2"/>
  <c r="R558" i="2"/>
  <c r="R68" i="2"/>
  <c r="R156" i="2"/>
  <c r="R239" i="2"/>
  <c r="R303" i="2"/>
  <c r="R367" i="2"/>
  <c r="R415" i="2"/>
  <c r="R479" i="2"/>
  <c r="R591" i="2"/>
  <c r="R28" i="2"/>
  <c r="R60" i="2"/>
  <c r="R86" i="2"/>
  <c r="R108" i="2"/>
  <c r="R127" i="2"/>
  <c r="R150" i="2"/>
  <c r="R172" i="2"/>
  <c r="R191" i="2"/>
  <c r="R214" i="2"/>
  <c r="R236" i="2"/>
  <c r="R252" i="2"/>
  <c r="R268" i="2"/>
  <c r="R284" i="2"/>
  <c r="R300" i="2"/>
  <c r="R316" i="2"/>
  <c r="R332" i="2"/>
  <c r="R348" i="2"/>
  <c r="R364" i="2"/>
  <c r="R380" i="2"/>
  <c r="R396" i="2"/>
  <c r="R412" i="2"/>
  <c r="R428" i="2"/>
  <c r="R444" i="2"/>
  <c r="R460" i="2"/>
  <c r="R476" i="2"/>
  <c r="R492" i="2"/>
  <c r="R508" i="2"/>
  <c r="R524" i="2"/>
  <c r="R540" i="2"/>
  <c r="R556" i="2"/>
  <c r="R572" i="2"/>
  <c r="R588" i="2"/>
  <c r="R604" i="2"/>
  <c r="R620" i="2"/>
  <c r="R87" i="2"/>
  <c r="R132" i="2"/>
  <c r="R196" i="2"/>
  <c r="R238" i="2"/>
  <c r="R286" i="2"/>
  <c r="R334" i="2"/>
  <c r="R382" i="2"/>
  <c r="R430" i="2"/>
  <c r="R478" i="2"/>
  <c r="R542" i="2"/>
  <c r="R606" i="2"/>
  <c r="R36" i="2"/>
  <c r="R134" i="2"/>
  <c r="R220" i="2"/>
  <c r="R287" i="2"/>
  <c r="R351" i="2"/>
  <c r="R431" i="2"/>
  <c r="R511" i="2"/>
  <c r="R575" i="2"/>
  <c r="R31" i="2"/>
  <c r="R110" i="2"/>
  <c r="R174" i="2"/>
  <c r="R254" i="2"/>
  <c r="R318" i="2"/>
  <c r="R366" i="2"/>
  <c r="R446" i="2"/>
  <c r="R526" i="2"/>
  <c r="R590" i="2"/>
  <c r="R111" i="2"/>
  <c r="R198" i="2"/>
  <c r="R271" i="2"/>
  <c r="R335" i="2"/>
  <c r="R399" i="2"/>
  <c r="R463" i="2"/>
  <c r="R527" i="2"/>
  <c r="R559" i="2"/>
  <c r="R39" i="2"/>
  <c r="R71" i="2"/>
  <c r="R94" i="2"/>
  <c r="R116" i="2"/>
  <c r="R135" i="2"/>
  <c r="R158" i="2"/>
  <c r="R180" i="2"/>
  <c r="R199" i="2"/>
  <c r="R222" i="2"/>
  <c r="R243" i="2"/>
  <c r="R259" i="2"/>
  <c r="R275" i="2"/>
  <c r="R291" i="2"/>
  <c r="R307" i="2"/>
  <c r="R323" i="2"/>
  <c r="R339" i="2"/>
  <c r="R355" i="2"/>
  <c r="R371" i="2"/>
  <c r="R387" i="2"/>
  <c r="R403" i="2"/>
  <c r="R419" i="2"/>
  <c r="R435" i="2"/>
  <c r="R451" i="2"/>
  <c r="R467" i="2"/>
  <c r="R483" i="2"/>
  <c r="R499" i="2"/>
  <c r="R515" i="2"/>
  <c r="R531" i="2"/>
  <c r="R547" i="2"/>
  <c r="R563" i="2"/>
  <c r="R579" i="2"/>
  <c r="R595" i="2"/>
  <c r="R611" i="2"/>
  <c r="R627" i="2"/>
  <c r="R78" i="2"/>
  <c r="R119" i="2"/>
  <c r="R142" i="2"/>
  <c r="R183" i="2"/>
  <c r="R228" i="2"/>
  <c r="R262" i="2"/>
  <c r="R294" i="2"/>
  <c r="R326" i="2"/>
  <c r="R358" i="2"/>
  <c r="R390" i="2"/>
  <c r="R422" i="2"/>
  <c r="R454" i="2"/>
  <c r="R486" i="2"/>
  <c r="R518" i="2"/>
  <c r="R550" i="2"/>
  <c r="R582" i="2"/>
  <c r="R614" i="2"/>
  <c r="R623" i="2"/>
  <c r="R44" i="2"/>
  <c r="R76" i="2"/>
  <c r="R95" i="2"/>
  <c r="R118" i="2"/>
  <c r="R140" i="2"/>
  <c r="R159" i="2"/>
  <c r="R182" i="2"/>
  <c r="R204" i="2"/>
  <c r="R223" i="2"/>
  <c r="R244" i="2"/>
  <c r="R260" i="2"/>
  <c r="R276" i="2"/>
  <c r="R292" i="2"/>
  <c r="R308" i="2"/>
  <c r="R324" i="2"/>
  <c r="R340" i="2"/>
  <c r="R356" i="2"/>
  <c r="R372" i="2"/>
  <c r="R388" i="2"/>
  <c r="R404" i="2"/>
  <c r="R420" i="2"/>
  <c r="R436" i="2"/>
  <c r="R452" i="2"/>
  <c r="R468" i="2"/>
  <c r="R484" i="2"/>
  <c r="R500" i="2"/>
  <c r="R516" i="2"/>
  <c r="R532" i="2"/>
  <c r="R548" i="2"/>
  <c r="R564" i="2"/>
  <c r="R580" i="2"/>
  <c r="R596" i="2"/>
  <c r="R612" i="2"/>
  <c r="R628" i="2"/>
  <c r="R47" i="2"/>
  <c r="R100" i="2"/>
  <c r="R164" i="2"/>
  <c r="R206" i="2"/>
  <c r="R246" i="2"/>
  <c r="R278" i="2"/>
  <c r="R310" i="2"/>
  <c r="R342" i="2"/>
  <c r="R374" i="2"/>
  <c r="R406" i="2"/>
  <c r="R438" i="2"/>
  <c r="R470" i="2"/>
  <c r="R502" i="2"/>
  <c r="R534" i="2"/>
  <c r="R566" i="2"/>
  <c r="R598" i="2"/>
  <c r="R630" i="2"/>
  <c r="R607" i="2"/>
  <c r="H59" i="37"/>
  <c r="H76" i="37"/>
  <c r="H88" i="37"/>
  <c r="H71" i="37"/>
  <c r="H62" i="37"/>
  <c r="H78" i="37"/>
  <c r="H87" i="37"/>
  <c r="H70" i="37"/>
  <c r="H61" i="37"/>
  <c r="H81" i="37"/>
  <c r="H86" i="37"/>
  <c r="H69" i="37"/>
  <c r="H60" i="37"/>
  <c r="H89" i="37"/>
  <c r="H63" i="37"/>
  <c r="H79" i="37"/>
  <c r="H68" i="37"/>
  <c r="H80" i="37"/>
  <c r="H83" i="37"/>
  <c r="H67" i="37"/>
  <c r="H58" i="37"/>
  <c r="H72" i="37"/>
  <c r="H84" i="37"/>
  <c r="H85" i="37"/>
  <c r="H82" i="37"/>
  <c r="H65" i="37"/>
  <c r="H57" i="37"/>
  <c r="H66" i="37"/>
  <c r="H55" i="37"/>
  <c r="H73" i="37"/>
  <c r="H64" i="37"/>
  <c r="H74" i="37"/>
  <c r="H75" i="37"/>
  <c r="H77" i="37"/>
  <c r="P366" i="2"/>
  <c r="D14" i="37"/>
  <c r="P455" i="2"/>
  <c r="D21" i="37"/>
  <c r="B43" i="37"/>
  <c r="D37" i="37"/>
  <c r="D36" i="37"/>
  <c r="P496" i="2"/>
  <c r="B41" i="37"/>
  <c r="B33" i="37"/>
  <c r="B25" i="37"/>
  <c r="B17" i="37"/>
  <c r="D43" i="37"/>
  <c r="D35" i="37"/>
  <c r="D27" i="37"/>
  <c r="D19" i="37"/>
  <c r="B19" i="37"/>
  <c r="B42" i="37"/>
  <c r="D44" i="37"/>
  <c r="B40" i="37"/>
  <c r="B32" i="37"/>
  <c r="B24" i="37"/>
  <c r="B16" i="37"/>
  <c r="D42" i="37"/>
  <c r="D34" i="37"/>
  <c r="D26" i="37"/>
  <c r="D18" i="37"/>
  <c r="B35" i="37"/>
  <c r="B27" i="37"/>
  <c r="B34" i="37"/>
  <c r="D28" i="37"/>
  <c r="P452" i="2"/>
  <c r="B47" i="37"/>
  <c r="B39" i="37"/>
  <c r="B31" i="37"/>
  <c r="B23" i="37"/>
  <c r="B15" i="37"/>
  <c r="D41" i="37"/>
  <c r="D33" i="37"/>
  <c r="D25" i="37"/>
  <c r="D17" i="37"/>
  <c r="D29" i="37"/>
  <c r="B26" i="37"/>
  <c r="B18" i="37"/>
  <c r="B46" i="37"/>
  <c r="B38" i="37"/>
  <c r="B30" i="37"/>
  <c r="B22" i="37"/>
  <c r="B14" i="37"/>
  <c r="D40" i="37"/>
  <c r="D32" i="37"/>
  <c r="D24" i="37"/>
  <c r="D16" i="37"/>
  <c r="D45" i="37"/>
  <c r="D20" i="37"/>
  <c r="B45" i="37"/>
  <c r="B37" i="37"/>
  <c r="B29" i="37"/>
  <c r="B21" i="37"/>
  <c r="D47" i="37"/>
  <c r="D39" i="37"/>
  <c r="D31" i="37"/>
  <c r="D23" i="37"/>
  <c r="D15" i="37"/>
  <c r="B44" i="37"/>
  <c r="B36" i="37"/>
  <c r="B28" i="37"/>
  <c r="B20" i="37"/>
  <c r="D46" i="37"/>
  <c r="D38" i="37"/>
  <c r="D30" i="37"/>
  <c r="D22" i="37"/>
  <c r="D13" i="37"/>
  <c r="D50" i="37"/>
  <c r="F50" i="37"/>
  <c r="B13" i="37"/>
  <c r="B50" i="37"/>
  <c r="C50" i="37" s="1"/>
  <c r="P73" i="2"/>
  <c r="P631" i="2"/>
  <c r="P627" i="2"/>
  <c r="P623" i="2"/>
  <c r="P621" i="2"/>
  <c r="P619" i="2"/>
  <c r="P617" i="2"/>
  <c r="P615" i="2"/>
  <c r="P613" i="2"/>
  <c r="P611" i="2"/>
  <c r="P609" i="2"/>
  <c r="P607" i="2"/>
  <c r="P605" i="2"/>
  <c r="P603" i="2"/>
  <c r="P601" i="2"/>
  <c r="P599" i="2"/>
  <c r="P597" i="2"/>
  <c r="P595" i="2"/>
  <c r="P593" i="2"/>
  <c r="P591" i="2"/>
  <c r="P589" i="2"/>
  <c r="P587" i="2"/>
  <c r="P585" i="2"/>
  <c r="P583" i="2"/>
  <c r="P581" i="2"/>
  <c r="P579" i="2"/>
  <c r="P577" i="2"/>
  <c r="P575" i="2"/>
  <c r="P573" i="2"/>
  <c r="P571" i="2"/>
  <c r="P569" i="2"/>
  <c r="P567" i="2"/>
  <c r="P565" i="2"/>
  <c r="P563" i="2"/>
  <c r="P561" i="2"/>
  <c r="P559" i="2"/>
  <c r="P557" i="2"/>
  <c r="P555" i="2"/>
  <c r="P553" i="2"/>
  <c r="P551" i="2"/>
  <c r="P549" i="2"/>
  <c r="P547" i="2"/>
  <c r="P545" i="2"/>
  <c r="P537" i="2"/>
  <c r="P529" i="2"/>
  <c r="P521" i="2"/>
  <c r="P513" i="2"/>
  <c r="P505" i="2"/>
  <c r="P497" i="2"/>
  <c r="P489" i="2"/>
  <c r="P481" i="2"/>
  <c r="P624" i="2"/>
  <c r="P620" i="2"/>
  <c r="P616" i="2"/>
  <c r="P612" i="2"/>
  <c r="P608" i="2"/>
  <c r="P604" i="2"/>
  <c r="P600" i="2"/>
  <c r="P596" i="2"/>
  <c r="P592" i="2"/>
  <c r="P588" i="2"/>
  <c r="P584" i="2"/>
  <c r="P580" i="2"/>
  <c r="P576" i="2"/>
  <c r="P572" i="2"/>
  <c r="P568" i="2"/>
  <c r="P564" i="2"/>
  <c r="P560" i="2"/>
  <c r="P556" i="2"/>
  <c r="P552" i="2"/>
  <c r="P548" i="2"/>
  <c r="P542" i="2"/>
  <c r="P534" i="2"/>
  <c r="P526" i="2"/>
  <c r="P518" i="2"/>
  <c r="P510" i="2"/>
  <c r="P502" i="2"/>
  <c r="P494" i="2"/>
  <c r="P486" i="2"/>
  <c r="P478" i="2"/>
  <c r="P539" i="2"/>
  <c r="P531" i="2"/>
  <c r="P523" i="2"/>
  <c r="P515" i="2"/>
  <c r="P507" i="2"/>
  <c r="P499" i="2"/>
  <c r="P491" i="2"/>
  <c r="P483" i="2"/>
  <c r="P630" i="2"/>
  <c r="P544" i="2"/>
  <c r="P536" i="2"/>
  <c r="P528" i="2"/>
  <c r="P520" i="2"/>
  <c r="P512" i="2"/>
  <c r="P504" i="2"/>
  <c r="P488" i="2"/>
  <c r="P480" i="2"/>
  <c r="P475" i="2"/>
  <c r="P473" i="2"/>
  <c r="P471" i="2"/>
  <c r="P469" i="2"/>
  <c r="P467" i="2"/>
  <c r="P465" i="2"/>
  <c r="P463" i="2"/>
  <c r="P461" i="2"/>
  <c r="P459" i="2"/>
  <c r="P457" i="2"/>
  <c r="P453" i="2"/>
  <c r="P451" i="2"/>
  <c r="P449" i="2"/>
  <c r="P447" i="2"/>
  <c r="P445" i="2"/>
  <c r="P443" i="2"/>
  <c r="P441" i="2"/>
  <c r="P439" i="2"/>
  <c r="P437" i="2"/>
  <c r="P435" i="2"/>
  <c r="P433" i="2"/>
  <c r="P431" i="2"/>
  <c r="P429" i="2"/>
  <c r="P427" i="2"/>
  <c r="P425" i="2"/>
  <c r="P423" i="2"/>
  <c r="P421" i="2"/>
  <c r="P419" i="2"/>
  <c r="P417" i="2"/>
  <c r="P415" i="2"/>
  <c r="P413" i="2"/>
  <c r="P411" i="2"/>
  <c r="P409" i="2"/>
  <c r="P626" i="2"/>
  <c r="P541" i="2"/>
  <c r="P533" i="2"/>
  <c r="P525" i="2"/>
  <c r="P517" i="2"/>
  <c r="P509" i="2"/>
  <c r="P501" i="2"/>
  <c r="P493" i="2"/>
  <c r="P485" i="2"/>
  <c r="P477" i="2"/>
  <c r="P543" i="2"/>
  <c r="P535" i="2"/>
  <c r="P527" i="2"/>
  <c r="P519" i="2"/>
  <c r="P511" i="2"/>
  <c r="P503" i="2"/>
  <c r="P495" i="2"/>
  <c r="P487" i="2"/>
  <c r="P479" i="2"/>
  <c r="P594" i="2"/>
  <c r="P562" i="2"/>
  <c r="P538" i="2"/>
  <c r="P522" i="2"/>
  <c r="P506" i="2"/>
  <c r="P408" i="2"/>
  <c r="P400" i="2"/>
  <c r="P392" i="2"/>
  <c r="P380" i="2"/>
  <c r="P606" i="2"/>
  <c r="P574" i="2"/>
  <c r="P532" i="2"/>
  <c r="P516" i="2"/>
  <c r="P500" i="2"/>
  <c r="P490" i="2"/>
  <c r="P405" i="2"/>
  <c r="P397" i="2"/>
  <c r="P389" i="2"/>
  <c r="P382" i="2"/>
  <c r="P375" i="2"/>
  <c r="P373" i="2"/>
  <c r="P371" i="2"/>
  <c r="P369" i="2"/>
  <c r="P367" i="2"/>
  <c r="P365" i="2"/>
  <c r="P363" i="2"/>
  <c r="P361" i="2"/>
  <c r="P359" i="2"/>
  <c r="P357" i="2"/>
  <c r="P355" i="2"/>
  <c r="P353" i="2"/>
  <c r="P351" i="2"/>
  <c r="P349" i="2"/>
  <c r="P347" i="2"/>
  <c r="P345" i="2"/>
  <c r="P343" i="2"/>
  <c r="P341" i="2"/>
  <c r="P339" i="2"/>
  <c r="P337" i="2"/>
  <c r="P335" i="2"/>
  <c r="P333" i="2"/>
  <c r="P331" i="2"/>
  <c r="P329" i="2"/>
  <c r="P327" i="2"/>
  <c r="P325" i="2"/>
  <c r="P323" i="2"/>
  <c r="P319" i="2"/>
  <c r="P317" i="2"/>
  <c r="P315" i="2"/>
  <c r="P313" i="2"/>
  <c r="P311" i="2"/>
  <c r="P618" i="2"/>
  <c r="P586" i="2"/>
  <c r="P554" i="2"/>
  <c r="P484" i="2"/>
  <c r="P474" i="2"/>
  <c r="P470" i="2"/>
  <c r="P466" i="2"/>
  <c r="P462" i="2"/>
  <c r="P458" i="2"/>
  <c r="P402" i="2"/>
  <c r="P394" i="2"/>
  <c r="P384" i="2"/>
  <c r="P377" i="2"/>
  <c r="P598" i="2"/>
  <c r="P566" i="2"/>
  <c r="P454" i="2"/>
  <c r="P450" i="2"/>
  <c r="P446" i="2"/>
  <c r="P442" i="2"/>
  <c r="P438" i="2"/>
  <c r="P434" i="2"/>
  <c r="P430" i="2"/>
  <c r="P426" i="2"/>
  <c r="P422" i="2"/>
  <c r="P418" i="2"/>
  <c r="P414" i="2"/>
  <c r="P410" i="2"/>
  <c r="P407" i="2"/>
  <c r="P399" i="2"/>
  <c r="P391" i="2"/>
  <c r="P386" i="2"/>
  <c r="P379" i="2"/>
  <c r="P610" i="2"/>
  <c r="P578" i="2"/>
  <c r="P546" i="2"/>
  <c r="P530" i="2"/>
  <c r="P514" i="2"/>
  <c r="P498" i="2"/>
  <c r="P404" i="2"/>
  <c r="P396" i="2"/>
  <c r="P388" i="2"/>
  <c r="P381" i="2"/>
  <c r="P632" i="2"/>
  <c r="P602" i="2"/>
  <c r="P570" i="2"/>
  <c r="P492" i="2"/>
  <c r="P476" i="2"/>
  <c r="P472" i="2"/>
  <c r="P468" i="2"/>
  <c r="P464" i="2"/>
  <c r="P460" i="2"/>
  <c r="P456" i="2"/>
  <c r="P406" i="2"/>
  <c r="P398" i="2"/>
  <c r="P390" i="2"/>
  <c r="P385" i="2"/>
  <c r="P376" i="2"/>
  <c r="P614" i="2"/>
  <c r="P582" i="2"/>
  <c r="P550" i="2"/>
  <c r="P448" i="2"/>
  <c r="P444" i="2"/>
  <c r="P440" i="2"/>
  <c r="P436" i="2"/>
  <c r="P432" i="2"/>
  <c r="P428" i="2"/>
  <c r="P424" i="2"/>
  <c r="P420" i="2"/>
  <c r="P416" i="2"/>
  <c r="P540" i="2"/>
  <c r="P318" i="2"/>
  <c r="P314" i="2"/>
  <c r="P310" i="2"/>
  <c r="P302" i="2"/>
  <c r="P294" i="2"/>
  <c r="P286" i="2"/>
  <c r="P281" i="2"/>
  <c r="P272" i="2"/>
  <c r="P508" i="2"/>
  <c r="P403" i="2"/>
  <c r="P387" i="2"/>
  <c r="P304" i="2"/>
  <c r="P296" i="2"/>
  <c r="P288" i="2"/>
  <c r="P276" i="2"/>
  <c r="P622" i="2"/>
  <c r="P372" i="2"/>
  <c r="P368" i="2"/>
  <c r="P364" i="2"/>
  <c r="P360" i="2"/>
  <c r="P356" i="2"/>
  <c r="P352" i="2"/>
  <c r="P348" i="2"/>
  <c r="P344" i="2"/>
  <c r="P340" i="2"/>
  <c r="P336" i="2"/>
  <c r="P332" i="2"/>
  <c r="P328" i="2"/>
  <c r="P324" i="2"/>
  <c r="P309" i="2"/>
  <c r="P301" i="2"/>
  <c r="P293" i="2"/>
  <c r="P278" i="2"/>
  <c r="P271" i="2"/>
  <c r="P269" i="2"/>
  <c r="P267" i="2"/>
  <c r="P265" i="2"/>
  <c r="P263" i="2"/>
  <c r="P261" i="2"/>
  <c r="P259" i="2"/>
  <c r="P257" i="2"/>
  <c r="P255" i="2"/>
  <c r="P253" i="2"/>
  <c r="P251" i="2"/>
  <c r="P590" i="2"/>
  <c r="P320" i="2"/>
  <c r="P316" i="2"/>
  <c r="P312" i="2"/>
  <c r="P306" i="2"/>
  <c r="P298" i="2"/>
  <c r="P290" i="2"/>
  <c r="P280" i="2"/>
  <c r="P273" i="2"/>
  <c r="P482" i="2"/>
  <c r="P412" i="2"/>
  <c r="P395" i="2"/>
  <c r="P308" i="2"/>
  <c r="P300" i="2"/>
  <c r="P292" i="2"/>
  <c r="P284" i="2"/>
  <c r="P277" i="2"/>
  <c r="P374" i="2"/>
  <c r="P370" i="2"/>
  <c r="P362" i="2"/>
  <c r="P358" i="2"/>
  <c r="P354" i="2"/>
  <c r="P350" i="2"/>
  <c r="P346" i="2"/>
  <c r="P342" i="2"/>
  <c r="P338" i="2"/>
  <c r="P330" i="2"/>
  <c r="P326" i="2"/>
  <c r="P322" i="2"/>
  <c r="P305" i="2"/>
  <c r="P297" i="2"/>
  <c r="P289" i="2"/>
  <c r="P279" i="2"/>
  <c r="P270" i="2"/>
  <c r="P268" i="2"/>
  <c r="P266" i="2"/>
  <c r="P264" i="2"/>
  <c r="P262" i="2"/>
  <c r="P260" i="2"/>
  <c r="P258" i="2"/>
  <c r="P256" i="2"/>
  <c r="P254" i="2"/>
  <c r="P252" i="2"/>
  <c r="P250" i="2"/>
  <c r="P248" i="2"/>
  <c r="P246" i="2"/>
  <c r="P244" i="2"/>
  <c r="P242" i="2"/>
  <c r="P240" i="2"/>
  <c r="P238" i="2"/>
  <c r="P236" i="2"/>
  <c r="P234" i="2"/>
  <c r="P232" i="2"/>
  <c r="P230" i="2"/>
  <c r="P228" i="2"/>
  <c r="P226" i="2"/>
  <c r="P224" i="2"/>
  <c r="P222" i="2"/>
  <c r="P220" i="2"/>
  <c r="P218" i="2"/>
  <c r="P216" i="2"/>
  <c r="P214" i="2"/>
  <c r="P212" i="2"/>
  <c r="P401" i="2"/>
  <c r="P247" i="2"/>
  <c r="P231" i="2"/>
  <c r="P215" i="2"/>
  <c r="P207" i="2"/>
  <c r="P200" i="2"/>
  <c r="P191" i="2"/>
  <c r="P184" i="2"/>
  <c r="P307" i="2"/>
  <c r="P291" i="2"/>
  <c r="P282" i="2"/>
  <c r="P237" i="2"/>
  <c r="P221" i="2"/>
  <c r="P209" i="2"/>
  <c r="P202" i="2"/>
  <c r="P193" i="2"/>
  <c r="P186" i="2"/>
  <c r="P177" i="2"/>
  <c r="P175" i="2"/>
  <c r="P173" i="2"/>
  <c r="P171" i="2"/>
  <c r="P169" i="2"/>
  <c r="P167" i="2"/>
  <c r="P165" i="2"/>
  <c r="P163" i="2"/>
  <c r="P161" i="2"/>
  <c r="P159" i="2"/>
  <c r="P157" i="2"/>
  <c r="P155" i="2"/>
  <c r="P153" i="2"/>
  <c r="P151" i="2"/>
  <c r="P149" i="2"/>
  <c r="P147" i="2"/>
  <c r="P145" i="2"/>
  <c r="P143" i="2"/>
  <c r="P141" i="2"/>
  <c r="P139" i="2"/>
  <c r="P137" i="2"/>
  <c r="P135" i="2"/>
  <c r="P133" i="2"/>
  <c r="P131" i="2"/>
  <c r="P129" i="2"/>
  <c r="P127" i="2"/>
  <c r="P125" i="2"/>
  <c r="P123" i="2"/>
  <c r="P121" i="2"/>
  <c r="P119" i="2"/>
  <c r="P117" i="2"/>
  <c r="P115" i="2"/>
  <c r="P113" i="2"/>
  <c r="P111" i="2"/>
  <c r="P109" i="2"/>
  <c r="P107" i="2"/>
  <c r="P105" i="2"/>
  <c r="P103" i="2"/>
  <c r="P101" i="2"/>
  <c r="P99" i="2"/>
  <c r="P97" i="2"/>
  <c r="P95" i="2"/>
  <c r="P393" i="2"/>
  <c r="P243" i="2"/>
  <c r="P227" i="2"/>
  <c r="P211" i="2"/>
  <c r="P204" i="2"/>
  <c r="P195" i="2"/>
  <c r="P188" i="2"/>
  <c r="P179" i="2"/>
  <c r="P558" i="2"/>
  <c r="P295" i="2"/>
  <c r="P275" i="2"/>
  <c r="P249" i="2"/>
  <c r="P233" i="2"/>
  <c r="P217" i="2"/>
  <c r="P206" i="2"/>
  <c r="P197" i="2"/>
  <c r="P190" i="2"/>
  <c r="P181" i="2"/>
  <c r="P239" i="2"/>
  <c r="P223" i="2"/>
  <c r="P208" i="2"/>
  <c r="P199" i="2"/>
  <c r="P192" i="2"/>
  <c r="P183" i="2"/>
  <c r="P524" i="2"/>
  <c r="P283" i="2"/>
  <c r="P274" i="2"/>
  <c r="P235" i="2"/>
  <c r="P219" i="2"/>
  <c r="P203" i="2"/>
  <c r="P196" i="2"/>
  <c r="P187" i="2"/>
  <c r="P180" i="2"/>
  <c r="P383" i="2"/>
  <c r="P303" i="2"/>
  <c r="P287" i="2"/>
  <c r="P241" i="2"/>
  <c r="P225" i="2"/>
  <c r="P205" i="2"/>
  <c r="P198" i="2"/>
  <c r="P189" i="2"/>
  <c r="P182" i="2"/>
  <c r="P12" i="2"/>
  <c r="P14" i="2"/>
  <c r="P16" i="2"/>
  <c r="P18" i="2"/>
  <c r="P20" i="2"/>
  <c r="P22" i="2"/>
  <c r="P24" i="2"/>
  <c r="P26" i="2"/>
  <c r="P28" i="2"/>
  <c r="P30" i="2"/>
  <c r="P32" i="2"/>
  <c r="P34" i="2"/>
  <c r="P36" i="2"/>
  <c r="P38" i="2"/>
  <c r="P40" i="2"/>
  <c r="P42" i="2"/>
  <c r="P44" i="2"/>
  <c r="P46" i="2"/>
  <c r="P51" i="2"/>
  <c r="P59" i="2"/>
  <c r="P67" i="2"/>
  <c r="P75" i="2"/>
  <c r="P83" i="2"/>
  <c r="P91" i="2"/>
  <c r="P54" i="2"/>
  <c r="P62" i="2"/>
  <c r="P70" i="2"/>
  <c r="P78" i="2"/>
  <c r="P86" i="2"/>
  <c r="P94" i="2"/>
  <c r="P98" i="2"/>
  <c r="P102" i="2"/>
  <c r="P106" i="2"/>
  <c r="P110" i="2"/>
  <c r="P114" i="2"/>
  <c r="P118" i="2"/>
  <c r="P122" i="2"/>
  <c r="P126" i="2"/>
  <c r="P130" i="2"/>
  <c r="P134" i="2"/>
  <c r="P138" i="2"/>
  <c r="P142" i="2"/>
  <c r="P146" i="2"/>
  <c r="P150" i="2"/>
  <c r="P154" i="2"/>
  <c r="P158" i="2"/>
  <c r="P162" i="2"/>
  <c r="P166" i="2"/>
  <c r="P170" i="2"/>
  <c r="P174" i="2"/>
  <c r="P178" i="2"/>
  <c r="P299" i="2"/>
  <c r="P89" i="2"/>
  <c r="P52" i="2"/>
  <c r="P60" i="2"/>
  <c r="P68" i="2"/>
  <c r="P76" i="2"/>
  <c r="P84" i="2"/>
  <c r="P92" i="2"/>
  <c r="P210" i="2"/>
  <c r="P11" i="2"/>
  <c r="P13" i="2"/>
  <c r="P15" i="2"/>
  <c r="P17" i="2"/>
  <c r="P19" i="2"/>
  <c r="P21" i="2"/>
  <c r="P23" i="2"/>
  <c r="P25" i="2"/>
  <c r="P27" i="2"/>
  <c r="P29" i="2"/>
  <c r="P31" i="2"/>
  <c r="P33" i="2"/>
  <c r="P35" i="2"/>
  <c r="P37" i="2"/>
  <c r="P41" i="2"/>
  <c r="P43" i="2"/>
  <c r="P45" i="2"/>
  <c r="P47" i="2"/>
  <c r="P55" i="2"/>
  <c r="P63" i="2"/>
  <c r="P71" i="2"/>
  <c r="P79" i="2"/>
  <c r="P87" i="2"/>
  <c r="P81" i="2"/>
  <c r="P50" i="2"/>
  <c r="P58" i="2"/>
  <c r="P66" i="2"/>
  <c r="P74" i="2"/>
  <c r="P82" i="2"/>
  <c r="P90" i="2"/>
  <c r="P96" i="2"/>
  <c r="P100" i="2"/>
  <c r="P104" i="2"/>
  <c r="P108" i="2"/>
  <c r="P112" i="2"/>
  <c r="P116" i="2"/>
  <c r="P120" i="2"/>
  <c r="P124" i="2"/>
  <c r="P128" i="2"/>
  <c r="P132" i="2"/>
  <c r="P136" i="2"/>
  <c r="P140" i="2"/>
  <c r="P144" i="2"/>
  <c r="P148" i="2"/>
  <c r="P152" i="2"/>
  <c r="P156" i="2"/>
  <c r="P160" i="2"/>
  <c r="P164" i="2"/>
  <c r="P168" i="2"/>
  <c r="P172" i="2"/>
  <c r="P176" i="2"/>
  <c r="P245" i="2"/>
  <c r="P378" i="2"/>
  <c r="P65" i="2"/>
  <c r="P185" i="2"/>
  <c r="P229" i="2"/>
  <c r="P53" i="2"/>
  <c r="P61" i="2"/>
  <c r="P69" i="2"/>
  <c r="P77" i="2"/>
  <c r="P85" i="2"/>
  <c r="P93" i="2"/>
  <c r="P194" i="2"/>
  <c r="P49" i="2"/>
  <c r="P57" i="2"/>
  <c r="P48" i="2"/>
  <c r="P56" i="2"/>
  <c r="P64" i="2"/>
  <c r="P72" i="2"/>
  <c r="P80" i="2"/>
  <c r="P88" i="2"/>
  <c r="P201" i="2"/>
  <c r="P213" i="2"/>
  <c r="K28" i="28"/>
  <c r="Q20" i="40" l="1"/>
  <c r="I92" i="37" s="1"/>
  <c r="J92" i="37" s="1"/>
  <c r="E16" i="38"/>
  <c r="K46" i="38" s="1"/>
  <c r="K45" i="38"/>
  <c r="E17" i="38"/>
  <c r="K47" i="38" s="1"/>
  <c r="K45" i="18"/>
  <c r="E17" i="18"/>
  <c r="K47" i="18" s="1"/>
  <c r="E16" i="18"/>
  <c r="K46" i="18" s="1"/>
  <c r="J44" i="37"/>
  <c r="J20" i="37"/>
  <c r="J43" i="37"/>
  <c r="J26" i="37"/>
  <c r="J32" i="37"/>
  <c r="J46" i="37"/>
  <c r="J21" i="37"/>
  <c r="J15" i="37"/>
  <c r="J35" i="37"/>
  <c r="J18" i="37"/>
  <c r="J24" i="37"/>
  <c r="J38" i="37"/>
  <c r="J37" i="37"/>
  <c r="J29" i="37"/>
  <c r="J27" i="37"/>
  <c r="J36" i="37"/>
  <c r="J16" i="37"/>
  <c r="J30" i="37"/>
  <c r="J17" i="37"/>
  <c r="J40" i="37"/>
  <c r="J19" i="37"/>
  <c r="J41" i="37"/>
  <c r="J47" i="37"/>
  <c r="J22" i="37"/>
  <c r="J42" i="37"/>
  <c r="J34" i="37"/>
  <c r="J28" i="37"/>
  <c r="J33" i="37"/>
  <c r="J39" i="37"/>
  <c r="J14" i="37"/>
  <c r="J23" i="37"/>
  <c r="J13" i="37"/>
  <c r="J25" i="37"/>
  <c r="J31" i="37"/>
  <c r="J45" i="37"/>
  <c r="N641" i="2"/>
  <c r="Q641" i="2"/>
  <c r="O641" i="2" s="1"/>
  <c r="N680" i="2"/>
  <c r="Q680" i="2"/>
  <c r="O680" i="2" s="1"/>
  <c r="N745" i="2"/>
  <c r="Q745" i="2"/>
  <c r="O745" i="2" s="1"/>
  <c r="N724" i="2"/>
  <c r="Q724" i="2"/>
  <c r="O724" i="2" s="1"/>
  <c r="N755" i="2"/>
  <c r="Q755" i="2"/>
  <c r="O755" i="2" s="1"/>
  <c r="N152" i="2"/>
  <c r="Q152" i="2"/>
  <c r="N170" i="2"/>
  <c r="Q170" i="2"/>
  <c r="N303" i="2"/>
  <c r="Q303" i="2"/>
  <c r="N275" i="2"/>
  <c r="Q275" i="2"/>
  <c r="N227" i="2"/>
  <c r="Q227" i="2"/>
  <c r="N105" i="2"/>
  <c r="Q105" i="2"/>
  <c r="N121" i="2"/>
  <c r="Q121" i="2"/>
  <c r="N137" i="2"/>
  <c r="Q137" i="2"/>
  <c r="N153" i="2"/>
  <c r="Q153" i="2"/>
  <c r="N169" i="2"/>
  <c r="Q169" i="2"/>
  <c r="N209" i="2"/>
  <c r="Q209" i="2"/>
  <c r="N200" i="2"/>
  <c r="Q200" i="2"/>
  <c r="N216" i="2"/>
  <c r="Q216" i="2"/>
  <c r="N232" i="2"/>
  <c r="Q232" i="2"/>
  <c r="N248" i="2"/>
  <c r="Q248" i="2"/>
  <c r="N264" i="2"/>
  <c r="Q264" i="2"/>
  <c r="N322" i="2"/>
  <c r="Q322" i="2"/>
  <c r="N358" i="2"/>
  <c r="Q358" i="2"/>
  <c r="N308" i="2"/>
  <c r="Q308" i="2"/>
  <c r="N306" i="2"/>
  <c r="Q306" i="2"/>
  <c r="N257" i="2"/>
  <c r="Q257" i="2"/>
  <c r="N278" i="2"/>
  <c r="Q278" i="2"/>
  <c r="N340" i="2"/>
  <c r="Q340" i="2"/>
  <c r="N372" i="2"/>
  <c r="Q372" i="2"/>
  <c r="N508" i="2"/>
  <c r="Q508" i="2"/>
  <c r="N318" i="2"/>
  <c r="Q318" i="2"/>
  <c r="N440" i="2"/>
  <c r="Q440" i="2"/>
  <c r="N390" i="2"/>
  <c r="Q390" i="2"/>
  <c r="N476" i="2"/>
  <c r="Q476" i="2"/>
  <c r="N404" i="2"/>
  <c r="Q404" i="2"/>
  <c r="N386" i="2"/>
  <c r="Q386" i="2"/>
  <c r="N426" i="2"/>
  <c r="Q426" i="2"/>
  <c r="N566" i="2"/>
  <c r="Q566" i="2"/>
  <c r="N466" i="2"/>
  <c r="Q466" i="2"/>
  <c r="N313" i="2"/>
  <c r="Q313" i="2"/>
  <c r="N331" i="2"/>
  <c r="Q331" i="2"/>
  <c r="N347" i="2"/>
  <c r="Q347" i="2"/>
  <c r="N363" i="2"/>
  <c r="Q363" i="2"/>
  <c r="N389" i="2"/>
  <c r="Q389" i="2"/>
  <c r="N606" i="2"/>
  <c r="F41" i="37" s="1"/>
  <c r="I41" i="37" s="1"/>
  <c r="Q606" i="2"/>
  <c r="N562" i="2"/>
  <c r="Q562" i="2"/>
  <c r="N527" i="2"/>
  <c r="Q527" i="2"/>
  <c r="N517" i="2"/>
  <c r="Q517" i="2"/>
  <c r="N415" i="2"/>
  <c r="Q415" i="2"/>
  <c r="N431" i="2"/>
  <c r="Q431" i="2"/>
  <c r="N447" i="2"/>
  <c r="Q447" i="2"/>
  <c r="N465" i="2"/>
  <c r="Q465" i="2"/>
  <c r="N504" i="2"/>
  <c r="Q504" i="2"/>
  <c r="N491" i="2"/>
  <c r="Q491" i="2"/>
  <c r="N486" i="2"/>
  <c r="Q486" i="2"/>
  <c r="N548" i="2"/>
  <c r="Q548" i="2"/>
  <c r="N580" i="2"/>
  <c r="Q580" i="2"/>
  <c r="N612" i="2"/>
  <c r="F16" i="37" s="1"/>
  <c r="Q612" i="2"/>
  <c r="N513" i="2"/>
  <c r="Q513" i="2"/>
  <c r="N553" i="2"/>
  <c r="Q553" i="2"/>
  <c r="N569" i="2"/>
  <c r="Q569" i="2"/>
  <c r="N585" i="2"/>
  <c r="Q585" i="2"/>
  <c r="N601" i="2"/>
  <c r="Q601" i="2"/>
  <c r="N617" i="2"/>
  <c r="Q617" i="2"/>
  <c r="N10" i="2"/>
  <c r="Q10" i="2"/>
  <c r="N701" i="2"/>
  <c r="Q701" i="2"/>
  <c r="O701" i="2" s="1"/>
  <c r="N669" i="2"/>
  <c r="Q669" i="2"/>
  <c r="O669" i="2" s="1"/>
  <c r="N766" i="2"/>
  <c r="Q766" i="2"/>
  <c r="O766" i="2" s="1"/>
  <c r="N734" i="2"/>
  <c r="Q734" i="2"/>
  <c r="O734" i="2" s="1"/>
  <c r="N676" i="2"/>
  <c r="Q676" i="2"/>
  <c r="O676" i="2" s="1"/>
  <c r="N644" i="2"/>
  <c r="Q644" i="2"/>
  <c r="O644" i="2" s="1"/>
  <c r="N773" i="2"/>
  <c r="Q773" i="2"/>
  <c r="O773" i="2" s="1"/>
  <c r="N741" i="2"/>
  <c r="Q741" i="2"/>
  <c r="O741" i="2" s="1"/>
  <c r="N709" i="2"/>
  <c r="Q709" i="2"/>
  <c r="O709" i="2" s="1"/>
  <c r="N687" i="2"/>
  <c r="Q687" i="2"/>
  <c r="O687" i="2" s="1"/>
  <c r="N655" i="2"/>
  <c r="Q655" i="2"/>
  <c r="O655" i="2" s="1"/>
  <c r="N784" i="2"/>
  <c r="Q784" i="2"/>
  <c r="O784" i="2" s="1"/>
  <c r="N752" i="2"/>
  <c r="Q752" i="2"/>
  <c r="O752" i="2" s="1"/>
  <c r="N720" i="2"/>
  <c r="Q720" i="2"/>
  <c r="O720" i="2" s="1"/>
  <c r="N686" i="2"/>
  <c r="Q686" i="2"/>
  <c r="O686" i="2" s="1"/>
  <c r="N654" i="2"/>
  <c r="Q654" i="2"/>
  <c r="O654" i="2" s="1"/>
  <c r="N783" i="2"/>
  <c r="Q783" i="2"/>
  <c r="O783" i="2" s="1"/>
  <c r="N751" i="2"/>
  <c r="Q751" i="2"/>
  <c r="O751" i="2" s="1"/>
  <c r="N719" i="2"/>
  <c r="Q719" i="2"/>
  <c r="O719" i="2" s="1"/>
  <c r="N49" i="2"/>
  <c r="Q49" i="2"/>
  <c r="N25" i="2"/>
  <c r="Q25" i="2"/>
  <c r="N78" i="2"/>
  <c r="Q78" i="2"/>
  <c r="N203" i="2"/>
  <c r="Q203" i="2"/>
  <c r="N99" i="2"/>
  <c r="Q99" i="2"/>
  <c r="N307" i="2"/>
  <c r="Q307" i="2"/>
  <c r="N346" i="2"/>
  <c r="Q346" i="2"/>
  <c r="N428" i="2"/>
  <c r="Q428" i="2"/>
  <c r="N446" i="2"/>
  <c r="Q446" i="2"/>
  <c r="N373" i="2"/>
  <c r="Q373" i="2"/>
  <c r="N493" i="2"/>
  <c r="Q493" i="2"/>
  <c r="N531" i="2"/>
  <c r="Q531" i="2"/>
  <c r="N547" i="2"/>
  <c r="Q547" i="2"/>
  <c r="N631" i="2"/>
  <c r="Q631" i="2"/>
  <c r="N65" i="2"/>
  <c r="Q65" i="2"/>
  <c r="N79" i="2"/>
  <c r="Q79" i="2"/>
  <c r="N110" i="2"/>
  <c r="Q110" i="2"/>
  <c r="N30" i="2"/>
  <c r="Q30" i="2"/>
  <c r="N223" i="2"/>
  <c r="Q223" i="2"/>
  <c r="N119" i="2"/>
  <c r="Q119" i="2"/>
  <c r="N202" i="2"/>
  <c r="Q202" i="2"/>
  <c r="N230" i="2"/>
  <c r="Q230" i="2"/>
  <c r="N305" i="2"/>
  <c r="Q305" i="2"/>
  <c r="N255" i="2"/>
  <c r="Q255" i="2"/>
  <c r="N336" i="2"/>
  <c r="Q336" i="2"/>
  <c r="N314" i="2"/>
  <c r="Q314" i="2"/>
  <c r="N422" i="2"/>
  <c r="Q422" i="2"/>
  <c r="N311" i="2"/>
  <c r="Q311" i="2"/>
  <c r="N382" i="2"/>
  <c r="Q382" i="2"/>
  <c r="N519" i="2"/>
  <c r="Q519" i="2"/>
  <c r="N463" i="2"/>
  <c r="Q463" i="2"/>
  <c r="N576" i="2"/>
  <c r="Q576" i="2"/>
  <c r="N505" i="2"/>
  <c r="Q505" i="2"/>
  <c r="N583" i="2"/>
  <c r="Q583" i="2"/>
  <c r="N615" i="2"/>
  <c r="Q615" i="2"/>
  <c r="N706" i="2"/>
  <c r="Q706" i="2"/>
  <c r="O706" i="2" s="1"/>
  <c r="N659" i="2"/>
  <c r="Q659" i="2"/>
  <c r="O659" i="2" s="1"/>
  <c r="N658" i="2"/>
  <c r="Q658" i="2"/>
  <c r="O658" i="2" s="1"/>
  <c r="N378" i="2"/>
  <c r="Q378" i="2"/>
  <c r="N71" i="2"/>
  <c r="Q71" i="2"/>
  <c r="N76" i="2"/>
  <c r="Q76" i="2"/>
  <c r="N54" i="2"/>
  <c r="Q54" i="2"/>
  <c r="N239" i="2"/>
  <c r="Q239" i="2"/>
  <c r="N245" i="2"/>
  <c r="Q245" i="2"/>
  <c r="N74" i="2"/>
  <c r="Q74" i="2"/>
  <c r="N68" i="2"/>
  <c r="Q68" i="2"/>
  <c r="N134" i="2"/>
  <c r="Q134" i="2"/>
  <c r="N91" i="2"/>
  <c r="Q91" i="2"/>
  <c r="N42" i="2"/>
  <c r="Q42" i="2"/>
  <c r="N26" i="2"/>
  <c r="Q26" i="2"/>
  <c r="N182" i="2"/>
  <c r="Q182" i="2"/>
  <c r="N383" i="2"/>
  <c r="Q383" i="2"/>
  <c r="N283" i="2"/>
  <c r="Q283" i="2"/>
  <c r="N181" i="2"/>
  <c r="Q181" i="2"/>
  <c r="N295" i="2"/>
  <c r="Q295" i="2"/>
  <c r="N243" i="2"/>
  <c r="Q243" i="2"/>
  <c r="N107" i="2"/>
  <c r="Q107" i="2"/>
  <c r="N123" i="2"/>
  <c r="Q123" i="2"/>
  <c r="N139" i="2"/>
  <c r="Q139" i="2"/>
  <c r="N155" i="2"/>
  <c r="Q155" i="2"/>
  <c r="N171" i="2"/>
  <c r="Q171" i="2"/>
  <c r="N221" i="2"/>
  <c r="Q221" i="2"/>
  <c r="N207" i="2"/>
  <c r="Q207" i="2"/>
  <c r="N218" i="2"/>
  <c r="Q218" i="2"/>
  <c r="N234" i="2"/>
  <c r="Q234" i="2"/>
  <c r="N250" i="2"/>
  <c r="Q250" i="2"/>
  <c r="N266" i="2"/>
  <c r="Q266" i="2"/>
  <c r="N326" i="2"/>
  <c r="Q326" i="2"/>
  <c r="N362" i="2"/>
  <c r="Q362" i="2"/>
  <c r="N395" i="2"/>
  <c r="Q395" i="2"/>
  <c r="N312" i="2"/>
  <c r="Q312" i="2"/>
  <c r="N259" i="2"/>
  <c r="Q259" i="2"/>
  <c r="N293" i="2"/>
  <c r="Q293" i="2"/>
  <c r="N344" i="2"/>
  <c r="Q344" i="2"/>
  <c r="N622" i="2"/>
  <c r="F18" i="37" s="1"/>
  <c r="Q622" i="2"/>
  <c r="N272" i="2"/>
  <c r="Q272" i="2"/>
  <c r="N540" i="2"/>
  <c r="Q540" i="2"/>
  <c r="N444" i="2"/>
  <c r="Q444" i="2"/>
  <c r="N398" i="2"/>
  <c r="Q398" i="2"/>
  <c r="N492" i="2"/>
  <c r="Q492" i="2"/>
  <c r="N498" i="2"/>
  <c r="Q498" i="2"/>
  <c r="N391" i="2"/>
  <c r="Q391" i="2"/>
  <c r="N430" i="2"/>
  <c r="Q430" i="2"/>
  <c r="N598" i="2"/>
  <c r="Q598" i="2"/>
  <c r="N470" i="2"/>
  <c r="Q470" i="2"/>
  <c r="N315" i="2"/>
  <c r="Q315" i="2"/>
  <c r="N333" i="2"/>
  <c r="Q333" i="2"/>
  <c r="N349" i="2"/>
  <c r="Q349" i="2"/>
  <c r="N365" i="2"/>
  <c r="Q365" i="2"/>
  <c r="N397" i="2"/>
  <c r="Q397" i="2"/>
  <c r="N380" i="2"/>
  <c r="Q380" i="2"/>
  <c r="N594" i="2"/>
  <c r="Q594" i="2"/>
  <c r="N535" i="2"/>
  <c r="Q535" i="2"/>
  <c r="N525" i="2"/>
  <c r="Q525" i="2"/>
  <c r="N417" i="2"/>
  <c r="Q417" i="2"/>
  <c r="N433" i="2"/>
  <c r="Q433" i="2"/>
  <c r="N449" i="2"/>
  <c r="Q449" i="2"/>
  <c r="N467" i="2"/>
  <c r="Q467" i="2"/>
  <c r="N512" i="2"/>
  <c r="Q512" i="2"/>
  <c r="N499" i="2"/>
  <c r="Q499" i="2"/>
  <c r="N494" i="2"/>
  <c r="Q494" i="2"/>
  <c r="N552" i="2"/>
  <c r="Q552" i="2"/>
  <c r="N584" i="2"/>
  <c r="Q584" i="2"/>
  <c r="N616" i="2"/>
  <c r="Q616" i="2"/>
  <c r="N521" i="2"/>
  <c r="Q521" i="2"/>
  <c r="N555" i="2"/>
  <c r="Q555" i="2"/>
  <c r="N571" i="2"/>
  <c r="Q571" i="2"/>
  <c r="N587" i="2"/>
  <c r="Q587" i="2"/>
  <c r="N603" i="2"/>
  <c r="Q603" i="2"/>
  <c r="N619" i="2"/>
  <c r="Q619" i="2"/>
  <c r="N455" i="2"/>
  <c r="Q455" i="2"/>
  <c r="N697" i="2"/>
  <c r="Q697" i="2"/>
  <c r="O697" i="2" s="1"/>
  <c r="N665" i="2"/>
  <c r="Q665" i="2"/>
  <c r="O665" i="2" s="1"/>
  <c r="N794" i="2"/>
  <c r="Q794" i="2"/>
  <c r="O794" i="2" s="1"/>
  <c r="N762" i="2"/>
  <c r="Q762" i="2"/>
  <c r="O762" i="2" s="1"/>
  <c r="N730" i="2"/>
  <c r="Q730" i="2"/>
  <c r="O730" i="2" s="1"/>
  <c r="N704" i="2"/>
  <c r="Q704" i="2"/>
  <c r="O704" i="2" s="1"/>
  <c r="N672" i="2"/>
  <c r="Q672" i="2"/>
  <c r="O672" i="2" s="1"/>
  <c r="N769" i="2"/>
  <c r="Q769" i="2"/>
  <c r="O769" i="2" s="1"/>
  <c r="N737" i="2"/>
  <c r="Q737" i="2"/>
  <c r="O737" i="2" s="1"/>
  <c r="N705" i="2"/>
  <c r="Q705" i="2"/>
  <c r="O705" i="2" s="1"/>
  <c r="N683" i="2"/>
  <c r="Q683" i="2"/>
  <c r="O683" i="2" s="1"/>
  <c r="N651" i="2"/>
  <c r="Q651" i="2"/>
  <c r="O651" i="2" s="1"/>
  <c r="N780" i="2"/>
  <c r="Q780" i="2"/>
  <c r="O780" i="2" s="1"/>
  <c r="N748" i="2"/>
  <c r="Q748" i="2"/>
  <c r="O748" i="2" s="1"/>
  <c r="N716" i="2"/>
  <c r="Q716" i="2"/>
  <c r="O716" i="2" s="1"/>
  <c r="N682" i="2"/>
  <c r="Q682" i="2"/>
  <c r="O682" i="2" s="1"/>
  <c r="N650" i="2"/>
  <c r="Q650" i="2"/>
  <c r="O650" i="2" s="1"/>
  <c r="N779" i="2"/>
  <c r="Q779" i="2"/>
  <c r="O779" i="2" s="1"/>
  <c r="N747" i="2"/>
  <c r="Q747" i="2"/>
  <c r="O747" i="2" s="1"/>
  <c r="N715" i="2"/>
  <c r="Q715" i="2"/>
  <c r="O715" i="2" s="1"/>
  <c r="N638" i="2"/>
  <c r="Q638" i="2"/>
  <c r="O638" i="2" s="1"/>
  <c r="N100" i="2"/>
  <c r="Q100" i="2"/>
  <c r="N299" i="2"/>
  <c r="Q299" i="2"/>
  <c r="N34" i="2"/>
  <c r="Q34" i="2"/>
  <c r="N115" i="2"/>
  <c r="Q115" i="2"/>
  <c r="N401" i="2"/>
  <c r="Q401" i="2"/>
  <c r="N251" i="2"/>
  <c r="Q251" i="2"/>
  <c r="N302" i="2"/>
  <c r="Q302" i="2"/>
  <c r="N578" i="2"/>
  <c r="Q578" i="2"/>
  <c r="N586" i="2"/>
  <c r="F14" i="37" s="1"/>
  <c r="Q586" i="2"/>
  <c r="N506" i="2"/>
  <c r="Q506" i="2"/>
  <c r="N544" i="2"/>
  <c r="Q544" i="2"/>
  <c r="N489" i="2"/>
  <c r="Q489" i="2"/>
  <c r="N595" i="2"/>
  <c r="Q595" i="2"/>
  <c r="N80" i="2"/>
  <c r="Q80" i="2"/>
  <c r="N156" i="2"/>
  <c r="Q156" i="2"/>
  <c r="N21" i="2"/>
  <c r="Q21" i="2"/>
  <c r="N142" i="2"/>
  <c r="Q142" i="2"/>
  <c r="N46" i="2"/>
  <c r="Q46" i="2"/>
  <c r="N235" i="2"/>
  <c r="Q235" i="2"/>
  <c r="N135" i="2"/>
  <c r="Q135" i="2"/>
  <c r="N191" i="2"/>
  <c r="Q191" i="2"/>
  <c r="N300" i="2"/>
  <c r="Q300" i="2"/>
  <c r="N368" i="2"/>
  <c r="Q368" i="2"/>
  <c r="N385" i="2"/>
  <c r="Q385" i="2"/>
  <c r="N454" i="2"/>
  <c r="Q454" i="2"/>
  <c r="N361" i="2"/>
  <c r="Q361" i="2"/>
  <c r="N509" i="2"/>
  <c r="Q509" i="2"/>
  <c r="N488" i="2"/>
  <c r="Q488" i="2"/>
  <c r="N608" i="2"/>
  <c r="Q608" i="2"/>
  <c r="N567" i="2"/>
  <c r="Q567" i="2"/>
  <c r="N599" i="2"/>
  <c r="Q599" i="2"/>
  <c r="N770" i="2"/>
  <c r="Q770" i="2"/>
  <c r="O770" i="2" s="1"/>
  <c r="N777" i="2"/>
  <c r="Q777" i="2"/>
  <c r="O777" i="2" s="1"/>
  <c r="N788" i="2"/>
  <c r="Q788" i="2"/>
  <c r="O788" i="2" s="1"/>
  <c r="N690" i="2"/>
  <c r="Q690" i="2"/>
  <c r="O690" i="2" s="1"/>
  <c r="N723" i="2"/>
  <c r="Q723" i="2"/>
  <c r="O723" i="2" s="1"/>
  <c r="N72" i="2"/>
  <c r="Q72" i="2"/>
  <c r="N82" i="2"/>
  <c r="Q82" i="2"/>
  <c r="N35" i="2"/>
  <c r="Q35" i="2"/>
  <c r="N106" i="2"/>
  <c r="Q106" i="2"/>
  <c r="N28" i="2"/>
  <c r="Q28" i="2"/>
  <c r="N64" i="2"/>
  <c r="Q64" i="2"/>
  <c r="N116" i="2"/>
  <c r="Q116" i="2"/>
  <c r="N17" i="2"/>
  <c r="Q17" i="2"/>
  <c r="N102" i="2"/>
  <c r="Q102" i="2"/>
  <c r="N176" i="2"/>
  <c r="Q176" i="2"/>
  <c r="N66" i="2"/>
  <c r="Q66" i="2"/>
  <c r="N15" i="2"/>
  <c r="Q15" i="2"/>
  <c r="N162" i="2"/>
  <c r="Q162" i="2"/>
  <c r="N83" i="2"/>
  <c r="Q83" i="2"/>
  <c r="N189" i="2"/>
  <c r="Q189" i="2"/>
  <c r="N190" i="2"/>
  <c r="Q190" i="2"/>
  <c r="N109" i="2"/>
  <c r="Q109" i="2"/>
  <c r="N141" i="2"/>
  <c r="Q141" i="2"/>
  <c r="N157" i="2"/>
  <c r="Q157" i="2"/>
  <c r="N237" i="2"/>
  <c r="Q237" i="2"/>
  <c r="N220" i="2"/>
  <c r="Q220" i="2"/>
  <c r="N268" i="2"/>
  <c r="Q268" i="2"/>
  <c r="N370" i="2"/>
  <c r="Q370" i="2"/>
  <c r="N261" i="2"/>
  <c r="Q261" i="2"/>
  <c r="N301" i="2"/>
  <c r="Q301" i="2"/>
  <c r="N276" i="2"/>
  <c r="Q276" i="2"/>
  <c r="N281" i="2"/>
  <c r="Q281" i="2"/>
  <c r="N416" i="2"/>
  <c r="Q416" i="2"/>
  <c r="N448" i="2"/>
  <c r="Q448" i="2"/>
  <c r="N406" i="2"/>
  <c r="Q406" i="2"/>
  <c r="N570" i="2"/>
  <c r="Q570" i="2"/>
  <c r="N514" i="2"/>
  <c r="Q514" i="2"/>
  <c r="N399" i="2"/>
  <c r="Q399" i="2"/>
  <c r="N434" i="2"/>
  <c r="Q434" i="2"/>
  <c r="N377" i="2"/>
  <c r="Q377" i="2"/>
  <c r="N474" i="2"/>
  <c r="Q474" i="2"/>
  <c r="N317" i="2"/>
  <c r="Q317" i="2"/>
  <c r="N335" i="2"/>
  <c r="Q335" i="2"/>
  <c r="N351" i="2"/>
  <c r="Q351" i="2"/>
  <c r="N367" i="2"/>
  <c r="Q367" i="2"/>
  <c r="N405" i="2"/>
  <c r="Q405" i="2"/>
  <c r="N392" i="2"/>
  <c r="Q392" i="2"/>
  <c r="N479" i="2"/>
  <c r="Q479" i="2"/>
  <c r="N543" i="2"/>
  <c r="Q543" i="2"/>
  <c r="N533" i="2"/>
  <c r="Q533" i="2"/>
  <c r="N419" i="2"/>
  <c r="Q419" i="2"/>
  <c r="N435" i="2"/>
  <c r="Q435" i="2"/>
  <c r="N451" i="2"/>
  <c r="Q451" i="2"/>
  <c r="N469" i="2"/>
  <c r="Q469" i="2"/>
  <c r="N520" i="2"/>
  <c r="Q520" i="2"/>
  <c r="N507" i="2"/>
  <c r="Q507" i="2"/>
  <c r="N502" i="2"/>
  <c r="Q502" i="2"/>
  <c r="N556" i="2"/>
  <c r="Q556" i="2"/>
  <c r="N588" i="2"/>
  <c r="Q588" i="2"/>
  <c r="N620" i="2"/>
  <c r="Q620" i="2"/>
  <c r="N529" i="2"/>
  <c r="Q529" i="2"/>
  <c r="N557" i="2"/>
  <c r="Q557" i="2"/>
  <c r="N573" i="2"/>
  <c r="Q573" i="2"/>
  <c r="N589" i="2"/>
  <c r="Q589" i="2"/>
  <c r="N605" i="2"/>
  <c r="Q605" i="2"/>
  <c r="N621" i="2"/>
  <c r="Q621" i="2"/>
  <c r="N693" i="2"/>
  <c r="Q693" i="2"/>
  <c r="O693" i="2" s="1"/>
  <c r="N661" i="2"/>
  <c r="Q661" i="2"/>
  <c r="O661" i="2" s="1"/>
  <c r="N790" i="2"/>
  <c r="Q790" i="2"/>
  <c r="O790" i="2" s="1"/>
  <c r="N758" i="2"/>
  <c r="Q758" i="2"/>
  <c r="O758" i="2" s="1"/>
  <c r="N726" i="2"/>
  <c r="Q726" i="2"/>
  <c r="O726" i="2" s="1"/>
  <c r="N700" i="2"/>
  <c r="Q700" i="2"/>
  <c r="O700" i="2" s="1"/>
  <c r="N668" i="2"/>
  <c r="Q668" i="2"/>
  <c r="O668" i="2" s="1"/>
  <c r="N765" i="2"/>
  <c r="Q765" i="2"/>
  <c r="O765" i="2" s="1"/>
  <c r="N733" i="2"/>
  <c r="Q733" i="2"/>
  <c r="O733" i="2" s="1"/>
  <c r="N679" i="2"/>
  <c r="Q679" i="2"/>
  <c r="O679" i="2" s="1"/>
  <c r="N647" i="2"/>
  <c r="Q647" i="2"/>
  <c r="O647" i="2" s="1"/>
  <c r="N776" i="2"/>
  <c r="Q776" i="2"/>
  <c r="O776" i="2" s="1"/>
  <c r="N744" i="2"/>
  <c r="Q744" i="2"/>
  <c r="O744" i="2" s="1"/>
  <c r="N712" i="2"/>
  <c r="Q712" i="2"/>
  <c r="O712" i="2" s="1"/>
  <c r="N678" i="2"/>
  <c r="Q678" i="2"/>
  <c r="O678" i="2" s="1"/>
  <c r="N646" i="2"/>
  <c r="Q646" i="2"/>
  <c r="O646" i="2" s="1"/>
  <c r="N775" i="2"/>
  <c r="Q775" i="2"/>
  <c r="O775" i="2" s="1"/>
  <c r="N743" i="2"/>
  <c r="Q743" i="2"/>
  <c r="O743" i="2" s="1"/>
  <c r="N711" i="2"/>
  <c r="Q711" i="2"/>
  <c r="O711" i="2" s="1"/>
  <c r="N634" i="2"/>
  <c r="Q634" i="2"/>
  <c r="O634" i="2" s="1"/>
  <c r="N229" i="2"/>
  <c r="Q229" i="2"/>
  <c r="N81" i="2"/>
  <c r="Q81" i="2"/>
  <c r="N150" i="2"/>
  <c r="Q150" i="2"/>
  <c r="N18" i="2"/>
  <c r="Q18" i="2"/>
  <c r="N217" i="2"/>
  <c r="Q217" i="2"/>
  <c r="N131" i="2"/>
  <c r="Q131" i="2"/>
  <c r="N226" i="2"/>
  <c r="Q226" i="2"/>
  <c r="N258" i="2"/>
  <c r="Q258" i="2"/>
  <c r="N280" i="2"/>
  <c r="Q280" i="2"/>
  <c r="N328" i="2"/>
  <c r="Q328" i="2"/>
  <c r="N464" i="2"/>
  <c r="Q464" i="2"/>
  <c r="N402" i="2"/>
  <c r="Q402" i="2"/>
  <c r="N357" i="2"/>
  <c r="Q357" i="2"/>
  <c r="N516" i="2"/>
  <c r="Q516" i="2"/>
  <c r="N425" i="2"/>
  <c r="Q425" i="2"/>
  <c r="N475" i="2"/>
  <c r="Q475" i="2"/>
  <c r="N526" i="2"/>
  <c r="Q526" i="2"/>
  <c r="N563" i="2"/>
  <c r="Q563" i="2"/>
  <c r="N611" i="2"/>
  <c r="F45" i="37" s="1"/>
  <c r="I45" i="37" s="1"/>
  <c r="Q611" i="2"/>
  <c r="N93" i="2"/>
  <c r="Q93" i="2"/>
  <c r="N90" i="2"/>
  <c r="Q90" i="2"/>
  <c r="N37" i="2"/>
  <c r="Q37" i="2"/>
  <c r="N84" i="2"/>
  <c r="Q84" i="2"/>
  <c r="N62" i="2"/>
  <c r="Q62" i="2"/>
  <c r="N287" i="2"/>
  <c r="Q287" i="2"/>
  <c r="N249" i="2"/>
  <c r="Q249" i="2"/>
  <c r="N103" i="2"/>
  <c r="Q103" i="2"/>
  <c r="N167" i="2"/>
  <c r="Q167" i="2"/>
  <c r="N214" i="2"/>
  <c r="Q214" i="2"/>
  <c r="N246" i="2"/>
  <c r="Q246" i="2"/>
  <c r="N354" i="2"/>
  <c r="Q354" i="2"/>
  <c r="N298" i="2"/>
  <c r="Q298" i="2"/>
  <c r="N403" i="2"/>
  <c r="Q403" i="2"/>
  <c r="N436" i="2"/>
  <c r="Q436" i="2"/>
  <c r="N396" i="2"/>
  <c r="Q396" i="2"/>
  <c r="N462" i="2"/>
  <c r="Q462" i="2"/>
  <c r="N329" i="2"/>
  <c r="Q329" i="2"/>
  <c r="N574" i="2"/>
  <c r="Q574" i="2"/>
  <c r="N429" i="2"/>
  <c r="Q429" i="2"/>
  <c r="N483" i="2"/>
  <c r="Q483" i="2"/>
  <c r="N542" i="2"/>
  <c r="Q542" i="2"/>
  <c r="N551" i="2"/>
  <c r="Q551" i="2"/>
  <c r="N673" i="2"/>
  <c r="Q673" i="2"/>
  <c r="O673" i="2" s="1"/>
  <c r="N738" i="2"/>
  <c r="Q738" i="2"/>
  <c r="O738" i="2" s="1"/>
  <c r="N648" i="2"/>
  <c r="Q648" i="2"/>
  <c r="O648" i="2" s="1"/>
  <c r="N637" i="2"/>
  <c r="Q637" i="2"/>
  <c r="O637" i="2" s="1"/>
  <c r="N691" i="2"/>
  <c r="Q691" i="2"/>
  <c r="O691" i="2" s="1"/>
  <c r="N756" i="2"/>
  <c r="Q756" i="2"/>
  <c r="O756" i="2" s="1"/>
  <c r="N787" i="2"/>
  <c r="Q787" i="2"/>
  <c r="O787" i="2" s="1"/>
  <c r="N85" i="2"/>
  <c r="Q85" i="2"/>
  <c r="N120" i="2"/>
  <c r="Q120" i="2"/>
  <c r="N19" i="2"/>
  <c r="Q19" i="2"/>
  <c r="N138" i="2"/>
  <c r="Q138" i="2"/>
  <c r="N44" i="2"/>
  <c r="Q44" i="2"/>
  <c r="N12" i="2"/>
  <c r="Q12" i="2"/>
  <c r="N274" i="2"/>
  <c r="Q274" i="2"/>
  <c r="N77" i="2"/>
  <c r="Q77" i="2"/>
  <c r="N148" i="2"/>
  <c r="Q148" i="2"/>
  <c r="N63" i="2"/>
  <c r="Q63" i="2"/>
  <c r="N33" i="2"/>
  <c r="Q33" i="2"/>
  <c r="N166" i="2"/>
  <c r="Q166" i="2"/>
  <c r="N56" i="2"/>
  <c r="Q56" i="2"/>
  <c r="N69" i="2"/>
  <c r="Q69" i="2"/>
  <c r="N144" i="2"/>
  <c r="Q144" i="2"/>
  <c r="N112" i="2"/>
  <c r="Q112" i="2"/>
  <c r="N55" i="2"/>
  <c r="Q55" i="2"/>
  <c r="N31" i="2"/>
  <c r="Q31" i="2"/>
  <c r="N60" i="2"/>
  <c r="Q60" i="2"/>
  <c r="N130" i="2"/>
  <c r="Q130" i="2"/>
  <c r="N98" i="2"/>
  <c r="Q98" i="2"/>
  <c r="N40" i="2"/>
  <c r="Q40" i="2"/>
  <c r="N24" i="2"/>
  <c r="Q24" i="2"/>
  <c r="N180" i="2"/>
  <c r="Q180" i="2"/>
  <c r="N524" i="2"/>
  <c r="Q524" i="2"/>
  <c r="N558" i="2"/>
  <c r="Q558" i="2"/>
  <c r="N393" i="2"/>
  <c r="Q393" i="2"/>
  <c r="N125" i="2"/>
  <c r="Q125" i="2"/>
  <c r="N173" i="2"/>
  <c r="Q173" i="2"/>
  <c r="N215" i="2"/>
  <c r="Q215" i="2"/>
  <c r="N236" i="2"/>
  <c r="Q236" i="2"/>
  <c r="N252" i="2"/>
  <c r="Q252" i="2"/>
  <c r="N330" i="2"/>
  <c r="Q330" i="2"/>
  <c r="N412" i="2"/>
  <c r="Q412" i="2"/>
  <c r="N316" i="2"/>
  <c r="Q316" i="2"/>
  <c r="N348" i="2"/>
  <c r="Q348" i="2"/>
  <c r="N48" i="2"/>
  <c r="Q48" i="2"/>
  <c r="N61" i="2"/>
  <c r="Q61" i="2"/>
  <c r="N172" i="2"/>
  <c r="Q172" i="2"/>
  <c r="N140" i="2"/>
  <c r="Q140" i="2"/>
  <c r="N108" i="2"/>
  <c r="Q108" i="2"/>
  <c r="N58" i="2"/>
  <c r="Q58" i="2"/>
  <c r="N47" i="2"/>
  <c r="Q47" i="2"/>
  <c r="N29" i="2"/>
  <c r="Q29" i="2"/>
  <c r="N13" i="2"/>
  <c r="Q13" i="2"/>
  <c r="N52" i="2"/>
  <c r="Q52" i="2"/>
  <c r="N158" i="2"/>
  <c r="Q158" i="2"/>
  <c r="N126" i="2"/>
  <c r="Q126" i="2"/>
  <c r="N94" i="2"/>
  <c r="Q94" i="2"/>
  <c r="N75" i="2"/>
  <c r="Q75" i="2"/>
  <c r="N38" i="2"/>
  <c r="Q38" i="2"/>
  <c r="N22" i="2"/>
  <c r="Q22" i="2"/>
  <c r="N198" i="2"/>
  <c r="Q198" i="2"/>
  <c r="N187" i="2"/>
  <c r="Q187" i="2"/>
  <c r="N183" i="2"/>
  <c r="Q183" i="2"/>
  <c r="N197" i="2"/>
  <c r="Q197" i="2"/>
  <c r="N179" i="2"/>
  <c r="Q179" i="2"/>
  <c r="N95" i="2"/>
  <c r="Q95" i="2"/>
  <c r="N111" i="2"/>
  <c r="Q111" i="2"/>
  <c r="N127" i="2"/>
  <c r="Q127" i="2"/>
  <c r="N143" i="2"/>
  <c r="Q143" i="2"/>
  <c r="N159" i="2"/>
  <c r="Q159" i="2"/>
  <c r="N175" i="2"/>
  <c r="Q175" i="2"/>
  <c r="N282" i="2"/>
  <c r="Q282" i="2"/>
  <c r="N231" i="2"/>
  <c r="Q231" i="2"/>
  <c r="N222" i="2"/>
  <c r="Q222" i="2"/>
  <c r="N238" i="2"/>
  <c r="Q238" i="2"/>
  <c r="N254" i="2"/>
  <c r="Q254" i="2"/>
  <c r="N270" i="2"/>
  <c r="Q270" i="2"/>
  <c r="N338" i="2"/>
  <c r="Q338" i="2"/>
  <c r="N374" i="2"/>
  <c r="Q374" i="2"/>
  <c r="N482" i="2"/>
  <c r="Q482" i="2"/>
  <c r="N320" i="2"/>
  <c r="Q320" i="2"/>
  <c r="N263" i="2"/>
  <c r="Q263" i="2"/>
  <c r="N309" i="2"/>
  <c r="Q309" i="2"/>
  <c r="N352" i="2"/>
  <c r="Q352" i="2"/>
  <c r="N288" i="2"/>
  <c r="Q288" i="2"/>
  <c r="N286" i="2"/>
  <c r="Q286" i="2"/>
  <c r="N420" i="2"/>
  <c r="Q420" i="2"/>
  <c r="N550" i="2"/>
  <c r="Q550" i="2"/>
  <c r="N456" i="2"/>
  <c r="Q456" i="2"/>
  <c r="N602" i="2"/>
  <c r="Q602" i="2"/>
  <c r="N530" i="2"/>
  <c r="Q530" i="2"/>
  <c r="N407" i="2"/>
  <c r="Q407" i="2"/>
  <c r="N438" i="2"/>
  <c r="Q438" i="2"/>
  <c r="N384" i="2"/>
  <c r="Q384" i="2"/>
  <c r="N484" i="2"/>
  <c r="Q484" i="2"/>
  <c r="N319" i="2"/>
  <c r="Q319" i="2"/>
  <c r="N337" i="2"/>
  <c r="Q337" i="2"/>
  <c r="N353" i="2"/>
  <c r="Q353" i="2"/>
  <c r="N369" i="2"/>
  <c r="Q369" i="2"/>
  <c r="N490" i="2"/>
  <c r="Q490" i="2"/>
  <c r="N400" i="2"/>
  <c r="Q400" i="2"/>
  <c r="N487" i="2"/>
  <c r="Q487" i="2"/>
  <c r="N477" i="2"/>
  <c r="Q477" i="2"/>
  <c r="N541" i="2"/>
  <c r="Q541" i="2"/>
  <c r="N421" i="2"/>
  <c r="Q421" i="2"/>
  <c r="N437" i="2"/>
  <c r="Q437" i="2"/>
  <c r="N453" i="2"/>
  <c r="Q453" i="2"/>
  <c r="N471" i="2"/>
  <c r="Q471" i="2"/>
  <c r="N528" i="2"/>
  <c r="Q528" i="2"/>
  <c r="N515" i="2"/>
  <c r="Q515" i="2"/>
  <c r="N510" i="2"/>
  <c r="Q510" i="2"/>
  <c r="N560" i="2"/>
  <c r="Q560" i="2"/>
  <c r="N592" i="2"/>
  <c r="Q592" i="2"/>
  <c r="N624" i="2"/>
  <c r="Q624" i="2"/>
  <c r="N537" i="2"/>
  <c r="Q537" i="2"/>
  <c r="N559" i="2"/>
  <c r="Q559" i="2"/>
  <c r="N575" i="2"/>
  <c r="Q575" i="2"/>
  <c r="N591" i="2"/>
  <c r="Q591" i="2"/>
  <c r="N607" i="2"/>
  <c r="Q607" i="2"/>
  <c r="N623" i="2"/>
  <c r="Q623" i="2"/>
  <c r="N366" i="2"/>
  <c r="Q366" i="2"/>
  <c r="N689" i="2"/>
  <c r="Q689" i="2"/>
  <c r="O689" i="2" s="1"/>
  <c r="N657" i="2"/>
  <c r="Q657" i="2"/>
  <c r="O657" i="2" s="1"/>
  <c r="N786" i="2"/>
  <c r="Q786" i="2"/>
  <c r="O786" i="2" s="1"/>
  <c r="N754" i="2"/>
  <c r="Q754" i="2"/>
  <c r="O754" i="2" s="1"/>
  <c r="N722" i="2"/>
  <c r="Q722" i="2"/>
  <c r="O722" i="2" s="1"/>
  <c r="N696" i="2"/>
  <c r="Q696" i="2"/>
  <c r="O696" i="2" s="1"/>
  <c r="N664" i="2"/>
  <c r="Q664" i="2"/>
  <c r="O664" i="2" s="1"/>
  <c r="N793" i="2"/>
  <c r="Q793" i="2"/>
  <c r="O793" i="2" s="1"/>
  <c r="N761" i="2"/>
  <c r="Q761" i="2"/>
  <c r="O761" i="2" s="1"/>
  <c r="N729" i="2"/>
  <c r="Q729" i="2"/>
  <c r="O729" i="2" s="1"/>
  <c r="N675" i="2"/>
  <c r="Q675" i="2"/>
  <c r="O675" i="2" s="1"/>
  <c r="N643" i="2"/>
  <c r="Q643" i="2"/>
  <c r="O643" i="2" s="1"/>
  <c r="N772" i="2"/>
  <c r="Q772" i="2"/>
  <c r="O772" i="2" s="1"/>
  <c r="N740" i="2"/>
  <c r="Q740" i="2"/>
  <c r="O740" i="2" s="1"/>
  <c r="N708" i="2"/>
  <c r="Q708" i="2"/>
  <c r="O708" i="2" s="1"/>
  <c r="N674" i="2"/>
  <c r="Q674" i="2"/>
  <c r="O674" i="2" s="1"/>
  <c r="N642" i="2"/>
  <c r="Q642" i="2"/>
  <c r="O642" i="2" s="1"/>
  <c r="N771" i="2"/>
  <c r="Q771" i="2"/>
  <c r="O771" i="2" s="1"/>
  <c r="N739" i="2"/>
  <c r="Q739" i="2"/>
  <c r="O739" i="2" s="1"/>
  <c r="N707" i="2"/>
  <c r="Q707" i="2"/>
  <c r="O707" i="2" s="1"/>
  <c r="N201" i="2"/>
  <c r="Q201" i="2"/>
  <c r="N43" i="2"/>
  <c r="Q43" i="2"/>
  <c r="N59" i="2"/>
  <c r="Q59" i="2"/>
  <c r="N199" i="2"/>
  <c r="Q199" i="2"/>
  <c r="N186" i="2"/>
  <c r="Q186" i="2"/>
  <c r="N284" i="2"/>
  <c r="Q284" i="2"/>
  <c r="N360" i="2"/>
  <c r="Q360" i="2"/>
  <c r="N381" i="2"/>
  <c r="Q381" i="2"/>
  <c r="N341" i="2"/>
  <c r="Q341" i="2"/>
  <c r="N503" i="2"/>
  <c r="Q503" i="2"/>
  <c r="N459" i="2"/>
  <c r="Q459" i="2"/>
  <c r="N600" i="2"/>
  <c r="Q600" i="2"/>
  <c r="N579" i="2"/>
  <c r="Q579" i="2"/>
  <c r="N124" i="2"/>
  <c r="Q124" i="2"/>
  <c r="N174" i="2"/>
  <c r="Q174" i="2"/>
  <c r="N14" i="2"/>
  <c r="Q14" i="2"/>
  <c r="N211" i="2"/>
  <c r="Q211" i="2"/>
  <c r="N151" i="2"/>
  <c r="Q151" i="2"/>
  <c r="N262" i="2"/>
  <c r="Q262" i="2"/>
  <c r="N271" i="2"/>
  <c r="Q271" i="2"/>
  <c r="N472" i="2"/>
  <c r="Q472" i="2"/>
  <c r="N379" i="2"/>
  <c r="Q379" i="2"/>
  <c r="N345" i="2"/>
  <c r="Q345" i="2"/>
  <c r="N538" i="2"/>
  <c r="Q538" i="2"/>
  <c r="N413" i="2"/>
  <c r="Q413" i="2"/>
  <c r="N445" i="2"/>
  <c r="Q445" i="2"/>
  <c r="N478" i="2"/>
  <c r="Q478" i="2"/>
  <c r="N713" i="2"/>
  <c r="Q713" i="2"/>
  <c r="O713" i="2" s="1"/>
  <c r="N213" i="2"/>
  <c r="Q213" i="2"/>
  <c r="N57" i="2"/>
  <c r="Q57" i="2"/>
  <c r="N53" i="2"/>
  <c r="Q53" i="2"/>
  <c r="N168" i="2"/>
  <c r="Q168" i="2"/>
  <c r="N136" i="2"/>
  <c r="Q136" i="2"/>
  <c r="N104" i="2"/>
  <c r="Q104" i="2"/>
  <c r="N50" i="2"/>
  <c r="Q50" i="2"/>
  <c r="N45" i="2"/>
  <c r="Q45" i="2"/>
  <c r="N27" i="2"/>
  <c r="Q27" i="2"/>
  <c r="N11" i="2"/>
  <c r="Q11" i="2"/>
  <c r="N89" i="2"/>
  <c r="Q89" i="2"/>
  <c r="N154" i="2"/>
  <c r="Q154" i="2"/>
  <c r="N122" i="2"/>
  <c r="Q122" i="2"/>
  <c r="N86" i="2"/>
  <c r="Q86" i="2"/>
  <c r="N67" i="2"/>
  <c r="Q67" i="2"/>
  <c r="N36" i="2"/>
  <c r="Q36" i="2"/>
  <c r="N20" i="2"/>
  <c r="Q20" i="2"/>
  <c r="N205" i="2"/>
  <c r="Q205" i="2"/>
  <c r="N196" i="2"/>
  <c r="Q196" i="2"/>
  <c r="N192" i="2"/>
  <c r="Q192" i="2"/>
  <c r="N206" i="2"/>
  <c r="Q206" i="2"/>
  <c r="N188" i="2"/>
  <c r="Q188" i="2"/>
  <c r="N97" i="2"/>
  <c r="Q97" i="2"/>
  <c r="N113" i="2"/>
  <c r="Q113" i="2"/>
  <c r="N129" i="2"/>
  <c r="Q129" i="2"/>
  <c r="N145" i="2"/>
  <c r="Q145" i="2"/>
  <c r="N161" i="2"/>
  <c r="Q161" i="2"/>
  <c r="N177" i="2"/>
  <c r="Q177" i="2"/>
  <c r="N291" i="2"/>
  <c r="Q291" i="2"/>
  <c r="N247" i="2"/>
  <c r="Q247" i="2"/>
  <c r="N224" i="2"/>
  <c r="Q224" i="2"/>
  <c r="N240" i="2"/>
  <c r="Q240" i="2"/>
  <c r="N256" i="2"/>
  <c r="Q256" i="2"/>
  <c r="N279" i="2"/>
  <c r="Q279" i="2"/>
  <c r="N342" i="2"/>
  <c r="Q342" i="2"/>
  <c r="N277" i="2"/>
  <c r="Q277" i="2"/>
  <c r="N273" i="2"/>
  <c r="Q273" i="2"/>
  <c r="N590" i="2"/>
  <c r="Q590" i="2"/>
  <c r="N265" i="2"/>
  <c r="Q265" i="2"/>
  <c r="N324" i="2"/>
  <c r="Q324" i="2"/>
  <c r="N356" i="2"/>
  <c r="Q356" i="2"/>
  <c r="N296" i="2"/>
  <c r="Q296" i="2"/>
  <c r="N294" i="2"/>
  <c r="Q294" i="2"/>
  <c r="N424" i="2"/>
  <c r="Q424" i="2"/>
  <c r="N582" i="2"/>
  <c r="Q582" i="2"/>
  <c r="N460" i="2"/>
  <c r="Q460" i="2"/>
  <c r="N632" i="2"/>
  <c r="Q632" i="2"/>
  <c r="N546" i="2"/>
  <c r="Q546" i="2"/>
  <c r="N410" i="2"/>
  <c r="Q410" i="2"/>
  <c r="N442" i="2"/>
  <c r="Q442" i="2"/>
  <c r="N394" i="2"/>
  <c r="Q394" i="2"/>
  <c r="N554" i="2"/>
  <c r="Q554" i="2"/>
  <c r="N323" i="2"/>
  <c r="Q323" i="2"/>
  <c r="N339" i="2"/>
  <c r="Q339" i="2"/>
  <c r="N355" i="2"/>
  <c r="Q355" i="2"/>
  <c r="N371" i="2"/>
  <c r="Q371" i="2"/>
  <c r="N500" i="2"/>
  <c r="Q500" i="2"/>
  <c r="N408" i="2"/>
  <c r="Q408" i="2"/>
  <c r="N495" i="2"/>
  <c r="Q495" i="2"/>
  <c r="N485" i="2"/>
  <c r="Q485" i="2"/>
  <c r="N626" i="2"/>
  <c r="Q626" i="2"/>
  <c r="N423" i="2"/>
  <c r="Q423" i="2"/>
  <c r="N439" i="2"/>
  <c r="Q439" i="2"/>
  <c r="N457" i="2"/>
  <c r="Q457" i="2"/>
  <c r="N473" i="2"/>
  <c r="Q473" i="2"/>
  <c r="N536" i="2"/>
  <c r="Q536" i="2"/>
  <c r="N523" i="2"/>
  <c r="Q523" i="2"/>
  <c r="N518" i="2"/>
  <c r="Q518" i="2"/>
  <c r="N564" i="2"/>
  <c r="Q564" i="2"/>
  <c r="N596" i="2"/>
  <c r="Q596" i="2"/>
  <c r="N481" i="2"/>
  <c r="Q481" i="2"/>
  <c r="N545" i="2"/>
  <c r="Q545" i="2"/>
  <c r="N561" i="2"/>
  <c r="F38" i="37" s="1"/>
  <c r="Q561" i="2"/>
  <c r="N577" i="2"/>
  <c r="Q577" i="2"/>
  <c r="N593" i="2"/>
  <c r="Q593" i="2"/>
  <c r="N609" i="2"/>
  <c r="Q609" i="2"/>
  <c r="N627" i="2"/>
  <c r="Q627" i="2"/>
  <c r="N452" i="2"/>
  <c r="Q452" i="2"/>
  <c r="N496" i="2"/>
  <c r="Q496" i="2"/>
  <c r="N685" i="2"/>
  <c r="Q685" i="2"/>
  <c r="O685" i="2" s="1"/>
  <c r="N653" i="2"/>
  <c r="Q653" i="2"/>
  <c r="O653" i="2" s="1"/>
  <c r="N782" i="2"/>
  <c r="Q782" i="2"/>
  <c r="O782" i="2" s="1"/>
  <c r="N750" i="2"/>
  <c r="Q750" i="2"/>
  <c r="O750" i="2" s="1"/>
  <c r="N718" i="2"/>
  <c r="Q718" i="2"/>
  <c r="O718" i="2" s="1"/>
  <c r="N692" i="2"/>
  <c r="Q692" i="2"/>
  <c r="O692" i="2" s="1"/>
  <c r="N660" i="2"/>
  <c r="Q660" i="2"/>
  <c r="O660" i="2" s="1"/>
  <c r="N789" i="2"/>
  <c r="Q789" i="2"/>
  <c r="O789" i="2" s="1"/>
  <c r="N757" i="2"/>
  <c r="Q757" i="2"/>
  <c r="O757" i="2" s="1"/>
  <c r="N725" i="2"/>
  <c r="Q725" i="2"/>
  <c r="O725" i="2" s="1"/>
  <c r="N640" i="2"/>
  <c r="Q640" i="2"/>
  <c r="O640" i="2" s="1"/>
  <c r="N703" i="2"/>
  <c r="Q703" i="2"/>
  <c r="O703" i="2" s="1"/>
  <c r="N671" i="2"/>
  <c r="Q671" i="2"/>
  <c r="O671" i="2" s="1"/>
  <c r="N768" i="2"/>
  <c r="Q768" i="2"/>
  <c r="O768" i="2" s="1"/>
  <c r="N736" i="2"/>
  <c r="Q736" i="2"/>
  <c r="O736" i="2" s="1"/>
  <c r="N639" i="2"/>
  <c r="Q639" i="2"/>
  <c r="O639" i="2" s="1"/>
  <c r="N702" i="2"/>
  <c r="Q702" i="2"/>
  <c r="O702" i="2" s="1"/>
  <c r="N670" i="2"/>
  <c r="Q670" i="2"/>
  <c r="O670" i="2" s="1"/>
  <c r="N767" i="2"/>
  <c r="Q767" i="2"/>
  <c r="O767" i="2" s="1"/>
  <c r="N735" i="2"/>
  <c r="Q735" i="2"/>
  <c r="O735" i="2" s="1"/>
  <c r="N132" i="2"/>
  <c r="Q132" i="2"/>
  <c r="N118" i="2"/>
  <c r="Q118" i="2"/>
  <c r="N195" i="2"/>
  <c r="Q195" i="2"/>
  <c r="N163" i="2"/>
  <c r="Q163" i="2"/>
  <c r="N289" i="2"/>
  <c r="Q289" i="2"/>
  <c r="N304" i="2"/>
  <c r="Q304" i="2"/>
  <c r="N414" i="2"/>
  <c r="Q414" i="2"/>
  <c r="N409" i="2"/>
  <c r="Q409" i="2"/>
  <c r="N681" i="2"/>
  <c r="Q681" i="2"/>
  <c r="O681" i="2" s="1"/>
  <c r="N649" i="2"/>
  <c r="Q649" i="2"/>
  <c r="O649" i="2" s="1"/>
  <c r="N778" i="2"/>
  <c r="Q778" i="2"/>
  <c r="O778" i="2" s="1"/>
  <c r="N746" i="2"/>
  <c r="Q746" i="2"/>
  <c r="O746" i="2" s="1"/>
  <c r="N714" i="2"/>
  <c r="Q714" i="2"/>
  <c r="O714" i="2" s="1"/>
  <c r="N688" i="2"/>
  <c r="Q688" i="2"/>
  <c r="O688" i="2" s="1"/>
  <c r="N656" i="2"/>
  <c r="Q656" i="2"/>
  <c r="O656" i="2" s="1"/>
  <c r="N785" i="2"/>
  <c r="Q785" i="2"/>
  <c r="O785" i="2" s="1"/>
  <c r="N753" i="2"/>
  <c r="Q753" i="2"/>
  <c r="O753" i="2" s="1"/>
  <c r="N721" i="2"/>
  <c r="Q721" i="2"/>
  <c r="O721" i="2" s="1"/>
  <c r="N636" i="2"/>
  <c r="Q636" i="2"/>
  <c r="O636" i="2" s="1"/>
  <c r="N699" i="2"/>
  <c r="Q699" i="2"/>
  <c r="O699" i="2" s="1"/>
  <c r="N667" i="2"/>
  <c r="Q667" i="2"/>
  <c r="O667" i="2" s="1"/>
  <c r="N764" i="2"/>
  <c r="Q764" i="2"/>
  <c r="O764" i="2" s="1"/>
  <c r="N732" i="2"/>
  <c r="Q732" i="2"/>
  <c r="O732" i="2" s="1"/>
  <c r="N635" i="2"/>
  <c r="Q635" i="2"/>
  <c r="O635" i="2" s="1"/>
  <c r="N698" i="2"/>
  <c r="Q698" i="2"/>
  <c r="O698" i="2" s="1"/>
  <c r="N666" i="2"/>
  <c r="Q666" i="2"/>
  <c r="O666" i="2" s="1"/>
  <c r="N763" i="2"/>
  <c r="Q763" i="2"/>
  <c r="O763" i="2" s="1"/>
  <c r="N731" i="2"/>
  <c r="Q731" i="2"/>
  <c r="O731" i="2" s="1"/>
  <c r="N164" i="2"/>
  <c r="Q164" i="2"/>
  <c r="N210" i="2"/>
  <c r="Q210" i="2"/>
  <c r="N225" i="2"/>
  <c r="Q225" i="2"/>
  <c r="N147" i="2"/>
  <c r="Q147" i="2"/>
  <c r="N242" i="2"/>
  <c r="Q242" i="2"/>
  <c r="N267" i="2"/>
  <c r="Q267" i="2"/>
  <c r="N614" i="2"/>
  <c r="Q614" i="2"/>
  <c r="N325" i="2"/>
  <c r="Q325" i="2"/>
  <c r="N441" i="2"/>
  <c r="Q441" i="2"/>
  <c r="N568" i="2"/>
  <c r="Q568" i="2"/>
  <c r="N88" i="2"/>
  <c r="Q88" i="2"/>
  <c r="N194" i="2"/>
  <c r="Q194" i="2"/>
  <c r="N185" i="2"/>
  <c r="Q185" i="2"/>
  <c r="N160" i="2"/>
  <c r="Q160" i="2"/>
  <c r="N128" i="2"/>
  <c r="Q128" i="2"/>
  <c r="N96" i="2"/>
  <c r="Q96" i="2"/>
  <c r="N87" i="2"/>
  <c r="Q87" i="2"/>
  <c r="N41" i="2"/>
  <c r="Q41" i="2"/>
  <c r="N23" i="2"/>
  <c r="Q23" i="2"/>
  <c r="N92" i="2"/>
  <c r="Q92" i="2"/>
  <c r="N178" i="2"/>
  <c r="Q178" i="2"/>
  <c r="N146" i="2"/>
  <c r="Q146" i="2"/>
  <c r="N114" i="2"/>
  <c r="Q114" i="2"/>
  <c r="N70" i="2"/>
  <c r="Q70" i="2"/>
  <c r="N51" i="2"/>
  <c r="Q51" i="2"/>
  <c r="N32" i="2"/>
  <c r="Q32" i="2"/>
  <c r="N16" i="2"/>
  <c r="Q16" i="2"/>
  <c r="N241" i="2"/>
  <c r="Q241" i="2"/>
  <c r="N219" i="2"/>
  <c r="Q219" i="2"/>
  <c r="N208" i="2"/>
  <c r="Q208" i="2"/>
  <c r="N233" i="2"/>
  <c r="Q233" i="2"/>
  <c r="N204" i="2"/>
  <c r="Q204" i="2"/>
  <c r="N101" i="2"/>
  <c r="Q101" i="2"/>
  <c r="N117" i="2"/>
  <c r="Q117" i="2"/>
  <c r="N133" i="2"/>
  <c r="Q133" i="2"/>
  <c r="N149" i="2"/>
  <c r="Q149" i="2"/>
  <c r="N165" i="2"/>
  <c r="Q165" i="2"/>
  <c r="N193" i="2"/>
  <c r="Q193" i="2"/>
  <c r="N184" i="2"/>
  <c r="Q184" i="2"/>
  <c r="N212" i="2"/>
  <c r="Q212" i="2"/>
  <c r="N228" i="2"/>
  <c r="Q228" i="2"/>
  <c r="N244" i="2"/>
  <c r="Q244" i="2"/>
  <c r="N260" i="2"/>
  <c r="Q260" i="2"/>
  <c r="N297" i="2"/>
  <c r="Q297" i="2"/>
  <c r="N350" i="2"/>
  <c r="Q350" i="2"/>
  <c r="N292" i="2"/>
  <c r="Q292" i="2"/>
  <c r="N290" i="2"/>
  <c r="Q290" i="2"/>
  <c r="N253" i="2"/>
  <c r="Q253" i="2"/>
  <c r="N269" i="2"/>
  <c r="Q269" i="2"/>
  <c r="N332" i="2"/>
  <c r="Q332" i="2"/>
  <c r="N364" i="2"/>
  <c r="Q364" i="2"/>
  <c r="N387" i="2"/>
  <c r="Q387" i="2"/>
  <c r="N310" i="2"/>
  <c r="Q310" i="2"/>
  <c r="N432" i="2"/>
  <c r="Q432" i="2"/>
  <c r="N376" i="2"/>
  <c r="Q376" i="2"/>
  <c r="N468" i="2"/>
  <c r="Q468" i="2"/>
  <c r="N388" i="2"/>
  <c r="Q388" i="2"/>
  <c r="N610" i="2"/>
  <c r="F44" i="37" s="1"/>
  <c r="Q610" i="2"/>
  <c r="N418" i="2"/>
  <c r="Q418" i="2"/>
  <c r="N450" i="2"/>
  <c r="Q450" i="2"/>
  <c r="N458" i="2"/>
  <c r="Q458" i="2"/>
  <c r="N618" i="2"/>
  <c r="Q618" i="2"/>
  <c r="N327" i="2"/>
  <c r="Q327" i="2"/>
  <c r="N343" i="2"/>
  <c r="Q343" i="2"/>
  <c r="N359" i="2"/>
  <c r="Q359" i="2"/>
  <c r="N375" i="2"/>
  <c r="Q375" i="2"/>
  <c r="N532" i="2"/>
  <c r="Q532" i="2"/>
  <c r="N522" i="2"/>
  <c r="Q522" i="2"/>
  <c r="N511" i="2"/>
  <c r="Q511" i="2"/>
  <c r="N501" i="2"/>
  <c r="Q501" i="2"/>
  <c r="N411" i="2"/>
  <c r="Q411" i="2"/>
  <c r="N427" i="2"/>
  <c r="Q427" i="2"/>
  <c r="N443" i="2"/>
  <c r="Q443" i="2"/>
  <c r="N461" i="2"/>
  <c r="Q461" i="2"/>
  <c r="N480" i="2"/>
  <c r="Q480" i="2"/>
  <c r="N630" i="2"/>
  <c r="Q630" i="2"/>
  <c r="N539" i="2"/>
  <c r="Q539" i="2"/>
  <c r="N534" i="2"/>
  <c r="Q534" i="2"/>
  <c r="N572" i="2"/>
  <c r="Q572" i="2"/>
  <c r="N604" i="2"/>
  <c r="Q604" i="2"/>
  <c r="N497" i="2"/>
  <c r="Q497" i="2"/>
  <c r="N549" i="2"/>
  <c r="Q549" i="2"/>
  <c r="N565" i="2"/>
  <c r="Q565" i="2"/>
  <c r="N581" i="2"/>
  <c r="Q581" i="2"/>
  <c r="N597" i="2"/>
  <c r="Q597" i="2"/>
  <c r="N613" i="2"/>
  <c r="Q613" i="2"/>
  <c r="N73" i="2"/>
  <c r="Q73" i="2"/>
  <c r="N677" i="2"/>
  <c r="Q677" i="2"/>
  <c r="O677" i="2" s="1"/>
  <c r="N645" i="2"/>
  <c r="Q645" i="2"/>
  <c r="O645" i="2" s="1"/>
  <c r="N774" i="2"/>
  <c r="Q774" i="2"/>
  <c r="O774" i="2" s="1"/>
  <c r="N742" i="2"/>
  <c r="Q742" i="2"/>
  <c r="O742" i="2" s="1"/>
  <c r="N710" i="2"/>
  <c r="Q710" i="2"/>
  <c r="O710" i="2" s="1"/>
  <c r="N684" i="2"/>
  <c r="Q684" i="2"/>
  <c r="O684" i="2" s="1"/>
  <c r="N652" i="2"/>
  <c r="Q652" i="2"/>
  <c r="O652" i="2" s="1"/>
  <c r="N781" i="2"/>
  <c r="Q781" i="2"/>
  <c r="O781" i="2" s="1"/>
  <c r="N749" i="2"/>
  <c r="Q749" i="2"/>
  <c r="O749" i="2" s="1"/>
  <c r="N717" i="2"/>
  <c r="Q717" i="2"/>
  <c r="O717" i="2" s="1"/>
  <c r="N695" i="2"/>
  <c r="Q695" i="2"/>
  <c r="O695" i="2" s="1"/>
  <c r="N663" i="2"/>
  <c r="Q663" i="2"/>
  <c r="O663" i="2" s="1"/>
  <c r="N792" i="2"/>
  <c r="Q792" i="2"/>
  <c r="O792" i="2" s="1"/>
  <c r="N760" i="2"/>
  <c r="Q760" i="2"/>
  <c r="O760" i="2" s="1"/>
  <c r="N728" i="2"/>
  <c r="Q728" i="2"/>
  <c r="O728" i="2" s="1"/>
  <c r="N694" i="2"/>
  <c r="Q694" i="2"/>
  <c r="O694" i="2" s="1"/>
  <c r="N662" i="2"/>
  <c r="Q662" i="2"/>
  <c r="O662" i="2" s="1"/>
  <c r="N791" i="2"/>
  <c r="Q791" i="2"/>
  <c r="O791" i="2" s="1"/>
  <c r="N759" i="2"/>
  <c r="Q759" i="2"/>
  <c r="O759" i="2" s="1"/>
  <c r="N727" i="2"/>
  <c r="Q727" i="2"/>
  <c r="O727" i="2" s="1"/>
  <c r="F93" i="37"/>
  <c r="H93" i="37"/>
  <c r="I16" i="37"/>
  <c r="I50" i="37"/>
  <c r="B51" i="37"/>
  <c r="F28" i="37" l="1"/>
  <c r="E18" i="18"/>
  <c r="E18" i="38"/>
  <c r="E20" i="38" s="1"/>
  <c r="E20" i="18"/>
  <c r="F15" i="37"/>
  <c r="I15" i="37" s="1"/>
  <c r="F29" i="37"/>
  <c r="I18" i="37"/>
  <c r="I14" i="37"/>
  <c r="F24" i="37"/>
  <c r="F39" i="37"/>
  <c r="F22" i="37"/>
  <c r="F36" i="37"/>
  <c r="F21" i="37"/>
  <c r="F30" i="37"/>
  <c r="F20" i="37"/>
  <c r="F37" i="37"/>
  <c r="F13" i="37"/>
  <c r="F23" i="37"/>
  <c r="F33" i="37"/>
  <c r="F26" i="37"/>
  <c r="F27" i="37"/>
  <c r="H48" i="37"/>
  <c r="H49" i="37"/>
  <c r="F46" i="37"/>
  <c r="F42" i="37"/>
  <c r="I42" i="37" s="1"/>
  <c r="F32" i="37"/>
  <c r="F49" i="37"/>
  <c r="F31" i="37"/>
  <c r="F47" i="37"/>
  <c r="I47" i="37" s="1"/>
  <c r="F40" i="37"/>
  <c r="F34" i="37"/>
  <c r="F43" i="37"/>
  <c r="F25" i="37"/>
  <c r="F19" i="37"/>
  <c r="I19" i="37" s="1"/>
  <c r="F17" i="37"/>
  <c r="I17" i="37" s="1"/>
  <c r="F48" i="37"/>
  <c r="I48" i="37" s="1"/>
  <c r="F35" i="37"/>
  <c r="I6" i="28"/>
  <c r="I44" i="37"/>
  <c r="I28" i="37"/>
  <c r="I38" i="37"/>
  <c r="C29" i="17" l="1"/>
  <c r="C31" i="17" s="1"/>
  <c r="C34" i="17" s="1"/>
  <c r="C21" i="17" s="1"/>
  <c r="C24" i="17" s="1"/>
  <c r="E21" i="38" s="1"/>
  <c r="I39" i="37"/>
  <c r="I37" i="37"/>
  <c r="I29" i="37"/>
  <c r="I23" i="37"/>
  <c r="I24" i="37"/>
  <c r="I22" i="37"/>
  <c r="I26" i="37"/>
  <c r="I36" i="37"/>
  <c r="I27" i="37"/>
  <c r="I21" i="37"/>
  <c r="I20" i="37"/>
  <c r="I30" i="37"/>
  <c r="J49" i="37"/>
  <c r="J48" i="37"/>
  <c r="I13" i="37"/>
  <c r="I32" i="37"/>
  <c r="I33" i="37"/>
  <c r="I40" i="37"/>
  <c r="I31" i="37"/>
  <c r="I46" i="37"/>
  <c r="I43" i="37"/>
  <c r="H51" i="37"/>
  <c r="I25" i="37"/>
  <c r="I35" i="37"/>
  <c r="I34" i="37"/>
  <c r="I49" i="37"/>
  <c r="F51" i="37"/>
  <c r="K48" i="38" l="1"/>
  <c r="E22" i="38"/>
  <c r="E21" i="18"/>
  <c r="G51" i="37"/>
  <c r="J51" i="37"/>
  <c r="I51" i="37"/>
  <c r="K48" i="18" l="1"/>
  <c r="E22" i="18"/>
  <c r="E24" i="38"/>
  <c r="K49" i="38" s="1"/>
  <c r="E25" i="38" l="1"/>
  <c r="E24" i="18"/>
  <c r="K49" i="18" s="1"/>
  <c r="E31" i="38" l="1"/>
  <c r="E25" i="18"/>
  <c r="E31" i="18" l="1"/>
  <c r="E42" i="38"/>
  <c r="E46" i="38" l="1"/>
  <c r="E42" i="18"/>
  <c r="F36" i="38" l="1"/>
  <c r="F35" i="38"/>
  <c r="F34" i="38"/>
  <c r="F18" i="38"/>
  <c r="F33" i="38"/>
  <c r="F39" i="38"/>
  <c r="F38" i="38"/>
  <c r="F40" i="38"/>
  <c r="F37" i="38"/>
  <c r="C58" i="37"/>
  <c r="C83" i="37"/>
  <c r="C87" i="37"/>
  <c r="C57" i="37"/>
  <c r="C80" i="37"/>
  <c r="C90" i="37"/>
  <c r="C56" i="37"/>
  <c r="C60" i="37"/>
  <c r="C59" i="37"/>
  <c r="C84" i="37"/>
  <c r="C89" i="37"/>
  <c r="C86" i="37"/>
  <c r="C61" i="37"/>
  <c r="C70" i="37"/>
  <c r="C72" i="37"/>
  <c r="C77" i="37"/>
  <c r="C74" i="37"/>
  <c r="C85" i="37"/>
  <c r="C73" i="37"/>
  <c r="C64" i="37"/>
  <c r="C82" i="37"/>
  <c r="C75" i="37"/>
  <c r="C91" i="37"/>
  <c r="C66" i="37"/>
  <c r="C62" i="37"/>
  <c r="C88" i="37"/>
  <c r="C68" i="37"/>
  <c r="C71" i="37"/>
  <c r="C65" i="37"/>
  <c r="C55" i="37"/>
  <c r="C67" i="37"/>
  <c r="C69" i="37"/>
  <c r="C78" i="37"/>
  <c r="C63" i="37"/>
  <c r="C81" i="37"/>
  <c r="C76" i="37"/>
  <c r="C79" i="37"/>
  <c r="F22" i="38"/>
  <c r="E48" i="38"/>
  <c r="K65" i="38" s="1"/>
  <c r="F25" i="38"/>
  <c r="E52" i="38"/>
  <c r="K69" i="38" s="1"/>
  <c r="E50" i="38"/>
  <c r="F31" i="38"/>
  <c r="F42" i="38"/>
  <c r="F44" i="38"/>
  <c r="K61" i="38"/>
  <c r="K63" i="38" s="1"/>
  <c r="F46" i="38" l="1"/>
  <c r="K67" i="38"/>
  <c r="E60" i="37"/>
  <c r="E57" i="37"/>
  <c r="E77" i="37"/>
  <c r="E66" i="37"/>
  <c r="E88" i="37"/>
  <c r="E68" i="37"/>
  <c r="E63" i="37"/>
  <c r="E87" i="37"/>
  <c r="E70" i="37"/>
  <c r="E82" i="37"/>
  <c r="E84" i="37"/>
  <c r="E79" i="37"/>
  <c r="E67" i="37"/>
  <c r="E81" i="37"/>
  <c r="E74" i="37"/>
  <c r="E59" i="37"/>
  <c r="E71" i="37"/>
  <c r="E69" i="37"/>
  <c r="E73" i="37"/>
  <c r="E62" i="37"/>
  <c r="E55" i="37"/>
  <c r="E85" i="37"/>
  <c r="E75" i="37"/>
  <c r="E65" i="37"/>
  <c r="E83" i="37"/>
  <c r="E78" i="37"/>
  <c r="E80" i="37"/>
  <c r="E56" i="37"/>
  <c r="E89" i="37"/>
  <c r="E76" i="37"/>
  <c r="E61" i="37"/>
  <c r="E64" i="37"/>
  <c r="E58" i="37"/>
  <c r="E86" i="37"/>
  <c r="E72" i="37"/>
  <c r="E91" i="37"/>
  <c r="E90" i="37"/>
  <c r="K61" i="18"/>
  <c r="K63" i="18" s="1"/>
  <c r="C93" i="37"/>
  <c r="E46" i="18"/>
  <c r="F44" i="18" s="1"/>
  <c r="E93" i="37" l="1"/>
  <c r="F37" i="18"/>
  <c r="F38" i="18"/>
  <c r="F41" i="18"/>
  <c r="F39" i="18"/>
  <c r="F40" i="18"/>
  <c r="F34" i="18"/>
  <c r="F35" i="18"/>
  <c r="F33" i="18"/>
  <c r="F36" i="18"/>
  <c r="B56" i="37"/>
  <c r="B86" i="37"/>
  <c r="B60" i="37"/>
  <c r="B70" i="37"/>
  <c r="B58" i="37"/>
  <c r="B80" i="37"/>
  <c r="F18" i="18"/>
  <c r="B91" i="37"/>
  <c r="B81" i="37"/>
  <c r="B68" i="37"/>
  <c r="B89" i="37"/>
  <c r="B55" i="37"/>
  <c r="B90" i="37"/>
  <c r="B63" i="37"/>
  <c r="B76" i="37"/>
  <c r="B87" i="37"/>
  <c r="B66" i="37"/>
  <c r="B72" i="37"/>
  <c r="B59" i="37"/>
  <c r="B85" i="37"/>
  <c r="B79" i="37"/>
  <c r="B69" i="37"/>
  <c r="B77" i="37"/>
  <c r="B83" i="37"/>
  <c r="B78" i="37"/>
  <c r="B74" i="37"/>
  <c r="B61" i="37"/>
  <c r="B62" i="37"/>
  <c r="B71" i="37"/>
  <c r="B64" i="37"/>
  <c r="B73" i="37"/>
  <c r="B82" i="37"/>
  <c r="B88" i="37"/>
  <c r="B65" i="37"/>
  <c r="B84" i="37"/>
  <c r="B75" i="37"/>
  <c r="B67" i="37"/>
  <c r="B57" i="37"/>
  <c r="F22" i="18"/>
  <c r="E52" i="18"/>
  <c r="E50" i="18"/>
  <c r="F25" i="18"/>
  <c r="E48" i="18"/>
  <c r="K65" i="18" s="1"/>
  <c r="F31" i="18"/>
  <c r="F42" i="18"/>
  <c r="F46" i="18" s="1"/>
  <c r="B93" i="37" l="1"/>
  <c r="K67" i="18"/>
  <c r="D68" i="37"/>
  <c r="I68" i="37" s="1"/>
  <c r="J68" i="37" s="1"/>
  <c r="D80" i="37"/>
  <c r="I80" i="37" s="1"/>
  <c r="J80" i="37" s="1"/>
  <c r="D78" i="37"/>
  <c r="I78" i="37" s="1"/>
  <c r="J78" i="37" s="1"/>
  <c r="D64" i="37"/>
  <c r="D74" i="37"/>
  <c r="I74" i="37" s="1"/>
  <c r="J74" i="37" s="1"/>
  <c r="D85" i="37"/>
  <c r="D63" i="37"/>
  <c r="I63" i="37" s="1"/>
  <c r="J63" i="37" s="1"/>
  <c r="D66" i="37"/>
  <c r="I66" i="37" s="1"/>
  <c r="J66" i="37" s="1"/>
  <c r="D69" i="37"/>
  <c r="I69" i="37" s="1"/>
  <c r="J69" i="37" s="1"/>
  <c r="D59" i="37"/>
  <c r="D89" i="37"/>
  <c r="D70" i="37"/>
  <c r="I70" i="37" s="1"/>
  <c r="J70" i="37" s="1"/>
  <c r="D65" i="37"/>
  <c r="I65" i="37" s="1"/>
  <c r="J65" i="37" s="1"/>
  <c r="D87" i="37"/>
  <c r="D57" i="37"/>
  <c r="I57" i="37" s="1"/>
  <c r="J57" i="37" s="1"/>
  <c r="D82" i="37"/>
  <c r="I82" i="37" s="1"/>
  <c r="J82" i="37" s="1"/>
  <c r="D75" i="37"/>
  <c r="I75" i="37" s="1"/>
  <c r="J75" i="37" s="1"/>
  <c r="D58" i="37"/>
  <c r="I58" i="37" s="1"/>
  <c r="J58" i="37" s="1"/>
  <c r="D55" i="37"/>
  <c r="I55" i="37" s="1"/>
  <c r="D77" i="37"/>
  <c r="I77" i="37" s="1"/>
  <c r="J77" i="37" s="1"/>
  <c r="D67" i="37"/>
  <c r="I67" i="37" s="1"/>
  <c r="J67" i="37" s="1"/>
  <c r="D86" i="37"/>
  <c r="I86" i="37" s="1"/>
  <c r="J86" i="37" s="1"/>
  <c r="D62" i="37"/>
  <c r="I62" i="37" s="1"/>
  <c r="J62" i="37" s="1"/>
  <c r="D88" i="37"/>
  <c r="D60" i="37"/>
  <c r="I60" i="37" s="1"/>
  <c r="J60" i="37" s="1"/>
  <c r="D71" i="37"/>
  <c r="I71" i="37" s="1"/>
  <c r="J71" i="37" s="1"/>
  <c r="D72" i="37"/>
  <c r="D83" i="37"/>
  <c r="I83" i="37" s="1"/>
  <c r="J83" i="37" s="1"/>
  <c r="D76" i="37"/>
  <c r="I76" i="37" s="1"/>
  <c r="J76" i="37" s="1"/>
  <c r="D56" i="37"/>
  <c r="I56" i="37" s="1"/>
  <c r="J56" i="37" s="1"/>
  <c r="D73" i="37"/>
  <c r="I73" i="37" s="1"/>
  <c r="J73" i="37" s="1"/>
  <c r="D79" i="37"/>
  <c r="I79" i="37" s="1"/>
  <c r="J79" i="37" s="1"/>
  <c r="D61" i="37"/>
  <c r="I61" i="37" s="1"/>
  <c r="J61" i="37" s="1"/>
  <c r="D84" i="37"/>
  <c r="I84" i="37" s="1"/>
  <c r="J84" i="37" s="1"/>
  <c r="D81" i="37"/>
  <c r="I81" i="37" s="1"/>
  <c r="J81" i="37" s="1"/>
  <c r="D90" i="37"/>
  <c r="I90" i="37" s="1"/>
  <c r="J90" i="37" s="1"/>
  <c r="D91" i="37"/>
  <c r="I91" i="37" s="1"/>
  <c r="J91" i="37" s="1"/>
  <c r="K69" i="18"/>
  <c r="I87" i="37"/>
  <c r="J87" i="37" s="1"/>
  <c r="G13" i="42"/>
  <c r="H13" i="42" s="1"/>
  <c r="G84" i="37" s="1"/>
  <c r="G14" i="42"/>
  <c r="H14" i="42" s="1"/>
  <c r="G89" i="37" s="1"/>
  <c r="G11" i="42"/>
  <c r="H11" i="42" s="1"/>
  <c r="G12" i="42"/>
  <c r="H12" i="42" s="1"/>
  <c r="G61" i="37" s="1"/>
  <c r="I85" i="37"/>
  <c r="J85" i="37" s="1"/>
  <c r="I72" i="37"/>
  <c r="J72" i="37" s="1"/>
  <c r="I88" i="37"/>
  <c r="J88" i="37" s="1"/>
  <c r="I64" i="37"/>
  <c r="J64" i="37" s="1"/>
  <c r="I89" i="37" l="1"/>
  <c r="J89" i="37" s="1"/>
  <c r="G59" i="37"/>
  <c r="G93" i="37" s="1"/>
  <c r="H19" i="42"/>
  <c r="J55" i="37"/>
  <c r="D93" i="37"/>
  <c r="I59" i="37" l="1"/>
  <c r="J59" i="37" l="1"/>
  <c r="J93" i="37" s="1"/>
  <c r="I93" i="37"/>
  <c r="O1" i="37" s="1"/>
  <c r="O2" i="37" l="1"/>
  <c r="O3" i="37" s="1"/>
</calcChain>
</file>

<file path=xl/sharedStrings.xml><?xml version="1.0" encoding="utf-8"?>
<sst xmlns="http://schemas.openxmlformats.org/spreadsheetml/2006/main" count="6862" uniqueCount="769">
  <si>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</si>
  <si>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</si>
  <si>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</si>
  <si>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</si>
  <si>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</si>
  <si>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</si>
  <si>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</si>
  <si>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</si>
  <si>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</si>
  <si>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MAXIMALE BOVENGRENS PLAFONDBEDRAG INSCHRIJVINGSBEDRAG</t>
  </si>
  <si>
    <t>MAXIMALE ONDERGRENS INSCHRIJVINGSBEDRAG</t>
  </si>
  <si>
    <t>Naam dienstverlener</t>
  </si>
  <si>
    <t>Prijspeil</t>
  </si>
  <si>
    <t>Versie</t>
  </si>
  <si>
    <t>Locatie</t>
  </si>
  <si>
    <t>Totaal m2</t>
  </si>
  <si>
    <t>Locatie factor</t>
  </si>
  <si>
    <t>Hoogste frequentie ma t/m vr</t>
  </si>
  <si>
    <t>Productie uren ma t/m vr</t>
  </si>
  <si>
    <t>Uren minimale taakgrootte ma t/m vrij</t>
  </si>
  <si>
    <t>Toezicht uren per jaar ma t/m vr</t>
  </si>
  <si>
    <t>Algemeen</t>
  </si>
  <si>
    <t>Totaal</t>
  </si>
  <si>
    <t>Kosten productie per jaar ma t/m vr incl minimale taakgrootte</t>
  </si>
  <si>
    <t xml:space="preserve">Kosten toezicht per jaar ma t/m vr </t>
  </si>
  <si>
    <t>Kosten vloeronderhoud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</si>
  <si>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</si>
  <si>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</si>
  <si>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</si>
  <si>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</si>
  <si>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</si>
  <si>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</si>
  <si>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</si>
  <si>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</si>
  <si>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</si>
  <si>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</si>
  <si>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</si>
  <si>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</si>
  <si>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</si>
  <si>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</si>
  <si>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</si>
  <si>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</si>
  <si>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Restauratieve ruimten</t>
  </si>
  <si>
    <t>Vergaderruimten</t>
  </si>
  <si>
    <t>Opslagruimte</t>
  </si>
  <si>
    <t>Entree</t>
  </si>
  <si>
    <t>Trappenhuis</t>
  </si>
  <si>
    <t>Lift</t>
  </si>
  <si>
    <t>Kolom voor matrix</t>
  </si>
  <si>
    <t>Frequentie verklaring</t>
  </si>
  <si>
    <t>Freq</t>
  </si>
  <si>
    <t>Kolom</t>
  </si>
  <si>
    <t>1 x per maand</t>
  </si>
  <si>
    <t>1 x per week (52 weken)</t>
  </si>
  <si>
    <t>2 x per week (52 weken)</t>
  </si>
  <si>
    <t>3 x per week (52 weken)</t>
  </si>
  <si>
    <t>5 x per week (52 weken)</t>
  </si>
  <si>
    <t>Gebouw</t>
  </si>
  <si>
    <t>Adres</t>
  </si>
  <si>
    <t>Verdieping</t>
  </si>
  <si>
    <t>Ruimte nummer</t>
  </si>
  <si>
    <t>Ruimteomschrijving opdrachtgever</t>
  </si>
  <si>
    <t>Ruimte categorie</t>
  </si>
  <si>
    <t>Vloer soort</t>
  </si>
  <si>
    <t xml:space="preserve">M2 vloer </t>
  </si>
  <si>
    <t>Totaal frequentie</t>
  </si>
  <si>
    <t>Freq. ma-vr</t>
  </si>
  <si>
    <t>Uren p/j ma t/m vrij</t>
  </si>
  <si>
    <t>Norm ma t/m vr</t>
  </si>
  <si>
    <t>VSR code</t>
  </si>
  <si>
    <t>Bijzonderheden / opmerkingen</t>
  </si>
  <si>
    <t>M2 per jaar</t>
  </si>
  <si>
    <t>BG</t>
  </si>
  <si>
    <t>Linoleum</t>
  </si>
  <si>
    <t>Kleedruimte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</si>
  <si>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</si>
  <si>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</si>
  <si>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</si>
  <si>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</si>
  <si>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</si>
  <si>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</si>
  <si>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</si>
  <si>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</si>
  <si>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</si>
  <si>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</si>
  <si>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</si>
  <si>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</si>
  <si>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</si>
  <si>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</si>
  <si>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</si>
  <si>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</si>
  <si>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</si>
  <si>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</si>
  <si>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</si>
  <si>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</si>
  <si>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</si>
  <si>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</si>
  <si>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</si>
  <si>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</si>
  <si>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</si>
  <si>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</si>
  <si>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</si>
  <si>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</si>
  <si>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</si>
  <si>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</si>
  <si>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</si>
  <si>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</si>
  <si>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</si>
  <si>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</si>
  <si>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</si>
  <si>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</si>
  <si>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</si>
  <si>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</si>
  <si>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</si>
  <si>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</si>
  <si>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</si>
  <si>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</si>
  <si>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</si>
  <si>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</si>
  <si>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</si>
  <si>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</si>
  <si>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</si>
  <si>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</si>
  <si>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</si>
  <si>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</si>
  <si>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</si>
  <si>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</si>
  <si>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</si>
  <si>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</si>
  <si>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</si>
  <si>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</si>
  <si>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</si>
  <si>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</si>
  <si>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</si>
  <si>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</si>
  <si>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</si>
  <si>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</si>
  <si>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</si>
  <si>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</si>
  <si>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</si>
  <si>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</si>
  <si>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</si>
  <si>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</si>
  <si>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</si>
  <si>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</si>
  <si>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</si>
  <si>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</si>
  <si>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</si>
  <si>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</si>
  <si>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</si>
  <si>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</si>
  <si>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</si>
  <si>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</si>
  <si>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</si>
  <si>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</si>
  <si>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</si>
  <si>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</si>
  <si>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</si>
  <si>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</si>
  <si>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</si>
  <si>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</si>
  <si>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</si>
  <si>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</si>
  <si>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</si>
  <si>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</si>
  <si>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</si>
  <si>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</si>
  <si>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</si>
  <si>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</si>
  <si>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</si>
  <si>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</si>
  <si>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</si>
  <si>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</si>
  <si>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</si>
  <si>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</si>
  <si>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Methode en eindresultaat omschrijven.</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</si>
  <si>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</si>
  <si>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</si>
  <si>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</si>
  <si>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</si>
  <si>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</si>
  <si>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</si>
  <si>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</si>
  <si>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</si>
  <si>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</si>
  <si>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</si>
  <si>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</si>
  <si>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</si>
  <si>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</si>
  <si>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</si>
  <si>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</si>
  <si>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</si>
  <si>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</si>
  <si>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</si>
  <si>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</si>
  <si>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</si>
  <si>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</si>
  <si>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</si>
  <si>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</si>
  <si>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</si>
  <si>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</si>
  <si>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</si>
  <si>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</si>
  <si>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</si>
  <si>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</si>
  <si>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</si>
  <si>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</si>
  <si>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Vloerafwerking</t>
  </si>
  <si>
    <t>1</t>
  </si>
  <si>
    <t>Tapijt</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</si>
  <si>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</si>
  <si>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</si>
  <si>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</si>
  <si>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</si>
  <si>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</si>
  <si>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</si>
  <si>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</si>
  <si>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</si>
  <si>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</si>
  <si>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</si>
  <si>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</si>
  <si>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</si>
  <si>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</si>
  <si>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</si>
  <si>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Uurlonen 1 januari 2026</t>
  </si>
  <si>
    <t>Compagnieshuis</t>
  </si>
  <si>
    <t>0.00 NO</t>
  </si>
  <si>
    <t>gang</t>
  </si>
  <si>
    <t>pantry</t>
  </si>
  <si>
    <t>0.00 ZW</t>
  </si>
  <si>
    <t>0,00 NO</t>
  </si>
  <si>
    <t>personeelsingang</t>
  </si>
  <si>
    <t>0.01</t>
  </si>
  <si>
    <t>gang/Balies</t>
  </si>
  <si>
    <t>0.02</t>
  </si>
  <si>
    <t>lift</t>
  </si>
  <si>
    <t>0.04</t>
  </si>
  <si>
    <t>miva toilet</t>
  </si>
  <si>
    <t>0.05</t>
  </si>
  <si>
    <t>toilet</t>
  </si>
  <si>
    <t>0.07</t>
  </si>
  <si>
    <t>0.09</t>
  </si>
  <si>
    <t>kamer</t>
  </si>
  <si>
    <t>0.10</t>
  </si>
  <si>
    <t>0.11</t>
  </si>
  <si>
    <t>0.12</t>
  </si>
  <si>
    <t>0.13</t>
  </si>
  <si>
    <t>0.14</t>
  </si>
  <si>
    <t>trappenhuis</t>
  </si>
  <si>
    <t>0.15</t>
  </si>
  <si>
    <t>0.16/17/18</t>
  </si>
  <si>
    <t>0.20/21</t>
  </si>
  <si>
    <t>0.22</t>
  </si>
  <si>
    <t>0.23</t>
  </si>
  <si>
    <t>0.24</t>
  </si>
  <si>
    <t>0.25/26</t>
  </si>
  <si>
    <t>0.27</t>
  </si>
  <si>
    <t>0.28</t>
  </si>
  <si>
    <t>0.29</t>
  </si>
  <si>
    <t>schoonmaakkast</t>
  </si>
  <si>
    <t>0.30/31</t>
  </si>
  <si>
    <t>balie's</t>
  </si>
  <si>
    <t>0.32</t>
  </si>
  <si>
    <t>0.33</t>
  </si>
  <si>
    <t>0.34</t>
  </si>
  <si>
    <t>0.35</t>
  </si>
  <si>
    <t>0.36</t>
  </si>
  <si>
    <t>0.37/38</t>
  </si>
  <si>
    <t>0.39</t>
  </si>
  <si>
    <t>0.40</t>
  </si>
  <si>
    <t>0.41</t>
  </si>
  <si>
    <t>0.42/43</t>
  </si>
  <si>
    <t>0.44</t>
  </si>
  <si>
    <t>0.45/46</t>
  </si>
  <si>
    <t>0.47</t>
  </si>
  <si>
    <t>0.48</t>
  </si>
  <si>
    <t>0.49</t>
  </si>
  <si>
    <t>tapijt</t>
  </si>
  <si>
    <t xml:space="preserve">tegels </t>
  </si>
  <si>
    <t>linoleum</t>
  </si>
  <si>
    <t>PVC</t>
  </si>
  <si>
    <t>1.00 NO</t>
  </si>
  <si>
    <t>1.00 ZW</t>
  </si>
  <si>
    <t>1.01</t>
  </si>
  <si>
    <t>1.05</t>
  </si>
  <si>
    <t>1.07</t>
  </si>
  <si>
    <t>1.09</t>
  </si>
  <si>
    <t>1.10</t>
  </si>
  <si>
    <t>1.11</t>
  </si>
  <si>
    <t>1.12</t>
  </si>
  <si>
    <t>1.13</t>
  </si>
  <si>
    <t>1.14</t>
  </si>
  <si>
    <t>1.15</t>
  </si>
  <si>
    <t>1.16</t>
  </si>
  <si>
    <t>1.17</t>
  </si>
  <si>
    <t>1.18</t>
  </si>
  <si>
    <t>1.19</t>
  </si>
  <si>
    <t>1.20</t>
  </si>
  <si>
    <t>1.21</t>
  </si>
  <si>
    <t>1.22</t>
  </si>
  <si>
    <t>1.23</t>
  </si>
  <si>
    <t>1.24</t>
  </si>
  <si>
    <t>1.25</t>
  </si>
  <si>
    <t>1.26</t>
  </si>
  <si>
    <t>1.27</t>
  </si>
  <si>
    <t>1.28</t>
  </si>
  <si>
    <t>1.31</t>
  </si>
  <si>
    <t>1.32</t>
  </si>
  <si>
    <t>1.33</t>
  </si>
  <si>
    <t>1.34</t>
  </si>
  <si>
    <t>1.35</t>
  </si>
  <si>
    <t>1.36</t>
  </si>
  <si>
    <t>1.37</t>
  </si>
  <si>
    <t>1.38</t>
  </si>
  <si>
    <t>1.39</t>
  </si>
  <si>
    <t>1.40</t>
  </si>
  <si>
    <t>1.41</t>
  </si>
  <si>
    <t>1.42/43</t>
  </si>
  <si>
    <t>1.44</t>
  </si>
  <si>
    <t>1.45</t>
  </si>
  <si>
    <t>1.46</t>
  </si>
  <si>
    <t>1.47</t>
  </si>
  <si>
    <t>1.48</t>
  </si>
  <si>
    <t>1.49</t>
  </si>
  <si>
    <t>2.00 NO</t>
  </si>
  <si>
    <t>2.00 ZW</t>
  </si>
  <si>
    <t>2.01</t>
  </si>
  <si>
    <t>2.04</t>
  </si>
  <si>
    <t>douche ruimte</t>
  </si>
  <si>
    <t>2.05</t>
  </si>
  <si>
    <t>2.07</t>
  </si>
  <si>
    <t>2.09</t>
  </si>
  <si>
    <t>2.10</t>
  </si>
  <si>
    <t>2.11</t>
  </si>
  <si>
    <t>2.12</t>
  </si>
  <si>
    <t xml:space="preserve">2.13 </t>
  </si>
  <si>
    <t>2.14</t>
  </si>
  <si>
    <t>2.15</t>
  </si>
  <si>
    <t>2.16</t>
  </si>
  <si>
    <t>2.17</t>
  </si>
  <si>
    <t>2.18</t>
  </si>
  <si>
    <t>2.19</t>
  </si>
  <si>
    <t>2.20</t>
  </si>
  <si>
    <t>2.21</t>
  </si>
  <si>
    <t>2.22</t>
  </si>
  <si>
    <t>2.23</t>
  </si>
  <si>
    <t>2.24</t>
  </si>
  <si>
    <t>2.25</t>
  </si>
  <si>
    <t>2.26</t>
  </si>
  <si>
    <t>2.27</t>
  </si>
  <si>
    <t>2.28</t>
  </si>
  <si>
    <t>2.29</t>
  </si>
  <si>
    <t>2.30</t>
  </si>
  <si>
    <t>2.31</t>
  </si>
  <si>
    <t>2.32</t>
  </si>
  <si>
    <t>2.33</t>
  </si>
  <si>
    <t>2.34/35</t>
  </si>
  <si>
    <t>2.36</t>
  </si>
  <si>
    <t>2.37/38</t>
  </si>
  <si>
    <t>2.39</t>
  </si>
  <si>
    <t>2.40</t>
  </si>
  <si>
    <t>2.41</t>
  </si>
  <si>
    <t>2.42</t>
  </si>
  <si>
    <t>2.43</t>
  </si>
  <si>
    <t>2.44</t>
  </si>
  <si>
    <t>2.45</t>
  </si>
  <si>
    <t>2.46</t>
  </si>
  <si>
    <t>2.47</t>
  </si>
  <si>
    <t>2.48</t>
  </si>
  <si>
    <t>2.49</t>
  </si>
  <si>
    <t>2.50</t>
  </si>
  <si>
    <t>2.51</t>
  </si>
  <si>
    <t>2.52</t>
  </si>
  <si>
    <t>2.53</t>
  </si>
  <si>
    <t>2.54</t>
  </si>
  <si>
    <t>2.55</t>
  </si>
  <si>
    <t>2.56/57</t>
  </si>
  <si>
    <t>2.58</t>
  </si>
  <si>
    <t>2.59</t>
  </si>
  <si>
    <t>Raadhuisplein 24, Hoogeveen</t>
  </si>
  <si>
    <t>Raadhuisplein 1, Hoogeveen</t>
  </si>
  <si>
    <t>Raadhuis</t>
  </si>
  <si>
    <t>0.00</t>
  </si>
  <si>
    <t>gang 1</t>
  </si>
  <si>
    <t>gang 2</t>
  </si>
  <si>
    <t>gang 3</t>
  </si>
  <si>
    <t>gang 4</t>
  </si>
  <si>
    <t>gang 5</t>
  </si>
  <si>
    <t>gang 6</t>
  </si>
  <si>
    <t>gang 7</t>
  </si>
  <si>
    <t xml:space="preserve">vergaderruimte gang/5 </t>
  </si>
  <si>
    <t>wachtruimte gang/7</t>
  </si>
  <si>
    <t>entree</t>
  </si>
  <si>
    <t>baliewerkplekken</t>
  </si>
  <si>
    <t>0.03</t>
  </si>
  <si>
    <t>0.06</t>
  </si>
  <si>
    <t>0.07/08</t>
  </si>
  <si>
    <t xml:space="preserve">Berging </t>
  </si>
  <si>
    <t>keuken</t>
  </si>
  <si>
    <t>trouwzaal</t>
  </si>
  <si>
    <t>burgerzaal</t>
  </si>
  <si>
    <t>0.17</t>
  </si>
  <si>
    <t>0.18</t>
  </si>
  <si>
    <t>0.19</t>
  </si>
  <si>
    <t>0.20</t>
  </si>
  <si>
    <t>0.25</t>
  </si>
  <si>
    <t>0.30</t>
  </si>
  <si>
    <t>0.31</t>
  </si>
  <si>
    <t>0.35/36</t>
  </si>
  <si>
    <t>commisiekamer 6</t>
  </si>
  <si>
    <t>0.37</t>
  </si>
  <si>
    <t>0.38</t>
  </si>
  <si>
    <t>0.43</t>
  </si>
  <si>
    <t>commisiekamer 1</t>
  </si>
  <si>
    <t>0.46</t>
  </si>
  <si>
    <t>herentoilet</t>
  </si>
  <si>
    <t>0.50</t>
  </si>
  <si>
    <t>0.52</t>
  </si>
  <si>
    <t>damestoilet</t>
  </si>
  <si>
    <t>0.53</t>
  </si>
  <si>
    <t>0.54</t>
  </si>
  <si>
    <t>0.55</t>
  </si>
  <si>
    <t>0.56</t>
  </si>
  <si>
    <t>0.57</t>
  </si>
  <si>
    <t>vergaderruimte</t>
  </si>
  <si>
    <t>0.58</t>
  </si>
  <si>
    <t>0.60</t>
  </si>
  <si>
    <t>0.61</t>
  </si>
  <si>
    <t>0.62</t>
  </si>
  <si>
    <t>0.63</t>
  </si>
  <si>
    <t>0.64</t>
  </si>
  <si>
    <t>0.65</t>
  </si>
  <si>
    <t>toegang fietskelder</t>
  </si>
  <si>
    <t xml:space="preserve"> - </t>
  </si>
  <si>
    <t>fietskelder</t>
  </si>
  <si>
    <t>0.66</t>
  </si>
  <si>
    <t>commisiekamer 2</t>
  </si>
  <si>
    <t>0.67</t>
  </si>
  <si>
    <t>0.68</t>
  </si>
  <si>
    <t>0.69</t>
  </si>
  <si>
    <t>toillettengroep</t>
  </si>
  <si>
    <t>gietvloer</t>
  </si>
  <si>
    <t>1.00</t>
  </si>
  <si>
    <t>werkplekken gang/3</t>
  </si>
  <si>
    <t>vergaderruimte gang/3</t>
  </si>
  <si>
    <t>1.01/02</t>
  </si>
  <si>
    <t>archief/kantoor</t>
  </si>
  <si>
    <t>1.03</t>
  </si>
  <si>
    <t>1.04</t>
  </si>
  <si>
    <t>1.06</t>
  </si>
  <si>
    <t>1.07/08</t>
  </si>
  <si>
    <t>Pantry</t>
  </si>
  <si>
    <t>1.21/22/23</t>
  </si>
  <si>
    <t>1.29</t>
  </si>
  <si>
    <t>postkamer</t>
  </si>
  <si>
    <t>Raadzaal</t>
  </si>
  <si>
    <t>Keuken</t>
  </si>
  <si>
    <t>2.00</t>
  </si>
  <si>
    <t>2.01/02</t>
  </si>
  <si>
    <t>2.03</t>
  </si>
  <si>
    <t>2.06</t>
  </si>
  <si>
    <t>2.08</t>
  </si>
  <si>
    <t>2.13</t>
  </si>
  <si>
    <t>doorgang</t>
  </si>
  <si>
    <t>schoonmaakruimte</t>
  </si>
  <si>
    <t>2.26/27/28</t>
  </si>
  <si>
    <t>2.35</t>
  </si>
  <si>
    <t>2.37</t>
  </si>
  <si>
    <t>2.38</t>
  </si>
  <si>
    <t>3.00</t>
  </si>
  <si>
    <t>werkplek</t>
  </si>
  <si>
    <t>3.02</t>
  </si>
  <si>
    <t>kolfkamer</t>
  </si>
  <si>
    <t>3.03/04</t>
  </si>
  <si>
    <t>3.05/06/07</t>
  </si>
  <si>
    <t>3.10/11</t>
  </si>
  <si>
    <t>3.12</t>
  </si>
  <si>
    <t>balkon</t>
  </si>
  <si>
    <t>3.13</t>
  </si>
  <si>
    <t>3.14</t>
  </si>
  <si>
    <t>3.15</t>
  </si>
  <si>
    <t>3.16</t>
  </si>
  <si>
    <t>serverruimte</t>
  </si>
  <si>
    <t>vlonders</t>
  </si>
  <si>
    <t>Werkplein</t>
  </si>
  <si>
    <t>Dekkerplein 1, Hoogeveen</t>
  </si>
  <si>
    <t>hal</t>
  </si>
  <si>
    <t>spreekunits</t>
  </si>
  <si>
    <t>calamiteitenruimte</t>
  </si>
  <si>
    <t>spreekkamer</t>
  </si>
  <si>
    <t>Trainingsruimte</t>
  </si>
  <si>
    <t>0.08</t>
  </si>
  <si>
    <t>miva</t>
  </si>
  <si>
    <t>opslag</t>
  </si>
  <si>
    <t>werkkast</t>
  </si>
  <si>
    <t>kantoortuin</t>
  </si>
  <si>
    <t>0.16</t>
  </si>
  <si>
    <t>Toilet</t>
  </si>
  <si>
    <t>0.26</t>
  </si>
  <si>
    <t>traopopgang</t>
  </si>
  <si>
    <t>gangpad/kantoortuin</t>
  </si>
  <si>
    <t>printerruimte</t>
  </si>
  <si>
    <t>Baliewerkplekken</t>
  </si>
  <si>
    <t>1.02</t>
  </si>
  <si>
    <t>PANTRY</t>
  </si>
  <si>
    <t>1.08</t>
  </si>
  <si>
    <t>2.02</t>
  </si>
  <si>
    <t>tegels</t>
  </si>
  <si>
    <t>Vergaderruimte</t>
  </si>
  <si>
    <t>Toiletten</t>
  </si>
  <si>
    <t>Gang</t>
  </si>
  <si>
    <t>Kantoor</t>
  </si>
  <si>
    <t>Ontvangstruimte</t>
  </si>
  <si>
    <t>Toileten</t>
  </si>
  <si>
    <t xml:space="preserve">Toilietten </t>
  </si>
  <si>
    <t>Archief</t>
  </si>
  <si>
    <t>Kantine</t>
  </si>
  <si>
    <t>Toilet/douche</t>
  </si>
  <si>
    <t>Gemeentehuis</t>
  </si>
  <si>
    <t>Raadhuisstraat 2, Zuidwolde</t>
  </si>
  <si>
    <t>Gang/pantry</t>
  </si>
  <si>
    <t>kelder</t>
  </si>
  <si>
    <t>Voorruimte</t>
  </si>
  <si>
    <t>Onderkomen Groenvoorziening De Havik</t>
  </si>
  <si>
    <t>Zuidwoldigerweg 31, Hoogeveen</t>
  </si>
  <si>
    <t>Hal</t>
  </si>
  <si>
    <t>Harde vloer</t>
  </si>
  <si>
    <t>Gevelglas binnenzijde</t>
  </si>
  <si>
    <t>Gevelglas buitenzijde</t>
  </si>
  <si>
    <t>Onderkomen groenvoorziening De Arend</t>
  </si>
  <si>
    <t>Kantoorruimte</t>
  </si>
  <si>
    <t>Hard</t>
  </si>
  <si>
    <t>2</t>
  </si>
  <si>
    <t>De Grutto 2, Hoogeveen</t>
  </si>
  <si>
    <t>Onderkomen Groenvoorziening De Condor</t>
  </si>
  <si>
    <t>Toillet</t>
  </si>
  <si>
    <t>Schoonhovenweg 1a, Hollandscheveld</t>
  </si>
  <si>
    <t>Onderkomen Groenvoorziening De Ekster</t>
  </si>
  <si>
    <t>Benticksdijk 19, Hoogeveen</t>
  </si>
  <si>
    <t>Gietvloer</t>
  </si>
  <si>
    <t>Laminaat</t>
  </si>
  <si>
    <t>Onderkomen Groenvoorziening De Raaf</t>
  </si>
  <si>
    <t>Ebbingestraat 2, Hoogeveen</t>
  </si>
  <si>
    <t>Bieleveldlaan 4, Hoogeveen</t>
  </si>
  <si>
    <t>?</t>
  </si>
  <si>
    <t>Onderkomen Groenvoorziening Zuiderpark IJsvogel</t>
  </si>
  <si>
    <t>Onderkomen Groenvoorziening De Stern</t>
  </si>
  <si>
    <t>Satellietenlaan 21a, Hoogeveen</t>
  </si>
  <si>
    <t>Onderkomen Groenvoorziening Park Dwingeland</t>
  </si>
  <si>
    <t>Notaris Mulderstraat 3, Hoogeveen</t>
  </si>
  <si>
    <t>hard</t>
  </si>
  <si>
    <t>Timmerwerkplaats</t>
  </si>
  <si>
    <t>De Vos van Steenwijklaan 75, Hoogeveen</t>
  </si>
  <si>
    <t>douche</t>
  </si>
  <si>
    <t>kantoor/hal</t>
  </si>
  <si>
    <t>Onderkomen Autowerkplaats</t>
  </si>
  <si>
    <t>Sanitaire ruimte</t>
  </si>
  <si>
    <t>Zachte vloer</t>
  </si>
  <si>
    <t>Begraafplaats Zevenbergen</t>
  </si>
  <si>
    <t>Fluitenbergseweg 30a, Fluitenberg</t>
  </si>
  <si>
    <t>Douche/toilet</t>
  </si>
  <si>
    <t>Begraafplaats Hollandscheveld</t>
  </si>
  <si>
    <t>Kerkhoflaan 2, Hollandscheveld</t>
  </si>
  <si>
    <t>Onderkomen Begraafplaats Elim</t>
  </si>
  <si>
    <t>Carstensdijk 53a</t>
  </si>
  <si>
    <t>Onderkomen Begraafplaats Zuiderweg De Gier</t>
  </si>
  <si>
    <t>Zuiderweg 1, Hoogeveen</t>
  </si>
  <si>
    <t>Onderkomen begraafplaats Nieuwlande</t>
  </si>
  <si>
    <t>Boerdijk, Nieuwlande</t>
  </si>
  <si>
    <t>1 x per maand april t/m november</t>
  </si>
  <si>
    <t>Middenraai 45a, Nieuweroord</t>
  </si>
  <si>
    <t>Begraafplaats Nieuweroord</t>
  </si>
  <si>
    <t>Onderkomen Begraafplaats De Wijk</t>
  </si>
  <si>
    <t>Julianaweg 27, De Wijk</t>
  </si>
  <si>
    <t>Kantine + keukenblok</t>
  </si>
  <si>
    <t xml:space="preserve">1 x per 2 weken </t>
  </si>
  <si>
    <t>Onderkomen Begraafplaats Blijdestein</t>
  </si>
  <si>
    <t>Blijdestein 2, Ruinerwold</t>
  </si>
  <si>
    <t>Douche</t>
  </si>
  <si>
    <t>Onderkomen Begraafplaats Zuidwolde</t>
  </si>
  <si>
    <t>Meppelerweg, Zuidwolde</t>
  </si>
  <si>
    <t>Gemeentewerf Zuidwolde</t>
  </si>
  <si>
    <t>Slagendijk 11, Zuidwolde</t>
  </si>
  <si>
    <t>Hal met lockers</t>
  </si>
  <si>
    <t>Toilet (3 x)</t>
  </si>
  <si>
    <t>Linoleum/tapijt</t>
  </si>
  <si>
    <t>Milieustraat Zuidwolde</t>
  </si>
  <si>
    <t>Keukenblok</t>
  </si>
  <si>
    <t>Passantenhaven Zuiderpark</t>
  </si>
  <si>
    <t>Bieleveldlaan 2, Hoogeveen</t>
  </si>
  <si>
    <t>Douche/toiletten</t>
  </si>
  <si>
    <t>5 x per week april t/m sept</t>
  </si>
  <si>
    <t>Units Zeeheldenbuurt De Kajuit</t>
  </si>
  <si>
    <t>Trompstraat 1b, Hoogeveen</t>
  </si>
  <si>
    <t>Schaftruimte</t>
  </si>
  <si>
    <t>Keukenblok aanrecht)</t>
  </si>
  <si>
    <t>Toiletgebouw Begraafplaats Hoogeveen</t>
  </si>
  <si>
    <t>Toiletgebouw Recreatievaart</t>
  </si>
  <si>
    <t>Mr. Sterkenweg 6, Noordscheschut</t>
  </si>
  <si>
    <t>Oude Begraafplaats, Hoogeveen</t>
  </si>
  <si>
    <t>Carpoolplaats St.Slawaku</t>
  </si>
  <si>
    <t>Buitenterrein</t>
  </si>
  <si>
    <t>Onderkomen Riolering/ Openbare verlichting en Verkeer</t>
  </si>
  <si>
    <t>De Vos van Steenwijklaan 73a, Hoogeveen</t>
  </si>
  <si>
    <t>kantine</t>
  </si>
  <si>
    <t>kantoor</t>
  </si>
  <si>
    <t>toiletten en douche</t>
  </si>
  <si>
    <t>halletje</t>
  </si>
  <si>
    <t>laminaat</t>
  </si>
  <si>
    <t>zacht</t>
  </si>
  <si>
    <t>Onderkomen Begraafplaats Ruinen</t>
  </si>
  <si>
    <t>Molenstraat/Kroessenlot, Ruinen</t>
  </si>
  <si>
    <t>Zuidwoldigerweg, rotonde bij A28, Hoogeveen</t>
  </si>
  <si>
    <t>Gedenkplaats Hoogeveen</t>
  </si>
  <si>
    <t>Keet Roelof Linde</t>
  </si>
  <si>
    <t>De Wijk</t>
  </si>
  <si>
    <t>Kantine De Vos</t>
  </si>
  <si>
    <t>Werkplaats</t>
  </si>
  <si>
    <t>Meterkast</t>
  </si>
  <si>
    <t>Dames toilet</t>
  </si>
  <si>
    <t>Heren toilet</t>
  </si>
  <si>
    <t>Lockerruimte</t>
  </si>
  <si>
    <t>Magazijn</t>
  </si>
  <si>
    <t>Beton</t>
  </si>
  <si>
    <t>PVC/ inloop</t>
  </si>
  <si>
    <t>Coating</t>
  </si>
  <si>
    <t>Opslagruimten</t>
  </si>
  <si>
    <t>Doucheruimten</t>
  </si>
  <si>
    <t>Keuken, pantry</t>
  </si>
  <si>
    <t>Kleed- wasruimten</t>
  </si>
  <si>
    <t>Niet in onderhoud</t>
  </si>
  <si>
    <t>nio</t>
  </si>
  <si>
    <t>Op afroep</t>
  </si>
  <si>
    <t>Fietsenstalling</t>
  </si>
  <si>
    <t>Hard zonder waslaag (natte ruimten)</t>
  </si>
  <si>
    <t>Hard zonder waslaag (overige ruimten)</t>
  </si>
  <si>
    <t>52</t>
  </si>
  <si>
    <t>8</t>
  </si>
  <si>
    <t>26</t>
  </si>
  <si>
    <t>25</t>
  </si>
  <si>
    <t>1x per week gedurende 5 maanden</t>
  </si>
  <si>
    <t>Vloeronderhoud</t>
  </si>
  <si>
    <t>Zacht</t>
  </si>
  <si>
    <t>3</t>
  </si>
  <si>
    <t>Buitenlocatie Voltastraat</t>
  </si>
  <si>
    <t xml:space="preserve">Buitenlocatie Vos Van Steenwijklaan </t>
  </si>
  <si>
    <t>Doucheruimte</t>
  </si>
  <si>
    <t>0.01a</t>
  </si>
  <si>
    <t xml:space="preserve">Douche  </t>
  </si>
  <si>
    <t>0.02a</t>
  </si>
  <si>
    <t>0.02b</t>
  </si>
  <si>
    <t>0.02c</t>
  </si>
  <si>
    <t>0.02d</t>
  </si>
  <si>
    <t>0.03a</t>
  </si>
  <si>
    <t>0.03b</t>
  </si>
  <si>
    <t>Trap</t>
  </si>
  <si>
    <t>0.05a</t>
  </si>
  <si>
    <t>0.08a</t>
  </si>
  <si>
    <t>0.08b</t>
  </si>
  <si>
    <t>Voorportaal toilet</t>
  </si>
  <si>
    <t>0.09a</t>
  </si>
  <si>
    <t>Toilet dames</t>
  </si>
  <si>
    <t>0.09b</t>
  </si>
  <si>
    <t>Toilet heren</t>
  </si>
  <si>
    <t>0.10a</t>
  </si>
  <si>
    <t>Bordes</t>
  </si>
  <si>
    <t>0.20a</t>
  </si>
  <si>
    <t>0.21</t>
  </si>
  <si>
    <t>Balkon</t>
  </si>
  <si>
    <t>0.31a</t>
  </si>
  <si>
    <t>0.31b</t>
  </si>
  <si>
    <t>0.32a</t>
  </si>
  <si>
    <t>0.36a</t>
  </si>
  <si>
    <t>0.36b</t>
  </si>
  <si>
    <t>0.40a</t>
  </si>
  <si>
    <t>0.42</t>
  </si>
  <si>
    <t>0.45</t>
  </si>
  <si>
    <t>Steen</t>
  </si>
  <si>
    <t>Tegel</t>
  </si>
  <si>
    <t>Hout</t>
  </si>
  <si>
    <t>Voltastraat 7, Hoogeveen</t>
  </si>
  <si>
    <t>1e</t>
  </si>
  <si>
    <t>2e</t>
  </si>
  <si>
    <t>Opmerkingen</t>
  </si>
  <si>
    <t>Balustradeglas</t>
  </si>
  <si>
    <t>Dubbelziidig gemeten en te bewassen</t>
  </si>
  <si>
    <t>De Vos van Steenwijklaan 73, Hoogeveen</t>
  </si>
  <si>
    <t>Voorportaal toilet heren</t>
  </si>
  <si>
    <t>0.03c</t>
  </si>
  <si>
    <t>0.03d</t>
  </si>
  <si>
    <t>Voorportaal toilet dames</t>
  </si>
  <si>
    <t>0.04a</t>
  </si>
  <si>
    <t>0.04b</t>
  </si>
  <si>
    <t>0.04c</t>
  </si>
  <si>
    <t>0.04d</t>
  </si>
  <si>
    <t>Meeting Room</t>
  </si>
  <si>
    <t>0.07a</t>
  </si>
  <si>
    <t>0.10b</t>
  </si>
  <si>
    <t>0.11a</t>
  </si>
  <si>
    <t xml:space="preserve">0.12 </t>
  </si>
  <si>
    <t>0.13a</t>
  </si>
  <si>
    <t>Nederlandse leslokaal</t>
  </si>
  <si>
    <t xml:space="preserve">Verblijfsruimte </t>
  </si>
  <si>
    <t>Voorportaal doucheruimte</t>
  </si>
  <si>
    <t>0.17a</t>
  </si>
  <si>
    <t>0.17b</t>
  </si>
  <si>
    <t>0.17c</t>
  </si>
  <si>
    <t>0.17d</t>
  </si>
  <si>
    <t>0.17e</t>
  </si>
  <si>
    <t>0.17f</t>
  </si>
  <si>
    <t>0.17g</t>
  </si>
  <si>
    <t>0.17h</t>
  </si>
  <si>
    <t>Was- en droogruimte</t>
  </si>
  <si>
    <t>0.19a</t>
  </si>
  <si>
    <t>0.19b</t>
  </si>
  <si>
    <t>0.20b</t>
  </si>
  <si>
    <t>0.20c</t>
  </si>
  <si>
    <t>0.21a</t>
  </si>
  <si>
    <t>0.21b</t>
  </si>
  <si>
    <t>0.21c</t>
  </si>
  <si>
    <t>0.21d</t>
  </si>
  <si>
    <t>0.21e</t>
  </si>
  <si>
    <t>0.21f</t>
  </si>
  <si>
    <t>0.21g</t>
  </si>
  <si>
    <t>0.21h</t>
  </si>
  <si>
    <t>0.21i</t>
  </si>
  <si>
    <t>0.21j</t>
  </si>
  <si>
    <t>0.21k</t>
  </si>
  <si>
    <t>0.21l</t>
  </si>
  <si>
    <t>0.22a</t>
  </si>
  <si>
    <t>Receptie</t>
  </si>
  <si>
    <t>0.26a</t>
  </si>
  <si>
    <t>0.26b</t>
  </si>
  <si>
    <t>0.27a</t>
  </si>
  <si>
    <t>0.27b</t>
  </si>
  <si>
    <t>0.27c</t>
  </si>
  <si>
    <t>Urinoir</t>
  </si>
  <si>
    <t>0.28a</t>
  </si>
  <si>
    <t>0.35a</t>
  </si>
  <si>
    <t>0.35b</t>
  </si>
  <si>
    <t>Samenwerkingsorganisatie De Wolden Hoogeveen</t>
  </si>
  <si>
    <t>Hoogeveen e.o.</t>
  </si>
  <si>
    <t>Freq za-zo</t>
  </si>
  <si>
    <t>Uren p/j za-zo</t>
  </si>
  <si>
    <t>Norm za-zo</t>
  </si>
  <si>
    <t>Weekend opslag</t>
  </si>
  <si>
    <t>Productie uren za-zo</t>
  </si>
  <si>
    <t>Hoogste frequentie za-zo</t>
  </si>
  <si>
    <t>per prod. uur</t>
  </si>
  <si>
    <t>Toezicht uren per jaar za-zo</t>
  </si>
  <si>
    <t>Kosten productie per jaar za-zo</t>
  </si>
  <si>
    <t>Kosten toezicht per jaar za-zo</t>
  </si>
  <si>
    <t>Kosten Additioneel werk per jaar</t>
  </si>
  <si>
    <t>Tariefsoort</t>
  </si>
  <si>
    <t>Tarief</t>
  </si>
  <si>
    <t>Omschrijving werkzaamheden</t>
  </si>
  <si>
    <t>Aantal of m2</t>
  </si>
  <si>
    <t>frequentie per jaar</t>
  </si>
  <si>
    <t>uren per m2/ beurt</t>
  </si>
  <si>
    <t>uren per jaar</t>
  </si>
  <si>
    <t>uurtarief</t>
  </si>
  <si>
    <t>kosten per jaar</t>
  </si>
  <si>
    <t>Reinigen binnenzijde koelkasten in pantry</t>
  </si>
  <si>
    <t>Dieptreiniging keuken</t>
  </si>
  <si>
    <t>Maandag - Vrijdag specialist</t>
  </si>
  <si>
    <t>SUPPLETIEKOSTEN OVERNAME PERSONEEL</t>
  </si>
  <si>
    <t xml:space="preserve">Dit is het maximale bedrag dat door de dienstverlener aan suppletiekosten in rekening wordt gebracht. Indien hier niets wordt </t>
  </si>
  <si>
    <t>ingevuld, betekent dit dat er geen suppletiekosten door de dienstverlener in rekening worden gebracht.</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</si>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</sst>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49">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b/>
      <sz val="10"/>
      <color theme="1"/>
      <name val="Times New Roman"/>
      <family val="1"/>
    </font>
    <font>
      <b/>
      <sz val="10"/>
      <name val="Arial Black"/>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s>
  <cellStyleXfs count="52887">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0" applyNumberFormat="0" applyAlignment="0" applyProtection="0"/>
    <xf numFmtId="0" fontId="23" fillId="7" borderId="11" applyNumberFormat="0" applyAlignment="0" applyProtection="0"/>
    <xf numFmtId="0" fontId="24" fillId="7" borderId="10" applyNumberFormat="0" applyAlignment="0" applyProtection="0"/>
    <xf numFmtId="0" fontId="25" fillId="0" borderId="12" applyNumberFormat="0" applyFill="0" applyAlignment="0" applyProtection="0"/>
    <xf numFmtId="0" fontId="26" fillId="8"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4"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17" applyNumberFormat="0" applyAlignment="0" applyProtection="0"/>
    <xf numFmtId="0" fontId="8" fillId="0" borderId="0"/>
    <xf numFmtId="0" fontId="41" fillId="55" borderId="17" applyNumberFormat="0" applyAlignment="0" applyProtection="0"/>
    <xf numFmtId="0" fontId="42" fillId="56" borderId="18" applyNumberFormat="0" applyAlignment="0" applyProtection="0"/>
    <xf numFmtId="0" fontId="42" fillId="56" borderId="18" applyNumberFormat="0" applyAlignment="0" applyProtection="0"/>
    <xf numFmtId="0" fontId="43" fillId="0" borderId="0" applyNumberFormat="0" applyFill="0" applyBorder="0" applyAlignment="0" applyProtection="0"/>
    <xf numFmtId="0" fontId="44" fillId="0" borderId="19"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57" borderId="17" applyNumberFormat="0" applyAlignment="0" applyProtection="0"/>
    <xf numFmtId="0" fontId="36" fillId="58" borderId="1"/>
    <xf numFmtId="0" fontId="50" fillId="0" borderId="23" applyNumberFormat="0" applyFill="0" applyAlignment="0" applyProtection="0"/>
    <xf numFmtId="0" fontId="51" fillId="0" borderId="24" applyNumberFormat="0" applyFill="0" applyAlignment="0" applyProtection="0"/>
    <xf numFmtId="0" fontId="52" fillId="0" borderId="25"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26"/>
    <xf numFmtId="0" fontId="55" fillId="0" borderId="27"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28" applyNumberFormat="0" applyFont="0" applyAlignment="0" applyProtection="0"/>
    <xf numFmtId="0" fontId="35" fillId="59" borderId="28" applyNumberFormat="0" applyFont="0" applyAlignment="0" applyProtection="0"/>
    <xf numFmtId="0" fontId="57" fillId="37" borderId="0" applyNumberFormat="0" applyBorder="0" applyAlignment="0" applyProtection="0"/>
    <xf numFmtId="0" fontId="58" fillId="55" borderId="29" applyNumberFormat="0" applyAlignment="0" applyProtection="0"/>
    <xf numFmtId="0" fontId="54" fillId="60" borderId="30"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1" applyNumberFormat="0" applyFill="0" applyAlignment="0" applyProtection="0"/>
    <xf numFmtId="0" fontId="61" fillId="0" borderId="32" applyNumberFormat="0" applyFill="0" applyAlignment="0" applyProtection="0"/>
    <xf numFmtId="0" fontId="58" fillId="54" borderId="29"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26"/>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xf numFmtId="0" fontId="1" fillId="0" borderId="0"/>
  </cellStyleXfs>
  <cellXfs count="576">
    <xf numFmtId="0" fontId="0" fillId="0" borderId="0" xfId="0"/>
    <xf numFmtId="0" fontId="66" fillId="0" borderId="0" xfId="13" applyFont="1" applyProtection="1">
      <protection hidden="1"/>
    </xf>
    <xf numFmtId="0" fontId="66" fillId="0" borderId="0" xfId="0" applyFont="1"/>
    <xf numFmtId="2" fontId="66" fillId="0" borderId="0" xfId="11" applyNumberFormat="1" applyFont="1" applyProtection="1">
      <protection hidden="1"/>
    </xf>
    <xf numFmtId="0" fontId="66" fillId="0" borderId="0" xfId="13" applyFont="1" applyAlignment="1" applyProtection="1">
      <alignment vertical="center"/>
      <protection hidden="1"/>
    </xf>
    <xf numFmtId="0" fontId="67" fillId="0" borderId="0" xfId="13" applyFont="1" applyAlignment="1" applyProtection="1">
      <alignment horizontal="right" vertical="center"/>
      <protection hidden="1"/>
    </xf>
    <xf numFmtId="176" fontId="66"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6"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6" fillId="0" borderId="0" xfId="13" applyNumberFormat="1" applyFont="1" applyAlignment="1" applyProtection="1">
      <alignment horizontal="right" vertical="center"/>
      <protection hidden="1"/>
    </xf>
    <xf numFmtId="0" fontId="66" fillId="0" borderId="0" xfId="13" applyFont="1" applyAlignment="1" applyProtection="1">
      <alignment horizontal="right" vertical="center"/>
      <protection hidden="1"/>
    </xf>
    <xf numFmtId="0" fontId="66" fillId="0" borderId="0" xfId="89" applyFont="1"/>
    <xf numFmtId="0" fontId="68" fillId="0" borderId="0" xfId="0" applyFont="1"/>
    <xf numFmtId="2" fontId="68" fillId="0" borderId="0" xfId="8" applyNumberFormat="1" applyFont="1" applyFill="1" applyBorder="1" applyAlignment="1">
      <alignment horizontal="center"/>
    </xf>
    <xf numFmtId="0" fontId="66" fillId="0" borderId="0" xfId="0" applyFont="1" applyAlignment="1">
      <alignment vertical="center"/>
    </xf>
    <xf numFmtId="2" fontId="66" fillId="0" borderId="0" xfId="13" applyNumberFormat="1" applyFont="1" applyAlignment="1" applyProtection="1">
      <alignment vertical="center"/>
      <protection hidden="1"/>
    </xf>
    <xf numFmtId="177" fontId="66"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5" fillId="0" borderId="0" xfId="16" applyNumberFormat="1" applyFont="1" applyFill="1" applyBorder="1" applyAlignment="1"/>
    <xf numFmtId="179" fontId="66" fillId="0" borderId="0" xfId="13" applyNumberFormat="1" applyFont="1" applyAlignment="1" applyProtection="1">
      <alignment vertical="center"/>
      <protection hidden="1"/>
    </xf>
    <xf numFmtId="0" fontId="66" fillId="0" borderId="0" xfId="0" applyFont="1" applyAlignment="1">
      <alignment horizontal="center" wrapText="1"/>
    </xf>
    <xf numFmtId="0" fontId="66" fillId="0" borderId="0" xfId="84" applyFont="1"/>
    <xf numFmtId="175" fontId="67" fillId="0" borderId="0" xfId="3" applyNumberFormat="1" applyFont="1" applyFill="1" applyBorder="1" applyAlignment="1" applyProtection="1">
      <alignment horizontal="center"/>
      <protection hidden="1"/>
    </xf>
    <xf numFmtId="169" fontId="67" fillId="0" borderId="0" xfId="3" applyFont="1" applyFill="1" applyBorder="1" applyAlignment="1" applyProtection="1">
      <alignment horizontal="center"/>
      <protection hidden="1"/>
    </xf>
    <xf numFmtId="0" fontId="67" fillId="0" borderId="0" xfId="13" applyFont="1" applyAlignment="1" applyProtection="1">
      <alignment horizontal="center"/>
      <protection hidden="1"/>
    </xf>
    <xf numFmtId="0" fontId="66" fillId="0" borderId="0" xfId="84" applyFont="1" applyAlignment="1">
      <alignment horizontal="center" vertical="center"/>
    </xf>
    <xf numFmtId="175" fontId="66" fillId="0" borderId="0" xfId="84" applyNumberFormat="1" applyFont="1" applyAlignment="1">
      <alignment horizontal="center" vertical="center"/>
    </xf>
    <xf numFmtId="0" fontId="66"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6" fillId="0" borderId="0" xfId="84" applyFont="1" applyAlignment="1">
      <alignment wrapText="1"/>
    </xf>
    <xf numFmtId="0" fontId="74" fillId="0" borderId="0" xfId="84" applyFont="1"/>
    <xf numFmtId="0" fontId="75" fillId="0" borderId="0" xfId="0" applyFont="1"/>
    <xf numFmtId="2" fontId="76" fillId="0" borderId="0" xfId="12" applyNumberFormat="1" applyFont="1"/>
    <xf numFmtId="2" fontId="77" fillId="2" borderId="0" xfId="12" applyNumberFormat="1" applyFont="1" applyFill="1"/>
    <xf numFmtId="0" fontId="79" fillId="0" borderId="0" xfId="89" applyFont="1"/>
    <xf numFmtId="167" fontId="79" fillId="0" borderId="0" xfId="8" applyFont="1"/>
    <xf numFmtId="173" fontId="81" fillId="0" borderId="0" xfId="8" applyNumberFormat="1" applyFont="1" applyAlignment="1">
      <alignment horizontal="center"/>
    </xf>
    <xf numFmtId="167" fontId="79" fillId="0" borderId="35" xfId="8" applyFont="1" applyBorder="1"/>
    <xf numFmtId="49" fontId="83" fillId="0" borderId="0" xfId="63" applyNumberFormat="1" applyFont="1"/>
    <xf numFmtId="0" fontId="83" fillId="0" borderId="0" xfId="63" applyFont="1"/>
    <xf numFmtId="10" fontId="83" fillId="0" borderId="0" xfId="63" applyNumberFormat="1" applyFont="1" applyAlignment="1">
      <alignment horizontal="left"/>
    </xf>
    <xf numFmtId="2" fontId="77" fillId="0" borderId="0" xfId="12" applyNumberFormat="1" applyFont="1"/>
    <xf numFmtId="188" fontId="84" fillId="0" borderId="0" xfId="63" applyNumberFormat="1" applyFont="1" applyAlignment="1">
      <alignment horizontal="left"/>
    </xf>
    <xf numFmtId="0" fontId="79" fillId="0" borderId="0" xfId="63" applyFont="1"/>
    <xf numFmtId="0" fontId="83" fillId="0" borderId="0" xfId="89" applyFont="1"/>
    <xf numFmtId="167" fontId="83" fillId="0" borderId="0" xfId="8" applyFont="1"/>
    <xf numFmtId="2" fontId="81" fillId="0" borderId="0" xfId="89" applyNumberFormat="1" applyFont="1"/>
    <xf numFmtId="0" fontId="86" fillId="0" borderId="0" xfId="89" applyFont="1"/>
    <xf numFmtId="0" fontId="81" fillId="0" borderId="0" xfId="89"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7" applyFont="1" applyAlignment="1">
      <alignment horizontal="center"/>
    </xf>
    <xf numFmtId="2" fontId="79" fillId="0" borderId="0" xfId="8" applyNumberFormat="1" applyFont="1" applyAlignment="1">
      <alignment horizontal="left"/>
    </xf>
    <xf numFmtId="172" fontId="79" fillId="0" borderId="0" xfId="17"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7" applyFont="1"/>
    <xf numFmtId="167" fontId="79" fillId="0" borderId="0" xfId="8" applyFont="1" applyAlignment="1">
      <alignment horizontal="right"/>
    </xf>
    <xf numFmtId="0" fontId="79" fillId="0" borderId="0" xfId="17" applyFont="1" applyAlignment="1">
      <alignment horizontal="center" vertical="center"/>
    </xf>
    <xf numFmtId="0" fontId="89" fillId="0" borderId="0" xfId="17" applyFont="1"/>
    <xf numFmtId="173" fontId="79" fillId="0" borderId="0" xfId="0" applyNumberFormat="1" applyFont="1"/>
    <xf numFmtId="0" fontId="79" fillId="2" borderId="0" xfId="17" applyFont="1" applyFill="1"/>
    <xf numFmtId="0" fontId="79" fillId="0" borderId="37" xfId="0" applyFont="1" applyBorder="1"/>
    <xf numFmtId="1" fontId="79" fillId="0" borderId="37" xfId="61" applyNumberFormat="1" applyFont="1" applyBorder="1" applyAlignment="1">
      <alignment horizontal="center"/>
    </xf>
    <xf numFmtId="1" fontId="89" fillId="0" borderId="37" xfId="61" applyNumberFormat="1" applyFont="1" applyBorder="1" applyAlignment="1">
      <alignment horizontal="center"/>
    </xf>
    <xf numFmtId="0" fontId="83" fillId="0" borderId="0" xfId="0" applyFont="1"/>
    <xf numFmtId="0" fontId="86" fillId="0" borderId="0" xfId="0" applyFont="1" applyAlignment="1">
      <alignment horizontal="center"/>
    </xf>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79" fillId="0" borderId="4" xfId="0" applyFont="1" applyBorder="1"/>
    <xf numFmtId="1" fontId="79" fillId="0" borderId="4" xfId="0" applyNumberFormat="1" applyFont="1" applyBorder="1" applyAlignment="1">
      <alignment horizontal="center"/>
    </xf>
    <xf numFmtId="0" fontId="79" fillId="0" borderId="16" xfId="0" applyFont="1" applyBorder="1" applyAlignment="1">
      <alignment wrapText="1"/>
    </xf>
    <xf numFmtId="0" fontId="85" fillId="0" borderId="16" xfId="59" applyFont="1" applyBorder="1" applyAlignment="1">
      <alignment wrapText="1"/>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0" fontId="79" fillId="0" borderId="36" xfId="0" applyFont="1" applyBorder="1"/>
    <xf numFmtId="0" fontId="79" fillId="0" borderId="35"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0" fontId="83" fillId="0" borderId="35" xfId="0" applyFont="1" applyBorder="1"/>
    <xf numFmtId="0" fontId="79" fillId="0" borderId="2" xfId="0" applyFont="1" applyBorder="1"/>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5" fontId="88" fillId="0" borderId="0" xfId="0" applyNumberFormat="1" applyFont="1" applyAlignment="1">
      <alignment horizontal="center" vertical="center"/>
    </xf>
    <xf numFmtId="2" fontId="89" fillId="0" borderId="37" xfId="3" applyNumberFormat="1" applyFont="1" applyFill="1" applyBorder="1" applyAlignment="1" applyProtection="1">
      <protection hidden="1"/>
    </xf>
    <xf numFmtId="1" fontId="81" fillId="0" borderId="37" xfId="13" applyNumberFormat="1" applyFont="1" applyBorder="1" applyAlignment="1" applyProtection="1">
      <alignment horizontal="center"/>
      <protection hidden="1"/>
    </xf>
    <xf numFmtId="0" fontId="79" fillId="0" borderId="36" xfId="13" applyFont="1" applyBorder="1" applyProtection="1">
      <protection hidden="1"/>
    </xf>
    <xf numFmtId="0" fontId="104" fillId="0" borderId="35"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6" fillId="0" borderId="0" xfId="0" applyFont="1"/>
    <xf numFmtId="2" fontId="79" fillId="0" borderId="36" xfId="13" applyNumberFormat="1" applyFont="1" applyBorder="1" applyProtection="1">
      <protection hidden="1"/>
    </xf>
    <xf numFmtId="0" fontId="81" fillId="0" borderId="37" xfId="0" applyFont="1" applyBorder="1"/>
    <xf numFmtId="0" fontId="105" fillId="0" borderId="0" xfId="0" applyFont="1"/>
    <xf numFmtId="0" fontId="108" fillId="0" borderId="36" xfId="13" applyFont="1" applyBorder="1" applyProtection="1">
      <protection hidden="1"/>
    </xf>
    <xf numFmtId="0" fontId="109" fillId="0" borderId="38" xfId="13" applyFont="1" applyBorder="1" applyProtection="1">
      <protection hidden="1"/>
    </xf>
    <xf numFmtId="0" fontId="109" fillId="0" borderId="35" xfId="13" applyFont="1" applyBorder="1" applyAlignment="1" applyProtection="1">
      <alignment horizontal="right"/>
      <protection hidden="1"/>
    </xf>
    <xf numFmtId="0" fontId="89" fillId="0" borderId="34"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6"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6" fillId="0" borderId="0" xfId="0" applyNumberFormat="1" applyFont="1"/>
    <xf numFmtId="0" fontId="86" fillId="0" borderId="0" xfId="0" applyFont="1" applyAlignment="1">
      <alignment horizontal="right"/>
    </xf>
    <xf numFmtId="2" fontId="76" fillId="0" borderId="0" xfId="63" applyNumberFormat="1" applyFont="1"/>
    <xf numFmtId="2" fontId="77" fillId="0" borderId="0" xfId="63" applyNumberFormat="1" applyFont="1"/>
    <xf numFmtId="0" fontId="105" fillId="0" borderId="0" xfId="10" applyFont="1"/>
    <xf numFmtId="179"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2" fontId="91" fillId="0" borderId="0" xfId="12" applyNumberFormat="1" applyFont="1"/>
    <xf numFmtId="2" fontId="100" fillId="0" borderId="0" xfId="10" applyNumberFormat="1" applyFont="1" applyAlignment="1">
      <alignment vertical="center"/>
    </xf>
    <xf numFmtId="0" fontId="88" fillId="0" borderId="0" xfId="14" applyFont="1"/>
    <xf numFmtId="2" fontId="88" fillId="0" borderId="0" xfId="14" applyNumberFormat="1" applyFont="1"/>
    <xf numFmtId="0" fontId="79" fillId="0" borderId="0" xfId="10" applyFont="1"/>
    <xf numFmtId="0" fontId="81" fillId="0" borderId="0" xfId="9" applyFont="1" applyAlignment="1" applyProtection="1">
      <alignment horizontal="left" vertical="center"/>
      <protection hidden="1"/>
    </xf>
    <xf numFmtId="0" fontId="79" fillId="0" borderId="0" xfId="9" applyFont="1" applyAlignment="1" applyProtection="1">
      <alignment horizontal="center"/>
      <protection hidden="1"/>
    </xf>
    <xf numFmtId="0" fontId="79" fillId="0" borderId="0" xfId="9" applyFont="1" applyAlignment="1" applyProtection="1">
      <alignment horizontal="left"/>
      <protection hidden="1"/>
    </xf>
    <xf numFmtId="0" fontId="79" fillId="0" borderId="2" xfId="10" applyFont="1" applyBorder="1"/>
    <xf numFmtId="0" fontId="79" fillId="0" borderId="0" xfId="0" applyFont="1" applyAlignment="1">
      <alignment horizontal="left" vertical="center" indent="6"/>
    </xf>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4" applyFont="1"/>
    <xf numFmtId="175" fontId="110" fillId="0" borderId="0" xfId="3" applyNumberFormat="1" applyFont="1" applyFill="1" applyBorder="1" applyAlignment="1" applyProtection="1">
      <alignment horizontal="center"/>
      <protection hidden="1"/>
    </xf>
    <xf numFmtId="2" fontId="91" fillId="0" borderId="0" xfId="84"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9" fillId="0" borderId="0" xfId="103" applyFont="1"/>
    <xf numFmtId="0" fontId="79" fillId="0" borderId="0" xfId="103" applyFont="1" applyAlignment="1">
      <alignment horizontal="center"/>
    </xf>
    <xf numFmtId="167" fontId="79" fillId="0" borderId="0" xfId="105" applyFont="1"/>
    <xf numFmtId="173" fontId="79" fillId="0" borderId="0" xfId="8" applyNumberFormat="1" applyFont="1"/>
    <xf numFmtId="0" fontId="79" fillId="0" borderId="37" xfId="84" applyFont="1" applyBorder="1"/>
    <xf numFmtId="0" fontId="79" fillId="0" borderId="0" xfId="97" applyFont="1"/>
    <xf numFmtId="2" fontId="91" fillId="0" borderId="0" xfId="63" applyNumberFormat="1" applyFont="1"/>
    <xf numFmtId="196" fontId="111" fillId="0" borderId="0" xfId="63" applyNumberFormat="1" applyFont="1" applyAlignment="1">
      <alignment horizontal="left"/>
    </xf>
    <xf numFmtId="0" fontId="81" fillId="0" borderId="36" xfId="84" applyFont="1" applyBorder="1"/>
    <xf numFmtId="0" fontId="81" fillId="0" borderId="38" xfId="84" applyFont="1" applyBorder="1"/>
    <xf numFmtId="0" fontId="80" fillId="63" borderId="37" xfId="0" applyFont="1" applyFill="1" applyBorder="1" applyAlignment="1">
      <alignment wrapText="1"/>
    </xf>
    <xf numFmtId="0" fontId="80" fillId="63" borderId="37" xfId="0" applyFont="1" applyFill="1" applyBorder="1"/>
    <xf numFmtId="2" fontId="77" fillId="64" borderId="0" xfId="12" applyNumberFormat="1" applyFont="1" applyFill="1"/>
    <xf numFmtId="2" fontId="76" fillId="64" borderId="0" xfId="12" applyNumberFormat="1" applyFont="1" applyFill="1"/>
    <xf numFmtId="0" fontId="79" fillId="64" borderId="2" xfId="10" applyFont="1" applyFill="1" applyBorder="1"/>
    <xf numFmtId="3" fontId="89" fillId="64" borderId="37" xfId="62" applyNumberFormat="1" applyFont="1" applyFill="1" applyBorder="1" applyAlignment="1" applyProtection="1">
      <alignment horizontal="left" wrapText="1"/>
      <protection hidden="1"/>
    </xf>
    <xf numFmtId="3" fontId="89" fillId="64" borderId="37" xfId="62" applyNumberFormat="1" applyFont="1" applyFill="1" applyBorder="1" applyAlignment="1" applyProtection="1">
      <alignment horizontal="left" vertical="top" wrapText="1"/>
      <protection hidden="1"/>
    </xf>
    <xf numFmtId="167" fontId="114" fillId="63" borderId="33" xfId="8" applyFont="1" applyFill="1" applyBorder="1" applyAlignment="1">
      <alignment horizontal="center" vertical="top" wrapText="1"/>
    </xf>
    <xf numFmtId="0" fontId="113" fillId="0" borderId="0" xfId="0" applyFont="1" applyAlignment="1">
      <alignment horizontal="center" vertical="center"/>
    </xf>
    <xf numFmtId="0" fontId="116" fillId="0" borderId="0" xfId="17" applyFont="1"/>
    <xf numFmtId="1" fontId="81" fillId="0" borderId="37" xfId="61" applyNumberFormat="1" applyFont="1" applyBorder="1" applyAlignment="1">
      <alignment horizontal="center"/>
    </xf>
    <xf numFmtId="2" fontId="117" fillId="0" borderId="0" xfId="0" applyNumberFormat="1" applyFont="1"/>
    <xf numFmtId="2" fontId="115" fillId="63" borderId="33" xfId="0" applyNumberFormat="1" applyFont="1" applyFill="1" applyBorder="1" applyAlignment="1">
      <alignment horizontal="center" vertical="top" wrapText="1"/>
    </xf>
    <xf numFmtId="0" fontId="113" fillId="0" borderId="0" xfId="0" applyFont="1" applyAlignment="1">
      <alignment horizontal="center"/>
    </xf>
    <xf numFmtId="2" fontId="118" fillId="0" borderId="0" xfId="13" applyNumberFormat="1" applyFont="1" applyAlignment="1" applyProtection="1">
      <alignment vertical="center"/>
      <protection locked="0"/>
    </xf>
    <xf numFmtId="2" fontId="123"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2" fillId="63" borderId="36" xfId="13" applyNumberFormat="1" applyFont="1" applyFill="1" applyBorder="1" applyAlignment="1" applyProtection="1">
      <alignment horizontal="left" vertical="center" wrapText="1"/>
      <protection hidden="1"/>
    </xf>
    <xf numFmtId="2" fontId="122" fillId="63" borderId="37" xfId="3" applyNumberFormat="1" applyFont="1" applyFill="1" applyBorder="1" applyAlignment="1" applyProtection="1">
      <alignment vertical="center" wrapText="1"/>
      <protection hidden="1"/>
    </xf>
    <xf numFmtId="0" fontId="84" fillId="0" borderId="0" xfId="9" applyFont="1" applyAlignment="1" applyProtection="1">
      <alignment horizontal="left" vertical="center"/>
      <protection hidden="1"/>
    </xf>
    <xf numFmtId="2" fontId="114" fillId="63" borderId="33" xfId="0" applyNumberFormat="1" applyFont="1" applyFill="1" applyBorder="1" applyAlignment="1">
      <alignment horizontal="left" vertical="top" wrapText="1"/>
    </xf>
    <xf numFmtId="0" fontId="113" fillId="0" borderId="0" xfId="84" applyFont="1"/>
    <xf numFmtId="166" fontId="128" fillId="2" borderId="35" xfId="18" applyFont="1" applyFill="1" applyBorder="1" applyAlignment="1"/>
    <xf numFmtId="0" fontId="129" fillId="0" borderId="0" xfId="63" applyFont="1"/>
    <xf numFmtId="178" fontId="129" fillId="0" borderId="2" xfId="6" applyNumberFormat="1" applyFont="1" applyFill="1" applyBorder="1" applyAlignment="1"/>
    <xf numFmtId="44" fontId="129" fillId="0" borderId="0" xfId="63" applyNumberFormat="1" applyFont="1"/>
    <xf numFmtId="9" fontId="36" fillId="64" borderId="37" xfId="16" applyFont="1" applyFill="1" applyBorder="1" applyAlignment="1">
      <alignment horizontal="center"/>
    </xf>
    <xf numFmtId="44" fontId="126" fillId="63" borderId="35" xfId="63" applyNumberFormat="1" applyFont="1" applyFill="1" applyBorder="1"/>
    <xf numFmtId="2" fontId="36" fillId="64" borderId="37" xfId="8" applyNumberFormat="1" applyFont="1" applyFill="1" applyBorder="1" applyAlignment="1">
      <alignment horizontal="center"/>
    </xf>
    <xf numFmtId="1" fontId="127" fillId="2" borderId="37" xfId="8" applyNumberFormat="1" applyFont="1" applyFill="1" applyBorder="1" applyAlignment="1">
      <alignment horizontal="center"/>
    </xf>
    <xf numFmtId="173" fontId="127" fillId="2" borderId="37" xfId="8" applyNumberFormat="1" applyFont="1" applyFill="1" applyBorder="1"/>
    <xf numFmtId="167" fontId="127" fillId="2" borderId="37" xfId="8" applyFont="1" applyFill="1" applyBorder="1"/>
    <xf numFmtId="173" fontId="80" fillId="63" borderId="36" xfId="8" applyNumberFormat="1" applyFont="1" applyFill="1" applyBorder="1" applyAlignment="1">
      <alignment horizontal="left"/>
    </xf>
    <xf numFmtId="167" fontId="80" fillId="63" borderId="35" xfId="8" applyFont="1" applyFill="1" applyBorder="1"/>
    <xf numFmtId="49" fontId="82" fillId="0" borderId="36" xfId="63" applyNumberFormat="1" applyFont="1" applyBorder="1" applyAlignment="1">
      <alignment vertical="top"/>
    </xf>
    <xf numFmtId="0" fontId="79" fillId="0" borderId="38" xfId="63" applyFont="1" applyBorder="1"/>
    <xf numFmtId="49" fontId="81" fillId="0" borderId="38" xfId="63" applyNumberFormat="1" applyFont="1" applyBorder="1"/>
    <xf numFmtId="49" fontId="80" fillId="63" borderId="36" xfId="63" applyNumberFormat="1" applyFont="1" applyFill="1" applyBorder="1"/>
    <xf numFmtId="0" fontId="80" fillId="63" borderId="38" xfId="63" applyFont="1" applyFill="1" applyBorder="1"/>
    <xf numFmtId="173" fontId="80" fillId="63" borderId="37" xfId="8" applyNumberFormat="1" applyFont="1" applyFill="1" applyBorder="1" applyAlignment="1">
      <alignment vertical="top" wrapText="1"/>
    </xf>
    <xf numFmtId="173" fontId="80" fillId="63" borderId="37" xfId="8" applyNumberFormat="1" applyFont="1" applyFill="1" applyBorder="1" applyAlignment="1">
      <alignment horizontal="center" vertical="top" wrapText="1"/>
    </xf>
    <xf numFmtId="167" fontId="80" fillId="63" borderId="37" xfId="8" applyFont="1" applyFill="1" applyBorder="1" applyAlignment="1">
      <alignment horizontal="center" vertical="top" wrapText="1"/>
    </xf>
    <xf numFmtId="167" fontId="80" fillId="63" borderId="33" xfId="8" applyFont="1" applyFill="1" applyBorder="1" applyAlignment="1">
      <alignment horizontal="center" vertical="top" wrapText="1"/>
    </xf>
    <xf numFmtId="0" fontId="36" fillId="0" borderId="0" xfId="17" applyFont="1"/>
    <xf numFmtId="0" fontId="127" fillId="0" borderId="0" xfId="17" applyFont="1"/>
    <xf numFmtId="0" fontId="36" fillId="0" borderId="0" xfId="0" applyFont="1"/>
    <xf numFmtId="0" fontId="36" fillId="0" borderId="0" xfId="0" applyFont="1" applyAlignment="1">
      <alignment horizontal="center"/>
    </xf>
    <xf numFmtId="2" fontId="127" fillId="0" borderId="0" xfId="0" applyNumberFormat="1" applyFont="1" applyAlignment="1">
      <alignment horizontal="center"/>
    </xf>
    <xf numFmtId="2" fontId="130" fillId="0" borderId="0" xfId="0" applyNumberFormat="1" applyFont="1" applyAlignment="1">
      <alignment horizontal="center"/>
    </xf>
    <xf numFmtId="2" fontId="136" fillId="0" borderId="0" xfId="12" applyNumberFormat="1" applyFont="1" applyAlignment="1">
      <alignment horizontal="center"/>
    </xf>
    <xf numFmtId="174" fontId="36" fillId="0" borderId="4" xfId="0" applyNumberFormat="1" applyFont="1" applyBorder="1" applyAlignment="1">
      <alignment horizontal="center"/>
    </xf>
    <xf numFmtId="0" fontId="36" fillId="0" borderId="16" xfId="0" applyFont="1" applyBorder="1" applyAlignment="1">
      <alignment horizontal="center" wrapText="1"/>
    </xf>
    <xf numFmtId="0" fontId="36" fillId="2" borderId="16" xfId="0" applyFont="1" applyFill="1" applyBorder="1" applyAlignment="1">
      <alignment horizontal="center" wrapText="1"/>
    </xf>
    <xf numFmtId="0" fontId="133" fillId="0" borderId="16" xfId="59" applyFont="1" applyBorder="1" applyAlignment="1">
      <alignment horizontal="center" wrapText="1"/>
    </xf>
    <xf numFmtId="43" fontId="132" fillId="0" borderId="37" xfId="8" applyNumberFormat="1" applyFont="1" applyFill="1" applyBorder="1" applyAlignment="1">
      <alignment horizontal="center"/>
    </xf>
    <xf numFmtId="1" fontId="133" fillId="0" borderId="37" xfId="0" applyNumberFormat="1" applyFont="1" applyBorder="1" applyAlignment="1">
      <alignment horizontal="center"/>
    </xf>
    <xf numFmtId="14" fontId="131" fillId="0" borderId="0" xfId="12" applyNumberFormat="1" applyFont="1" applyAlignment="1">
      <alignment horizontal="left"/>
    </xf>
    <xf numFmtId="177" fontId="36" fillId="64" borderId="37" xfId="11" applyNumberFormat="1" applyFont="1" applyFill="1" applyBorder="1" applyAlignment="1" applyProtection="1">
      <alignment vertical="center"/>
      <protection hidden="1"/>
    </xf>
    <xf numFmtId="179" fontId="137" fillId="0" borderId="6" xfId="13" applyNumberFormat="1" applyFont="1" applyBorder="1" applyAlignment="1" applyProtection="1">
      <alignment horizontal="left" vertical="center"/>
      <protection hidden="1"/>
    </xf>
    <xf numFmtId="181" fontId="36" fillId="0" borderId="0" xfId="11" applyNumberFormat="1" applyFont="1" applyProtection="1">
      <protection hidden="1"/>
    </xf>
    <xf numFmtId="2" fontId="137" fillId="0" borderId="37" xfId="3" applyNumberFormat="1" applyFont="1" applyFill="1" applyBorder="1" applyAlignment="1" applyProtection="1">
      <protection hidden="1"/>
    </xf>
    <xf numFmtId="166" fontId="137" fillId="35" borderId="37" xfId="18" applyFont="1" applyFill="1" applyBorder="1" applyAlignment="1" applyProtection="1">
      <protection locked="0"/>
    </xf>
    <xf numFmtId="175" fontId="138" fillId="0" borderId="5" xfId="0" applyNumberFormat="1" applyFont="1" applyBorder="1" applyAlignment="1">
      <alignment horizontal="center" vertical="center"/>
    </xf>
    <xf numFmtId="166" fontId="137" fillId="65" borderId="37" xfId="18" applyFont="1" applyFill="1" applyBorder="1" applyAlignment="1" applyProtection="1">
      <protection locked="0"/>
    </xf>
    <xf numFmtId="179" fontId="127" fillId="0" borderId="37" xfId="3" applyNumberFormat="1" applyFont="1" applyFill="1" applyBorder="1" applyAlignment="1" applyProtection="1">
      <protection hidden="1"/>
    </xf>
    <xf numFmtId="169" fontId="137" fillId="0" borderId="37" xfId="3" applyFont="1" applyFill="1" applyBorder="1" applyAlignment="1" applyProtection="1">
      <protection hidden="1"/>
    </xf>
    <xf numFmtId="166" fontId="137" fillId="0" borderId="37" xfId="18" applyFont="1" applyFill="1" applyBorder="1" applyAlignment="1" applyProtection="1">
      <protection locked="0"/>
    </xf>
    <xf numFmtId="169" fontId="137" fillId="0" borderId="37" xfId="3" applyFont="1" applyFill="1" applyBorder="1" applyAlignment="1" applyProtection="1">
      <protection locked="0"/>
    </xf>
    <xf numFmtId="166" fontId="140" fillId="2" borderId="37" xfId="18" applyFont="1" applyFill="1" applyBorder="1" applyAlignment="1" applyProtection="1">
      <alignment horizontal="right"/>
      <protection locked="0"/>
    </xf>
    <xf numFmtId="175" fontId="132" fillId="0" borderId="5" xfId="0" applyNumberFormat="1" applyFont="1" applyBorder="1" applyAlignment="1">
      <alignment horizontal="center" vertical="center"/>
    </xf>
    <xf numFmtId="175" fontId="141" fillId="0" borderId="5" xfId="0" applyNumberFormat="1" applyFont="1" applyBorder="1" applyAlignment="1">
      <alignment horizontal="center" vertical="center"/>
    </xf>
    <xf numFmtId="175" fontId="36" fillId="0" borderId="5" xfId="0" applyNumberFormat="1" applyFont="1" applyBorder="1"/>
    <xf numFmtId="179" fontId="127" fillId="0" borderId="4" xfId="5" applyNumberFormat="1" applyFont="1" applyFill="1" applyBorder="1" applyAlignment="1" applyProtection="1">
      <protection hidden="1"/>
    </xf>
    <xf numFmtId="175" fontId="36" fillId="0" borderId="6" xfId="0" applyNumberFormat="1" applyFont="1" applyBorder="1" applyAlignment="1">
      <alignment horizontal="center" vertical="center"/>
    </xf>
    <xf numFmtId="175" fontId="36" fillId="0" borderId="0" xfId="0" applyNumberFormat="1" applyFont="1"/>
    <xf numFmtId="179" fontId="142" fillId="0" borderId="37" xfId="5" applyNumberFormat="1" applyFont="1" applyFill="1" applyBorder="1" applyAlignment="1" applyProtection="1">
      <protection hidden="1"/>
    </xf>
    <xf numFmtId="179" fontId="132" fillId="0" borderId="0" xfId="0" applyNumberFormat="1" applyFont="1"/>
    <xf numFmtId="0" fontId="132" fillId="0" borderId="0" xfId="0" applyFont="1"/>
    <xf numFmtId="14" fontId="131" fillId="0" borderId="0" xfId="0" applyNumberFormat="1" applyFont="1" applyAlignment="1">
      <alignment horizontal="left"/>
    </xf>
    <xf numFmtId="166" fontId="36" fillId="0" borderId="36" xfId="18" applyFont="1" applyFill="1" applyBorder="1" applyAlignment="1" applyProtection="1">
      <protection hidden="1"/>
    </xf>
    <xf numFmtId="166" fontId="127" fillId="0" borderId="37" xfId="18" applyFont="1" applyBorder="1"/>
    <xf numFmtId="1" fontId="127" fillId="0" borderId="37" xfId="13" applyNumberFormat="1" applyFont="1" applyBorder="1" applyAlignment="1" applyProtection="1">
      <alignment horizontal="center"/>
      <protection hidden="1"/>
    </xf>
    <xf numFmtId="166" fontId="36" fillId="64" borderId="37" xfId="18" applyFont="1" applyFill="1" applyBorder="1"/>
    <xf numFmtId="2" fontId="36" fillId="0" borderId="36" xfId="13" applyNumberFormat="1" applyFont="1" applyBorder="1" applyProtection="1">
      <protection hidden="1"/>
    </xf>
    <xf numFmtId="14" fontId="131" fillId="0" borderId="0" xfId="63" applyNumberFormat="1" applyFont="1" applyAlignment="1">
      <alignment horizontal="left"/>
    </xf>
    <xf numFmtId="0" fontId="36" fillId="0" borderId="0" xfId="103" applyFont="1"/>
    <xf numFmtId="14" fontId="145" fillId="0" borderId="0" xfId="63" applyNumberFormat="1" applyFont="1" applyAlignment="1">
      <alignment horizontal="left"/>
    </xf>
    <xf numFmtId="0" fontId="137" fillId="0" borderId="33" xfId="62" applyFont="1" applyBorder="1" applyAlignment="1" applyProtection="1">
      <alignment horizontal="left" textRotation="90"/>
      <protection hidden="1"/>
    </xf>
    <xf numFmtId="175" fontId="137" fillId="64" borderId="33" xfId="65" applyNumberFormat="1" applyFont="1" applyFill="1" applyBorder="1" applyAlignment="1" applyProtection="1">
      <alignment horizontal="center"/>
      <protection hidden="1"/>
    </xf>
    <xf numFmtId="0" fontId="137" fillId="0" borderId="0" xfId="62" applyFont="1" applyAlignment="1" applyProtection="1">
      <alignment horizontal="left" textRotation="90"/>
      <protection hidden="1"/>
    </xf>
    <xf numFmtId="0" fontId="36" fillId="0" borderId="0" xfId="84" applyFont="1"/>
    <xf numFmtId="0" fontId="146" fillId="0" borderId="0" xfId="62" applyFont="1" applyAlignment="1" applyProtection="1">
      <alignment horizontal="left" textRotation="90"/>
      <protection hidden="1"/>
    </xf>
    <xf numFmtId="179" fontId="137" fillId="64" borderId="37" xfId="62" applyNumberFormat="1" applyFont="1" applyFill="1" applyBorder="1" applyAlignment="1" applyProtection="1">
      <alignment horizontal="center"/>
      <protection hidden="1"/>
    </xf>
    <xf numFmtId="179" fontId="137" fillId="2" borderId="37" xfId="62" applyNumberFormat="1" applyFont="1" applyFill="1" applyBorder="1" applyAlignment="1" applyProtection="1">
      <alignment horizontal="center"/>
      <protection hidden="1"/>
    </xf>
    <xf numFmtId="179" fontId="137" fillId="0" borderId="37" xfId="62" applyNumberFormat="1" applyFont="1" applyBorder="1" applyAlignment="1" applyProtection="1">
      <alignment horizontal="center"/>
      <protection hidden="1"/>
    </xf>
    <xf numFmtId="3" fontId="137" fillId="64" borderId="37" xfId="62" applyNumberFormat="1" applyFont="1" applyFill="1" applyBorder="1" applyAlignment="1" applyProtection="1">
      <alignment horizontal="center"/>
      <protection hidden="1"/>
    </xf>
    <xf numFmtId="166" fontId="36" fillId="0" borderId="37" xfId="102" applyFont="1" applyBorder="1"/>
    <xf numFmtId="180" fontId="36" fillId="0" borderId="37" xfId="84" applyNumberFormat="1" applyFont="1" applyBorder="1"/>
    <xf numFmtId="197" fontId="36" fillId="0" borderId="37" xfId="84" applyNumberFormat="1" applyFont="1" applyBorder="1"/>
    <xf numFmtId="166" fontId="36" fillId="0" borderId="37" xfId="84" applyNumberFormat="1" applyFont="1" applyBorder="1"/>
    <xf numFmtId="0" fontId="127" fillId="0" borderId="38" xfId="84" applyFont="1" applyBorder="1"/>
    <xf numFmtId="0" fontId="127" fillId="0" borderId="35" xfId="84" applyFont="1" applyBorder="1"/>
    <xf numFmtId="49" fontId="127" fillId="0" borderId="37" xfId="8" applyNumberFormat="1" applyFont="1" applyBorder="1" applyAlignment="1">
      <alignment horizontal="center"/>
    </xf>
    <xf numFmtId="166" fontId="127" fillId="0" borderId="37" xfId="84" applyNumberFormat="1" applyFont="1" applyBorder="1"/>
    <xf numFmtId="49" fontId="78" fillId="65" borderId="37" xfId="62" applyNumberFormat="1" applyFont="1" applyFill="1" applyBorder="1" applyAlignment="1" applyProtection="1">
      <alignment horizontal="left" vertical="top"/>
      <protection hidden="1"/>
    </xf>
    <xf numFmtId="2" fontId="80" fillId="63" borderId="37" xfId="89" applyNumberFormat="1" applyFont="1" applyFill="1" applyBorder="1" applyAlignment="1">
      <alignment vertical="top" wrapText="1"/>
    </xf>
    <xf numFmtId="2" fontId="79" fillId="0" borderId="37" xfId="0" applyNumberFormat="1" applyFont="1" applyBorder="1"/>
    <xf numFmtId="0" fontId="85" fillId="0" borderId="37" xfId="0" applyFont="1" applyBorder="1"/>
    <xf numFmtId="0" fontId="81" fillId="0" borderId="37" xfId="89" applyFont="1" applyBorder="1"/>
    <xf numFmtId="1" fontId="112" fillId="0" borderId="36" xfId="0" applyNumberFormat="1" applyFont="1" applyBorder="1" applyAlignment="1">
      <alignment horizontal="left" vertical="center"/>
    </xf>
    <xf numFmtId="1" fontId="112" fillId="0" borderId="38" xfId="0" applyNumberFormat="1" applyFont="1" applyBorder="1" applyAlignment="1">
      <alignment horizontal="left" vertical="center"/>
    </xf>
    <xf numFmtId="1" fontId="135" fillId="0" borderId="38" xfId="0" applyNumberFormat="1" applyFont="1" applyBorder="1" applyAlignment="1">
      <alignment horizontal="center" vertical="center" wrapText="1"/>
    </xf>
    <xf numFmtId="1" fontId="112" fillId="0" borderId="35" xfId="0" applyNumberFormat="1" applyFont="1" applyBorder="1" applyAlignment="1">
      <alignment horizontal="center" vertical="center" wrapText="1"/>
    </xf>
    <xf numFmtId="2" fontId="114" fillId="63" borderId="37" xfId="0" applyNumberFormat="1" applyFont="1" applyFill="1" applyBorder="1" applyAlignment="1">
      <alignment horizontal="left" vertical="center" wrapText="1"/>
    </xf>
    <xf numFmtId="1" fontId="114" fillId="63" borderId="37" xfId="0" applyNumberFormat="1" applyFont="1" applyFill="1" applyBorder="1" applyAlignment="1">
      <alignment horizontal="center" vertical="center" wrapText="1"/>
    </xf>
    <xf numFmtId="0" fontId="114" fillId="63" borderId="37" xfId="0" applyFont="1" applyFill="1" applyBorder="1" applyAlignment="1">
      <alignment horizontal="left" vertical="center" wrapText="1"/>
    </xf>
    <xf numFmtId="2" fontId="114" fillId="63" borderId="37" xfId="0" applyNumberFormat="1" applyFont="1" applyFill="1" applyBorder="1" applyAlignment="1">
      <alignment horizontal="center" vertical="center" wrapText="1"/>
    </xf>
    <xf numFmtId="0" fontId="79" fillId="2" borderId="37" xfId="0" applyFont="1" applyFill="1" applyBorder="1" applyAlignment="1">
      <alignment vertical="center"/>
    </xf>
    <xf numFmtId="173" fontId="127" fillId="64" borderId="37" xfId="8" applyNumberFormat="1" applyFont="1" applyFill="1" applyBorder="1" applyAlignment="1">
      <alignment horizontal="center"/>
    </xf>
    <xf numFmtId="173" fontId="36" fillId="0" borderId="37" xfId="8" applyNumberFormat="1" applyFont="1" applyFill="1" applyBorder="1" applyAlignment="1">
      <alignment horizontal="center" vertical="center"/>
    </xf>
    <xf numFmtId="0" fontId="79" fillId="0" borderId="37" xfId="0" applyFont="1" applyBorder="1" applyAlignment="1">
      <alignment horizontal="center" vertical="center"/>
    </xf>
    <xf numFmtId="0" fontId="79" fillId="0" borderId="37" xfId="0" applyFont="1" applyBorder="1" applyAlignment="1">
      <alignment vertical="center"/>
    </xf>
    <xf numFmtId="173" fontId="127" fillId="0" borderId="37" xfId="8" applyNumberFormat="1" applyFont="1" applyFill="1" applyBorder="1" applyAlignment="1">
      <alignment horizontal="center"/>
    </xf>
    <xf numFmtId="49" fontId="36" fillId="0" borderId="37" xfId="0" applyNumberFormat="1" applyFont="1" applyBorder="1" applyAlignment="1">
      <alignment horizontal="center"/>
    </xf>
    <xf numFmtId="49" fontId="134" fillId="0" borderId="37" xfId="17" applyNumberFormat="1" applyFont="1" applyBorder="1" applyAlignment="1">
      <alignment horizontal="center"/>
    </xf>
    <xf numFmtId="0" fontId="81" fillId="0" borderId="37" xfId="0" applyFont="1" applyBorder="1" applyAlignment="1">
      <alignment vertical="center"/>
    </xf>
    <xf numFmtId="0" fontId="127" fillId="0" borderId="37" xfId="0" applyFont="1" applyBorder="1"/>
    <xf numFmtId="0" fontId="134" fillId="0" borderId="37" xfId="17" applyFont="1" applyBorder="1" applyAlignment="1">
      <alignment horizontal="left"/>
    </xf>
    <xf numFmtId="173" fontId="127" fillId="0" borderId="37" xfId="8" applyNumberFormat="1" applyFont="1" applyFill="1" applyBorder="1" applyAlignment="1">
      <alignment horizontal="center" vertical="center"/>
    </xf>
    <xf numFmtId="0" fontId="81" fillId="0" borderId="37" xfId="0" applyFont="1" applyBorder="1" applyAlignment="1">
      <alignment horizontal="center" vertical="center"/>
    </xf>
    <xf numFmtId="1" fontId="114" fillId="63" borderId="37" xfId="0" applyNumberFormat="1" applyFont="1" applyFill="1" applyBorder="1" applyAlignment="1">
      <alignment horizontal="left"/>
    </xf>
    <xf numFmtId="1" fontId="114" fillId="63" borderId="37" xfId="0" applyNumberFormat="1" applyFont="1" applyFill="1" applyBorder="1" applyAlignment="1">
      <alignment horizontal="center"/>
    </xf>
    <xf numFmtId="0" fontId="114" fillId="63" borderId="33" xfId="0" applyFont="1" applyFill="1" applyBorder="1" applyAlignment="1">
      <alignment horizontal="left" vertical="top" wrapText="1"/>
    </xf>
    <xf numFmtId="182" fontId="114" fillId="63" borderId="33" xfId="8" applyNumberFormat="1" applyFont="1" applyFill="1" applyBorder="1" applyAlignment="1">
      <alignment horizontal="left" vertical="top" wrapText="1"/>
    </xf>
    <xf numFmtId="167" fontId="115" fillId="63" borderId="33" xfId="8" applyFont="1" applyFill="1" applyBorder="1" applyAlignment="1">
      <alignment horizontal="center" vertical="top" wrapText="1"/>
    </xf>
    <xf numFmtId="1" fontId="79" fillId="0" borderId="37" xfId="0" applyNumberFormat="1" applyFont="1" applyBorder="1" applyAlignment="1">
      <alignment horizontal="center"/>
    </xf>
    <xf numFmtId="174" fontId="36" fillId="0" borderId="37" xfId="0" applyNumberFormat="1" applyFont="1" applyBorder="1" applyAlignment="1">
      <alignment horizontal="center"/>
    </xf>
    <xf numFmtId="1" fontId="129" fillId="0" borderId="37" xfId="0" applyNumberFormat="1" applyFont="1" applyBorder="1" applyAlignment="1">
      <alignment horizontal="center"/>
    </xf>
    <xf numFmtId="1" fontId="132" fillId="0" borderId="37" xfId="8" applyNumberFormat="1" applyFont="1" applyFill="1" applyBorder="1" applyAlignment="1">
      <alignment horizontal="center"/>
    </xf>
    <xf numFmtId="2" fontId="86" fillId="0" borderId="37" xfId="8" applyNumberFormat="1" applyFont="1" applyFill="1" applyBorder="1" applyAlignment="1">
      <alignment horizontal="center"/>
    </xf>
    <xf numFmtId="173" fontId="132" fillId="0" borderId="37" xfId="8" applyNumberFormat="1" applyFont="1" applyFill="1" applyBorder="1" applyAlignment="1">
      <alignment horizontal="center"/>
    </xf>
    <xf numFmtId="0" fontId="79" fillId="0" borderId="35" xfId="0" applyFont="1" applyBorder="1"/>
    <xf numFmtId="2" fontId="119" fillId="63" borderId="36" xfId="13" applyNumberFormat="1" applyFont="1" applyFill="1" applyBorder="1" applyAlignment="1" applyProtection="1">
      <alignment horizontal="left" vertical="center"/>
      <protection hidden="1"/>
    </xf>
    <xf numFmtId="2" fontId="92" fillId="63" borderId="38" xfId="11" applyNumberFormat="1" applyFont="1" applyFill="1" applyBorder="1" applyProtection="1">
      <protection hidden="1"/>
    </xf>
    <xf numFmtId="2" fontId="92" fillId="63" borderId="35" xfId="11" applyNumberFormat="1" applyFont="1" applyFill="1" applyBorder="1" applyProtection="1">
      <protection hidden="1"/>
    </xf>
    <xf numFmtId="2" fontId="79" fillId="0" borderId="36" xfId="11" applyNumberFormat="1" applyFont="1" applyBorder="1" applyProtection="1">
      <protection hidden="1"/>
    </xf>
    <xf numFmtId="2" fontId="79" fillId="0" borderId="35" xfId="11" applyNumberFormat="1" applyFont="1" applyBorder="1" applyProtection="1">
      <protection hidden="1"/>
    </xf>
    <xf numFmtId="0" fontId="81" fillId="0" borderId="36" xfId="0" applyFont="1" applyBorder="1"/>
    <xf numFmtId="0" fontId="81" fillId="0" borderId="35" xfId="0" applyFont="1" applyBorder="1"/>
    <xf numFmtId="177" fontId="127" fillId="0" borderId="37" xfId="11" applyNumberFormat="1" applyFont="1" applyBorder="1" applyAlignment="1" applyProtection="1">
      <alignment vertical="center"/>
      <protection hidden="1"/>
    </xf>
    <xf numFmtId="177" fontId="36" fillId="0" borderId="37" xfId="11" applyNumberFormat="1" applyFont="1" applyBorder="1" applyAlignment="1" applyProtection="1">
      <alignment vertical="center"/>
      <protection hidden="1"/>
    </xf>
    <xf numFmtId="10" fontId="127" fillId="0" borderId="35" xfId="0" applyNumberFormat="1" applyFont="1" applyBorder="1"/>
    <xf numFmtId="2" fontId="81" fillId="0" borderId="37" xfId="11" applyNumberFormat="1" applyFont="1" applyBorder="1" applyAlignment="1" applyProtection="1">
      <alignment horizontal="center"/>
      <protection hidden="1"/>
    </xf>
    <xf numFmtId="179" fontId="137" fillId="0" borderId="37" xfId="13" applyNumberFormat="1" applyFont="1" applyBorder="1" applyAlignment="1" applyProtection="1">
      <alignment horizontal="left" vertical="center"/>
      <protection hidden="1"/>
    </xf>
    <xf numFmtId="166" fontId="137" fillId="64" borderId="37" xfId="18" applyFont="1" applyFill="1" applyBorder="1" applyAlignment="1" applyProtection="1">
      <alignment horizontal="right" vertical="center"/>
      <protection hidden="1"/>
    </xf>
    <xf numFmtId="0" fontId="79" fillId="0" borderId="36" xfId="11" applyFont="1" applyBorder="1" applyAlignment="1" applyProtection="1">
      <alignment vertical="center"/>
      <protection hidden="1"/>
    </xf>
    <xf numFmtId="10" fontId="36" fillId="64" borderId="37" xfId="11" applyNumberFormat="1" applyFont="1" applyFill="1" applyBorder="1" applyAlignment="1" applyProtection="1">
      <alignment vertical="center"/>
      <protection hidden="1"/>
    </xf>
    <xf numFmtId="0" fontId="79" fillId="0" borderId="38" xfId="0" applyFont="1" applyBorder="1"/>
    <xf numFmtId="0" fontId="81" fillId="0" borderId="36" xfId="13" applyFont="1" applyBorder="1" applyAlignment="1" applyProtection="1">
      <alignment vertical="center"/>
      <protection hidden="1"/>
    </xf>
    <xf numFmtId="0" fontId="81" fillId="0" borderId="38" xfId="0" applyFont="1" applyBorder="1"/>
    <xf numFmtId="10" fontId="127" fillId="0" borderId="37" xfId="16" applyNumberFormat="1" applyFont="1" applyFill="1" applyBorder="1" applyAlignment="1"/>
    <xf numFmtId="0" fontId="119" fillId="63" borderId="36" xfId="13" applyFont="1" applyFill="1" applyBorder="1" applyAlignment="1" applyProtection="1">
      <alignment horizontal="left" vertical="center"/>
      <protection hidden="1"/>
    </xf>
    <xf numFmtId="0" fontId="120" fillId="63" borderId="38" xfId="13" applyFont="1" applyFill="1" applyBorder="1" applyAlignment="1" applyProtection="1">
      <alignment horizontal="left" vertical="center"/>
      <protection hidden="1"/>
    </xf>
    <xf numFmtId="9" fontId="121" fillId="63" borderId="35" xfId="13" applyNumberFormat="1" applyFont="1" applyFill="1" applyBorder="1" applyAlignment="1" applyProtection="1">
      <alignment vertical="center"/>
      <protection hidden="1"/>
    </xf>
    <xf numFmtId="0" fontId="114" fillId="63" borderId="37" xfId="13" applyFont="1" applyFill="1" applyBorder="1" applyAlignment="1" applyProtection="1">
      <alignment horizontal="left" vertical="center"/>
      <protection hidden="1"/>
    </xf>
    <xf numFmtId="0" fontId="89" fillId="0" borderId="37" xfId="13" applyFont="1" applyBorder="1" applyAlignment="1" applyProtection="1">
      <alignment horizontal="left" vertical="center"/>
      <protection hidden="1"/>
    </xf>
    <xf numFmtId="2" fontId="137" fillId="2" borderId="37" xfId="13" applyNumberFormat="1" applyFont="1" applyFill="1" applyBorder="1" applyAlignment="1" applyProtection="1">
      <alignment horizontal="right" vertical="center"/>
      <protection hidden="1"/>
    </xf>
    <xf numFmtId="0" fontId="81" fillId="0" borderId="37" xfId="13" applyFont="1" applyBorder="1" applyAlignment="1" applyProtection="1">
      <alignment vertical="center"/>
      <protection hidden="1"/>
    </xf>
    <xf numFmtId="2" fontId="127" fillId="0" borderId="37" xfId="13" applyNumberFormat="1" applyFont="1" applyBorder="1" applyAlignment="1" applyProtection="1">
      <alignment vertical="center"/>
      <protection hidden="1"/>
    </xf>
    <xf numFmtId="0" fontId="93" fillId="0" borderId="37" xfId="13" applyFont="1" applyBorder="1" applyAlignment="1" applyProtection="1">
      <alignment vertical="center"/>
      <protection hidden="1"/>
    </xf>
    <xf numFmtId="0" fontId="36" fillId="0" borderId="37" xfId="0" applyFont="1" applyBorder="1" applyAlignment="1">
      <alignment vertical="center"/>
    </xf>
    <xf numFmtId="2" fontId="137" fillId="64" borderId="37" xfId="13" applyNumberFormat="1" applyFont="1" applyFill="1" applyBorder="1" applyAlignment="1" applyProtection="1">
      <alignment horizontal="right" vertical="center"/>
      <protection hidden="1"/>
    </xf>
    <xf numFmtId="0" fontId="94" fillId="0" borderId="37" xfId="13" applyFont="1" applyBorder="1" applyAlignment="1" applyProtection="1">
      <alignment vertical="center"/>
      <protection hidden="1"/>
    </xf>
    <xf numFmtId="0" fontId="79" fillId="0" borderId="37" xfId="13" applyFont="1" applyBorder="1" applyAlignment="1" applyProtection="1">
      <alignment vertical="center"/>
      <protection hidden="1"/>
    </xf>
    <xf numFmtId="10" fontId="137" fillId="0" borderId="37" xfId="16" applyNumberFormat="1" applyFont="1" applyFill="1" applyBorder="1" applyAlignment="1" applyProtection="1">
      <alignment vertical="center"/>
      <protection hidden="1"/>
    </xf>
    <xf numFmtId="10" fontId="127" fillId="0" borderId="37" xfId="16" applyNumberFormat="1" applyFont="1" applyFill="1" applyBorder="1" applyAlignment="1" applyProtection="1">
      <alignment vertical="center"/>
      <protection hidden="1"/>
    </xf>
    <xf numFmtId="2" fontId="122" fillId="63" borderId="38" xfId="13" applyNumberFormat="1" applyFont="1" applyFill="1" applyBorder="1" applyAlignment="1" applyProtection="1">
      <alignment horizontal="center" wrapText="1"/>
      <protection hidden="1"/>
    </xf>
    <xf numFmtId="2" fontId="122" fillId="63" borderId="35" xfId="13" applyNumberFormat="1" applyFont="1" applyFill="1" applyBorder="1" applyAlignment="1" applyProtection="1">
      <alignment horizontal="right" wrapText="1"/>
      <protection hidden="1"/>
    </xf>
    <xf numFmtId="2" fontId="101" fillId="0" borderId="38" xfId="3" applyNumberFormat="1" applyFont="1" applyFill="1" applyBorder="1" applyAlignment="1" applyProtection="1">
      <alignment horizontal="center" vertical="center"/>
      <protection hidden="1"/>
    </xf>
    <xf numFmtId="2" fontId="101" fillId="0" borderId="35" xfId="3" applyNumberFormat="1" applyFont="1" applyFill="1" applyBorder="1" applyAlignment="1" applyProtection="1">
      <alignment horizontal="right" vertical="center"/>
      <protection hidden="1"/>
    </xf>
    <xf numFmtId="175" fontId="138" fillId="0" borderId="39" xfId="0" applyNumberFormat="1" applyFont="1" applyBorder="1" applyAlignment="1">
      <alignment horizontal="center" vertical="center"/>
    </xf>
    <xf numFmtId="2" fontId="102" fillId="0" borderId="38" xfId="3" applyNumberFormat="1" applyFont="1" applyFill="1" applyBorder="1" applyAlignment="1" applyProtection="1">
      <alignment horizontal="left" vertical="center"/>
      <protection hidden="1"/>
    </xf>
    <xf numFmtId="2" fontId="96" fillId="0" borderId="35" xfId="3" applyNumberFormat="1" applyFont="1" applyFill="1" applyBorder="1" applyAlignment="1" applyProtection="1">
      <alignment horizontal="right" vertical="center"/>
      <protection hidden="1"/>
    </xf>
    <xf numFmtId="10" fontId="103" fillId="0" borderId="35" xfId="16" applyNumberFormat="1" applyFont="1" applyFill="1" applyBorder="1" applyAlignment="1" applyProtection="1">
      <alignment horizontal="right"/>
      <protection hidden="1"/>
    </xf>
    <xf numFmtId="0" fontId="81" fillId="0" borderId="36" xfId="13" applyFont="1" applyBorder="1" applyProtection="1">
      <protection hidden="1"/>
    </xf>
    <xf numFmtId="0" fontId="105" fillId="0" borderId="38" xfId="13" applyFont="1" applyBorder="1" applyProtection="1">
      <protection hidden="1"/>
    </xf>
    <xf numFmtId="0" fontId="105" fillId="0" borderId="35" xfId="13" applyFont="1" applyBorder="1" applyAlignment="1" applyProtection="1">
      <alignment horizontal="right"/>
      <protection hidden="1"/>
    </xf>
    <xf numFmtId="0" fontId="103" fillId="0" borderId="38" xfId="13" applyFont="1" applyBorder="1" applyAlignment="1" applyProtection="1">
      <alignment horizontal="right"/>
      <protection hidden="1"/>
    </xf>
    <xf numFmtId="0" fontId="103" fillId="0" borderId="35" xfId="13" applyFont="1" applyBorder="1" applyAlignment="1" applyProtection="1">
      <alignment horizontal="right"/>
      <protection hidden="1"/>
    </xf>
    <xf numFmtId="0" fontId="89" fillId="0" borderId="36" xfId="13" applyFont="1" applyBorder="1" applyProtection="1">
      <protection hidden="1"/>
    </xf>
    <xf numFmtId="10" fontId="143" fillId="64" borderId="37" xfId="16" applyNumberFormat="1" applyFont="1" applyFill="1" applyBorder="1" applyAlignment="1" applyProtection="1">
      <alignment horizontal="right"/>
      <protection hidden="1"/>
    </xf>
    <xf numFmtId="0" fontId="104" fillId="0" borderId="38" xfId="13" applyFont="1" applyBorder="1" applyAlignment="1" applyProtection="1">
      <alignment horizontal="center"/>
      <protection hidden="1"/>
    </xf>
    <xf numFmtId="175" fontId="139" fillId="0" borderId="37" xfId="16" applyNumberFormat="1" applyFont="1" applyFill="1" applyBorder="1" applyAlignment="1" applyProtection="1">
      <alignment horizontal="center"/>
      <protection hidden="1"/>
    </xf>
    <xf numFmtId="0" fontId="86" fillId="0" borderId="36" xfId="13" applyFont="1" applyBorder="1" applyProtection="1">
      <protection hidden="1"/>
    </xf>
    <xf numFmtId="10" fontId="103" fillId="0" borderId="38" xfId="13" applyNumberFormat="1" applyFont="1" applyBorder="1" applyAlignment="1" applyProtection="1">
      <alignment horizontal="right"/>
      <protection hidden="1"/>
    </xf>
    <xf numFmtId="175" fontId="104" fillId="0" borderId="35" xfId="16" applyNumberFormat="1" applyFont="1" applyFill="1" applyBorder="1" applyAlignment="1" applyProtection="1">
      <alignment horizontal="right"/>
      <protection hidden="1"/>
    </xf>
    <xf numFmtId="9" fontId="137" fillId="64" borderId="37" xfId="16" applyFont="1" applyFill="1" applyBorder="1" applyAlignment="1" applyProtection="1">
      <alignment horizontal="center"/>
      <protection hidden="1"/>
    </xf>
    <xf numFmtId="0" fontId="107" fillId="0" borderId="38" xfId="13" applyFont="1" applyBorder="1" applyAlignment="1" applyProtection="1">
      <alignment horizontal="center"/>
      <protection hidden="1"/>
    </xf>
    <xf numFmtId="169" fontId="104" fillId="0" borderId="38" xfId="13" applyNumberFormat="1" applyFont="1" applyBorder="1" applyAlignment="1" applyProtection="1">
      <alignment horizontal="center"/>
      <protection hidden="1"/>
    </xf>
    <xf numFmtId="165" fontId="104" fillId="0" borderId="38" xfId="13" applyNumberFormat="1" applyFont="1" applyBorder="1" applyAlignment="1" applyProtection="1">
      <alignment horizontal="center"/>
      <protection hidden="1"/>
    </xf>
    <xf numFmtId="9" fontId="127" fillId="0" borderId="37" xfId="0" applyNumberFormat="1" applyFont="1" applyBorder="1" applyAlignment="1">
      <alignment horizontal="center"/>
    </xf>
    <xf numFmtId="9" fontId="127" fillId="61" borderId="37" xfId="65" applyFont="1" applyFill="1" applyBorder="1" applyAlignment="1">
      <alignment horizontal="center"/>
    </xf>
    <xf numFmtId="0" fontId="79" fillId="64" borderId="36" xfId="13" applyFont="1" applyFill="1" applyBorder="1" applyProtection="1">
      <protection hidden="1"/>
    </xf>
    <xf numFmtId="0" fontId="104" fillId="64" borderId="38" xfId="13" applyFont="1" applyFill="1" applyBorder="1" applyAlignment="1" applyProtection="1">
      <alignment horizontal="center"/>
      <protection hidden="1"/>
    </xf>
    <xf numFmtId="0" fontId="104" fillId="64" borderId="35" xfId="13" applyFont="1" applyFill="1" applyBorder="1" applyAlignment="1" applyProtection="1">
      <alignment horizontal="right"/>
      <protection hidden="1"/>
    </xf>
    <xf numFmtId="167" fontId="104" fillId="0" borderId="35" xfId="8" applyFont="1" applyFill="1" applyBorder="1" applyAlignment="1" applyProtection="1">
      <alignment horizontal="right"/>
      <protection hidden="1"/>
    </xf>
    <xf numFmtId="10" fontId="104" fillId="0" borderId="35" xfId="16" applyNumberFormat="1" applyFont="1" applyFill="1" applyBorder="1" applyAlignment="1" applyProtection="1">
      <alignment horizontal="right"/>
      <protection hidden="1"/>
    </xf>
    <xf numFmtId="10" fontId="104" fillId="64" borderId="35" xfId="16" applyNumberFormat="1" applyFont="1" applyFill="1" applyBorder="1" applyAlignment="1" applyProtection="1">
      <alignment horizontal="right"/>
      <protection hidden="1"/>
    </xf>
    <xf numFmtId="0" fontId="104" fillId="0" borderId="38" xfId="13" applyFont="1" applyBorder="1" applyProtection="1">
      <protection hidden="1"/>
    </xf>
    <xf numFmtId="169" fontId="105" fillId="0" borderId="38" xfId="13" applyNumberFormat="1" applyFont="1" applyBorder="1" applyProtection="1">
      <protection hidden="1"/>
    </xf>
    <xf numFmtId="169" fontId="104" fillId="0" borderId="35" xfId="13" applyNumberFormat="1" applyFont="1" applyBorder="1" applyAlignment="1" applyProtection="1">
      <alignment horizontal="right"/>
      <protection hidden="1"/>
    </xf>
    <xf numFmtId="0" fontId="105" fillId="0" borderId="39" xfId="0" applyFont="1" applyBorder="1" applyAlignment="1">
      <alignment horizontal="right"/>
    </xf>
    <xf numFmtId="0" fontId="90" fillId="0" borderId="36" xfId="13" applyFont="1" applyBorder="1" applyProtection="1">
      <protection hidden="1"/>
    </xf>
    <xf numFmtId="169" fontId="103"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2" fontId="120" fillId="63" borderId="36" xfId="13" applyNumberFormat="1" applyFont="1" applyFill="1" applyBorder="1" applyAlignment="1" applyProtection="1">
      <alignment horizontal="left" vertical="center" wrapText="1"/>
      <protection hidden="1"/>
    </xf>
    <xf numFmtId="175" fontId="88" fillId="0" borderId="39" xfId="0" applyNumberFormat="1" applyFont="1" applyBorder="1" applyAlignment="1">
      <alignment horizontal="center" vertical="center"/>
    </xf>
    <xf numFmtId="166" fontId="127" fillId="0" borderId="37" xfId="18" applyFont="1" applyBorder="1" applyAlignment="1">
      <alignment horizontal="center"/>
    </xf>
    <xf numFmtId="0" fontId="36" fillId="0" borderId="37" xfId="0" applyFont="1" applyBorder="1" applyAlignment="1">
      <alignment horizontal="center"/>
    </xf>
    <xf numFmtId="0" fontId="120" fillId="63" borderId="36" xfId="9" applyFont="1" applyFill="1" applyBorder="1" applyAlignment="1" applyProtection="1">
      <alignment horizontal="left" vertical="center"/>
      <protection hidden="1"/>
    </xf>
    <xf numFmtId="0" fontId="121" fillId="63" borderId="38" xfId="10" applyFont="1" applyFill="1" applyBorder="1"/>
    <xf numFmtId="0" fontId="124" fillId="63" borderId="38" xfId="10" applyFont="1" applyFill="1" applyBorder="1"/>
    <xf numFmtId="0" fontId="124" fillId="63" borderId="35" xfId="10" applyFont="1" applyFill="1" applyBorder="1"/>
    <xf numFmtId="0" fontId="79" fillId="0" borderId="36" xfId="9" applyFont="1" applyBorder="1" applyAlignment="1" applyProtection="1">
      <alignment horizontal="left"/>
      <protection hidden="1"/>
    </xf>
    <xf numFmtId="0" fontId="79" fillId="0" borderId="35" xfId="9" applyFont="1" applyBorder="1" applyAlignment="1" applyProtection="1">
      <alignment horizontal="left"/>
      <protection hidden="1"/>
    </xf>
    <xf numFmtId="0" fontId="79" fillId="0" borderId="37" xfId="9" applyFont="1" applyBorder="1" applyAlignment="1" applyProtection="1">
      <alignment horizontal="left"/>
      <protection hidden="1"/>
    </xf>
    <xf numFmtId="0" fontId="36" fillId="0" borderId="37" xfId="9" applyFont="1" applyBorder="1" applyAlignment="1" applyProtection="1">
      <alignment horizontal="center"/>
      <protection hidden="1"/>
    </xf>
    <xf numFmtId="0" fontId="79" fillId="0" borderId="37" xfId="10" applyFont="1" applyBorder="1"/>
    <xf numFmtId="179" fontId="144" fillId="64" borderId="37" xfId="10" applyNumberFormat="1" applyFont="1" applyFill="1" applyBorder="1"/>
    <xf numFmtId="0" fontId="79" fillId="64" borderId="37" xfId="10" applyFont="1" applyFill="1" applyBorder="1"/>
    <xf numFmtId="0" fontId="92" fillId="63" borderId="38" xfId="10" applyFont="1" applyFill="1" applyBorder="1"/>
    <xf numFmtId="0" fontId="92" fillId="63" borderId="35" xfId="10" applyFont="1" applyFill="1" applyBorder="1"/>
    <xf numFmtId="0" fontId="79" fillId="0" borderId="38" xfId="9" applyFont="1" applyBorder="1" applyAlignment="1" applyProtection="1">
      <alignment horizontal="left" vertical="top"/>
      <protection hidden="1"/>
    </xf>
    <xf numFmtId="0" fontId="79" fillId="0" borderId="35" xfId="9" applyFont="1" applyBorder="1" applyAlignment="1" applyProtection="1">
      <alignment horizontal="center" vertical="top"/>
      <protection hidden="1"/>
    </xf>
    <xf numFmtId="0" fontId="79" fillId="64" borderId="38" xfId="10" applyFont="1" applyFill="1" applyBorder="1"/>
    <xf numFmtId="0" fontId="79" fillId="64" borderId="36" xfId="10" applyFont="1" applyFill="1" applyBorder="1"/>
    <xf numFmtId="0" fontId="79" fillId="0" borderId="38" xfId="10" applyFont="1" applyBorder="1"/>
    <xf numFmtId="0" fontId="79" fillId="0" borderId="37" xfId="9" applyFont="1" applyBorder="1" applyAlignment="1" applyProtection="1">
      <alignment horizontal="left" vertical="center"/>
      <protection hidden="1"/>
    </xf>
    <xf numFmtId="0" fontId="79" fillId="0" borderId="36" xfId="9" applyFont="1" applyBorder="1" applyAlignment="1" applyProtection="1">
      <alignment horizontal="left" vertical="center"/>
      <protection hidden="1"/>
    </xf>
    <xf numFmtId="0" fontId="79" fillId="0" borderId="37" xfId="9" applyFont="1" applyBorder="1" applyAlignment="1" applyProtection="1">
      <alignment horizontal="left" wrapText="1"/>
      <protection hidden="1"/>
    </xf>
    <xf numFmtId="0" fontId="79" fillId="0" borderId="35" xfId="9" applyFont="1" applyBorder="1" applyAlignment="1" applyProtection="1">
      <alignment horizontal="left" wrapText="1"/>
      <protection hidden="1"/>
    </xf>
    <xf numFmtId="0" fontId="79" fillId="0" borderId="37" xfId="9" applyFont="1" applyBorder="1" applyAlignment="1" applyProtection="1">
      <alignment horizontal="right"/>
      <protection hidden="1"/>
    </xf>
    <xf numFmtId="173" fontId="114" fillId="63" borderId="33" xfId="8" applyNumberFormat="1" applyFont="1" applyFill="1" applyBorder="1" applyAlignment="1">
      <alignment vertical="top" wrapText="1"/>
    </xf>
    <xf numFmtId="0" fontId="79" fillId="0" borderId="37" xfId="103" applyFont="1" applyBorder="1" applyAlignment="1">
      <alignment vertical="top" wrapText="1"/>
    </xf>
    <xf numFmtId="44" fontId="36" fillId="65" borderId="37" xfId="66" applyFont="1" applyFill="1" applyBorder="1" applyAlignment="1" applyProtection="1">
      <protection locked="0"/>
    </xf>
    <xf numFmtId="0" fontId="79" fillId="0" borderId="37" xfId="103" applyFont="1" applyBorder="1" applyAlignment="1">
      <alignment vertical="top"/>
    </xf>
    <xf numFmtId="2" fontId="114" fillId="63" borderId="33" xfId="84" applyNumberFormat="1" applyFont="1" applyFill="1" applyBorder="1" applyAlignment="1">
      <alignment horizontal="left" vertical="top" wrapText="1"/>
    </xf>
    <xf numFmtId="2" fontId="114" fillId="63" borderId="33" xfId="84" applyNumberFormat="1" applyFont="1" applyFill="1" applyBorder="1" applyAlignment="1">
      <alignment vertical="top" wrapText="1"/>
    </xf>
    <xf numFmtId="2" fontId="79" fillId="0" borderId="37" xfId="84" applyNumberFormat="1" applyFont="1" applyBorder="1"/>
    <xf numFmtId="3" fontId="36" fillId="0" borderId="37" xfId="8" applyNumberFormat="1" applyFont="1" applyFill="1" applyBorder="1" applyAlignment="1">
      <alignment horizontal="center" vertical="top" wrapText="1"/>
    </xf>
    <xf numFmtId="166" fontId="36" fillId="0" borderId="37" xfId="18" applyFont="1" applyBorder="1" applyAlignment="1">
      <alignment horizontal="center" vertical="top" wrapText="1"/>
    </xf>
    <xf numFmtId="44" fontId="36" fillId="0" borderId="37" xfId="66" applyFont="1" applyBorder="1" applyAlignment="1">
      <alignment vertical="top" wrapText="1"/>
    </xf>
    <xf numFmtId="49" fontId="36" fillId="0" borderId="37" xfId="103" applyNumberFormat="1" applyFont="1" applyBorder="1" applyAlignment="1">
      <alignment horizontal="center" vertical="top" wrapText="1"/>
    </xf>
    <xf numFmtId="0" fontId="79" fillId="2" borderId="37" xfId="84" applyFont="1" applyFill="1" applyBorder="1"/>
    <xf numFmtId="0" fontId="79" fillId="2" borderId="37" xfId="89" applyFont="1" applyFill="1" applyBorder="1"/>
    <xf numFmtId="2" fontId="81" fillId="2" borderId="36" xfId="84" applyNumberFormat="1" applyFont="1" applyFill="1" applyBorder="1" applyAlignment="1">
      <alignment vertical="top" wrapText="1"/>
    </xf>
    <xf numFmtId="2" fontId="81" fillId="2" borderId="35" xfId="84" applyNumberFormat="1" applyFont="1" applyFill="1" applyBorder="1" applyAlignment="1">
      <alignment vertical="top" wrapText="1"/>
    </xf>
    <xf numFmtId="2" fontId="81" fillId="2" borderId="38" xfId="84" applyNumberFormat="1" applyFont="1" applyFill="1" applyBorder="1" applyAlignment="1">
      <alignment vertical="top" wrapText="1"/>
    </xf>
    <xf numFmtId="3" fontId="127" fillId="2" borderId="38" xfId="8" applyNumberFormat="1" applyFont="1" applyFill="1" applyBorder="1" applyAlignment="1">
      <alignment horizontal="center" vertical="top" wrapText="1"/>
    </xf>
    <xf numFmtId="2" fontId="127" fillId="2" borderId="35" xfId="84" applyNumberFormat="1" applyFont="1" applyFill="1" applyBorder="1" applyAlignment="1">
      <alignment vertical="top" wrapText="1"/>
    </xf>
    <xf numFmtId="180" fontId="127" fillId="2" borderId="36" xfId="84" applyNumberFormat="1" applyFont="1" applyFill="1" applyBorder="1" applyAlignment="1">
      <alignment vertical="top" wrapText="1"/>
    </xf>
    <xf numFmtId="2" fontId="127" fillId="2" borderId="38" xfId="84" applyNumberFormat="1" applyFont="1" applyFill="1" applyBorder="1" applyAlignment="1">
      <alignment vertical="top" wrapText="1"/>
    </xf>
    <xf numFmtId="180" fontId="127" fillId="2" borderId="35" xfId="84" applyNumberFormat="1" applyFont="1" applyFill="1" applyBorder="1" applyAlignment="1">
      <alignment vertical="top" wrapText="1"/>
    </xf>
    <xf numFmtId="3" fontId="36" fillId="2" borderId="37" xfId="8" applyNumberFormat="1" applyFont="1" applyFill="1" applyBorder="1" applyAlignment="1">
      <alignment horizontal="center"/>
    </xf>
    <xf numFmtId="3" fontId="127" fillId="2" borderId="37" xfId="8" applyNumberFormat="1" applyFont="1" applyFill="1" applyBorder="1" applyAlignment="1">
      <alignment horizontal="center"/>
    </xf>
    <xf numFmtId="4" fontId="36" fillId="2" borderId="37" xfId="8" applyNumberFormat="1" applyFont="1" applyFill="1" applyBorder="1" applyAlignment="1">
      <alignment horizontal="center"/>
    </xf>
    <xf numFmtId="4" fontId="127" fillId="2" borderId="37" xfId="8" applyNumberFormat="1" applyFont="1" applyFill="1" applyBorder="1" applyAlignment="1">
      <alignment horizontal="center"/>
    </xf>
    <xf numFmtId="0" fontId="8" fillId="0" borderId="0" xfId="0" applyFont="1"/>
    <xf numFmtId="9" fontId="79" fillId="0" borderId="0" xfId="0" applyNumberFormat="1" applyFont="1"/>
    <xf numFmtId="166" fontId="79" fillId="0" borderId="0" xfId="18" applyFont="1"/>
    <xf numFmtId="9" fontId="79" fillId="0" borderId="0" xfId="16" applyFont="1"/>
    <xf numFmtId="44" fontId="79" fillId="0" borderId="0" xfId="0" applyNumberFormat="1" applyFont="1"/>
    <xf numFmtId="49" fontId="78" fillId="65" borderId="37" xfId="9" applyNumberFormat="1" applyFont="1" applyFill="1" applyBorder="1" applyAlignment="1" applyProtection="1">
      <alignment horizontal="left" vertical="top"/>
      <protection hidden="1"/>
    </xf>
    <xf numFmtId="0" fontId="81" fillId="64" borderId="37" xfId="13" applyFont="1" applyFill="1" applyBorder="1" applyProtection="1">
      <protection hidden="1"/>
    </xf>
    <xf numFmtId="166" fontId="36" fillId="0" borderId="37" xfId="18" applyFont="1" applyFill="1" applyBorder="1" applyAlignment="1" applyProtection="1">
      <protection hidden="1"/>
    </xf>
    <xf numFmtId="166" fontId="137" fillId="2" borderId="37" xfId="18" applyFont="1" applyFill="1" applyBorder="1" applyAlignment="1" applyProtection="1">
      <alignment horizontal="center"/>
      <protection hidden="1"/>
    </xf>
    <xf numFmtId="9" fontId="129" fillId="64" borderId="37" xfId="16" applyFont="1" applyFill="1" applyBorder="1" applyAlignment="1" applyProtection="1">
      <alignment horizontal="center"/>
      <protection hidden="1"/>
    </xf>
    <xf numFmtId="9" fontId="133" fillId="64" borderId="37" xfId="16" applyFont="1" applyFill="1" applyBorder="1" applyAlignment="1" applyProtection="1">
      <alignment horizontal="center"/>
      <protection hidden="1"/>
    </xf>
    <xf numFmtId="2" fontId="79" fillId="0" borderId="1" xfId="0" applyNumberFormat="1" applyFont="1" applyBorder="1"/>
    <xf numFmtId="0" fontId="79" fillId="0" borderId="40" xfId="0" applyFont="1" applyBorder="1" applyAlignment="1">
      <alignment wrapText="1"/>
    </xf>
    <xf numFmtId="0" fontId="36" fillId="0" borderId="40" xfId="0" applyFont="1" applyBorder="1" applyAlignment="1">
      <alignment horizontal="center" wrapText="1"/>
    </xf>
    <xf numFmtId="1" fontId="133" fillId="0" borderId="33" xfId="0" applyNumberFormat="1" applyFont="1" applyBorder="1" applyAlignment="1">
      <alignment horizontal="center"/>
    </xf>
    <xf numFmtId="1" fontId="79" fillId="0" borderId="1" xfId="0" applyNumberFormat="1" applyFont="1" applyBorder="1" applyAlignment="1">
      <alignment horizontal="center"/>
    </xf>
    <xf numFmtId="174" fontId="36" fillId="0" borderId="1" xfId="0" applyNumberFormat="1" applyFont="1" applyBorder="1" applyAlignment="1">
      <alignment horizontal="center"/>
    </xf>
    <xf numFmtId="0" fontId="79" fillId="0" borderId="1" xfId="8" applyNumberFormat="1" applyFont="1" applyFill="1" applyBorder="1" applyAlignment="1"/>
    <xf numFmtId="0" fontId="79" fillId="0" borderId="1" xfId="0" applyFont="1" applyBorder="1"/>
    <xf numFmtId="1" fontId="85" fillId="0" borderId="1" xfId="0" applyNumberFormat="1" applyFont="1" applyBorder="1" applyAlignment="1">
      <alignment horizontal="center"/>
    </xf>
    <xf numFmtId="4" fontId="36" fillId="0" borderId="37" xfId="8" applyNumberFormat="1" applyFont="1" applyFill="1" applyBorder="1" applyAlignment="1">
      <alignment horizontal="center" vertical="top" wrapText="1"/>
    </xf>
    <xf numFmtId="0" fontId="79" fillId="2" borderId="1" xfId="89" applyFont="1" applyFill="1" applyBorder="1"/>
    <xf numFmtId="0" fontId="79" fillId="0" borderId="1" xfId="103" applyFont="1" applyBorder="1" applyAlignment="1">
      <alignment vertical="top" wrapText="1"/>
    </xf>
    <xf numFmtId="1" fontId="114" fillId="63" borderId="1" xfId="0" applyNumberFormat="1" applyFont="1" applyFill="1" applyBorder="1" applyAlignment="1">
      <alignment horizontal="center" vertical="center" wrapText="1"/>
    </xf>
    <xf numFmtId="173" fontId="127" fillId="64" borderId="1" xfId="8" applyNumberFormat="1" applyFont="1" applyFill="1" applyBorder="1" applyAlignment="1">
      <alignment horizontal="center"/>
    </xf>
    <xf numFmtId="173" fontId="127" fillId="0" borderId="1" xfId="8" applyNumberFormat="1" applyFont="1" applyFill="1" applyBorder="1" applyAlignment="1">
      <alignment horizontal="center"/>
    </xf>
    <xf numFmtId="49" fontId="36" fillId="0" borderId="1" xfId="0" applyNumberFormat="1" applyFont="1" applyBorder="1" applyAlignment="1">
      <alignment horizontal="center"/>
    </xf>
    <xf numFmtId="0" fontId="127" fillId="0" borderId="1" xfId="0" applyFont="1" applyBorder="1"/>
    <xf numFmtId="1" fontId="114" fillId="63" borderId="1" xfId="0" applyNumberFormat="1" applyFont="1" applyFill="1" applyBorder="1" applyAlignment="1">
      <alignment horizontal="center"/>
    </xf>
    <xf numFmtId="1" fontId="81" fillId="0" borderId="0" xfId="61" applyNumberFormat="1" applyFont="1" applyAlignment="1">
      <alignment horizontal="center"/>
    </xf>
    <xf numFmtId="1" fontId="79" fillId="0" borderId="1" xfId="61" applyNumberFormat="1" applyFont="1" applyBorder="1" applyAlignment="1">
      <alignment horizontal="center"/>
    </xf>
    <xf numFmtId="1" fontId="81" fillId="0" borderId="1" xfId="61" applyNumberFormat="1" applyFont="1" applyBorder="1" applyAlignment="1">
      <alignment horizontal="center"/>
    </xf>
    <xf numFmtId="0" fontId="79" fillId="0" borderId="37" xfId="8" applyNumberFormat="1" applyFont="1" applyFill="1" applyBorder="1" applyAlignment="1"/>
    <xf numFmtId="1" fontId="85" fillId="0" borderId="37" xfId="0" applyNumberFormat="1" applyFont="1" applyBorder="1" applyAlignment="1">
      <alignment horizontal="center"/>
    </xf>
    <xf numFmtId="0" fontId="79" fillId="0" borderId="16" xfId="0" applyFont="1" applyBorder="1" applyAlignment="1">
      <alignment horizontal="center" wrapText="1"/>
    </xf>
    <xf numFmtId="0" fontId="85" fillId="0" borderId="16" xfId="59" applyFont="1" applyBorder="1" applyAlignment="1">
      <alignment horizontal="center" wrapText="1"/>
    </xf>
    <xf numFmtId="0" fontId="79" fillId="0" borderId="40" xfId="0" applyFont="1" applyBorder="1" applyAlignment="1">
      <alignment horizontal="center" wrapText="1"/>
    </xf>
    <xf numFmtId="2" fontId="79" fillId="0" borderId="37" xfId="0" applyNumberFormat="1" applyFont="1" applyBorder="1" applyAlignment="1">
      <alignment horizontal="center"/>
    </xf>
    <xf numFmtId="2" fontId="79" fillId="0" borderId="37" xfId="0" applyNumberFormat="1" applyFont="1" applyBorder="1" applyAlignment="1">
      <alignment horizontal="left"/>
    </xf>
    <xf numFmtId="0" fontId="79" fillId="0" borderId="37" xfId="0" applyFont="1" applyBorder="1" applyAlignment="1">
      <alignment horizontal="left"/>
    </xf>
    <xf numFmtId="0" fontId="79" fillId="0" borderId="4" xfId="0" applyFont="1" applyBorder="1" applyAlignment="1">
      <alignment horizontal="left"/>
    </xf>
    <xf numFmtId="0" fontId="79" fillId="0" borderId="33" xfId="0" applyFont="1" applyBorder="1" applyAlignment="1">
      <alignment horizontal="left"/>
    </xf>
    <xf numFmtId="0" fontId="79" fillId="0" borderId="16" xfId="0" applyFont="1" applyBorder="1" applyAlignment="1">
      <alignment horizontal="left" wrapText="1"/>
    </xf>
    <xf numFmtId="0" fontId="79" fillId="2" borderId="16" xfId="0" applyFont="1" applyFill="1" applyBorder="1" applyAlignment="1">
      <alignment horizontal="left" wrapText="1"/>
    </xf>
    <xf numFmtId="0" fontId="85" fillId="0" borderId="16" xfId="59" applyFont="1" applyBorder="1" applyAlignment="1">
      <alignment horizontal="left" wrapText="1"/>
    </xf>
    <xf numFmtId="0" fontId="79" fillId="0" borderId="40" xfId="0" applyFont="1" applyBorder="1" applyAlignment="1">
      <alignment horizontal="left" wrapText="1"/>
    </xf>
    <xf numFmtId="0" fontId="79" fillId="0" borderId="1" xfId="8" applyNumberFormat="1" applyFont="1" applyFill="1" applyBorder="1" applyAlignment="1">
      <alignment horizontal="left"/>
    </xf>
    <xf numFmtId="0" fontId="79" fillId="0" borderId="37" xfId="8" applyNumberFormat="1" applyFont="1" applyFill="1" applyBorder="1" applyAlignment="1">
      <alignment horizontal="left"/>
    </xf>
    <xf numFmtId="174" fontId="36" fillId="0" borderId="37" xfId="0" applyNumberFormat="1" applyFont="1" applyBorder="1" applyAlignment="1">
      <alignment horizontal="left"/>
    </xf>
    <xf numFmtId="0" fontId="36" fillId="0" borderId="37" xfId="0" applyFont="1" applyBorder="1" applyAlignment="1">
      <alignment horizontal="left"/>
    </xf>
    <xf numFmtId="1" fontId="79" fillId="0" borderId="37" xfId="0" applyNumberFormat="1" applyFont="1" applyBorder="1" applyAlignment="1">
      <alignment horizontal="left"/>
    </xf>
    <xf numFmtId="0" fontId="79" fillId="0" borderId="33" xfId="0" applyFont="1" applyBorder="1"/>
    <xf numFmtId="0" fontId="79" fillId="0" borderId="16" xfId="0" applyFont="1" applyBorder="1" applyAlignment="1">
      <alignment horizontal="left"/>
    </xf>
    <xf numFmtId="0" fontId="79" fillId="0" borderId="1" xfId="0" applyFont="1" applyBorder="1" applyAlignment="1">
      <alignment horizontal="left"/>
    </xf>
    <xf numFmtId="2" fontId="36" fillId="0" borderId="37" xfId="0" applyNumberFormat="1" applyFont="1" applyBorder="1" applyAlignment="1">
      <alignment horizontal="center"/>
    </xf>
    <xf numFmtId="2" fontId="36" fillId="0" borderId="35" xfId="0" applyNumberFormat="1" applyFont="1" applyBorder="1" applyAlignment="1">
      <alignment horizontal="center"/>
    </xf>
    <xf numFmtId="2" fontId="79" fillId="0" borderId="1" xfId="0" applyNumberFormat="1" applyFont="1" applyBorder="1" applyAlignment="1">
      <alignment horizontal="center"/>
    </xf>
    <xf numFmtId="2" fontId="36" fillId="0" borderId="16" xfId="0" applyNumberFormat="1" applyFont="1" applyBorder="1" applyAlignment="1">
      <alignment horizontal="center" wrapText="1"/>
    </xf>
    <xf numFmtId="2" fontId="133" fillId="0" borderId="16" xfId="59" applyNumberFormat="1" applyFont="1" applyBorder="1" applyAlignment="1">
      <alignment horizontal="center" wrapText="1"/>
    </xf>
    <xf numFmtId="2" fontId="36" fillId="0" borderId="40" xfId="0" applyNumberFormat="1" applyFont="1" applyBorder="1" applyAlignment="1">
      <alignment horizontal="center" wrapText="1"/>
    </xf>
    <xf numFmtId="2" fontId="114" fillId="63" borderId="33" xfId="0" applyNumberFormat="1" applyFont="1" applyFill="1" applyBorder="1" applyAlignment="1">
      <alignment horizontal="left" vertical="top"/>
    </xf>
    <xf numFmtId="0" fontId="79" fillId="0" borderId="16" xfId="0" applyFont="1" applyBorder="1"/>
    <xf numFmtId="0" fontId="79" fillId="2" borderId="16" xfId="0" applyFont="1" applyFill="1" applyBorder="1"/>
    <xf numFmtId="0" fontId="85" fillId="0" borderId="16" xfId="59" applyFont="1" applyBorder="1"/>
    <xf numFmtId="4" fontId="36" fillId="0" borderId="1" xfId="8" applyNumberFormat="1" applyFont="1" applyFill="1" applyBorder="1" applyAlignment="1">
      <alignment horizontal="center" vertical="top" wrapText="1"/>
    </xf>
    <xf numFmtId="0" fontId="79" fillId="0" borderId="0" xfId="0" applyFont="1" applyAlignment="1">
      <alignment horizontal="left"/>
    </xf>
    <xf numFmtId="0" fontId="79" fillId="2" borderId="0" xfId="89" applyFont="1" applyFill="1"/>
    <xf numFmtId="0" fontId="79" fillId="0" borderId="0" xfId="103" applyFont="1" applyAlignment="1">
      <alignment vertical="top" wrapText="1"/>
    </xf>
    <xf numFmtId="4" fontId="36" fillId="0" borderId="0" xfId="8" applyNumberFormat="1" applyFont="1" applyFill="1" applyBorder="1" applyAlignment="1">
      <alignment horizontal="center" vertical="top" wrapText="1"/>
    </xf>
    <xf numFmtId="166" fontId="36" fillId="0" borderId="0" xfId="18" applyFont="1" applyBorder="1" applyAlignment="1">
      <alignment horizontal="center" vertical="top" wrapText="1"/>
    </xf>
    <xf numFmtId="44" fontId="36" fillId="0" borderId="0" xfId="66" applyFont="1" applyBorder="1" applyAlignment="1">
      <alignment vertical="top" wrapText="1"/>
    </xf>
    <xf numFmtId="49" fontId="36" fillId="0" borderId="0" xfId="103" applyNumberFormat="1" applyFont="1" applyAlignment="1">
      <alignment horizontal="center" vertical="top" wrapText="1"/>
    </xf>
    <xf numFmtId="2" fontId="79" fillId="0" borderId="33" xfId="0" applyNumberFormat="1" applyFont="1" applyBorder="1"/>
    <xf numFmtId="1" fontId="79" fillId="0" borderId="33" xfId="0" applyNumberFormat="1" applyFont="1" applyBorder="1" applyAlignment="1">
      <alignment horizontal="center"/>
    </xf>
    <xf numFmtId="174" fontId="36" fillId="0" borderId="33" xfId="0" applyNumberFormat="1" applyFont="1" applyBorder="1" applyAlignment="1">
      <alignment horizontal="center"/>
    </xf>
    <xf numFmtId="0" fontId="79" fillId="0" borderId="33" xfId="8" applyNumberFormat="1" applyFont="1" applyFill="1" applyBorder="1" applyAlignment="1">
      <alignment horizontal="left"/>
    </xf>
    <xf numFmtId="0" fontId="85" fillId="0" borderId="40" xfId="59" applyFont="1" applyBorder="1" applyAlignment="1">
      <alignment wrapText="1"/>
    </xf>
    <xf numFmtId="0" fontId="79" fillId="0" borderId="33" xfId="103" applyFont="1" applyBorder="1" applyAlignment="1">
      <alignment vertical="top" wrapText="1"/>
    </xf>
    <xf numFmtId="2" fontId="79" fillId="0" borderId="33" xfId="0" applyNumberFormat="1" applyFont="1" applyBorder="1" applyAlignment="1">
      <alignment horizontal="center"/>
    </xf>
    <xf numFmtId="0" fontId="79" fillId="0" borderId="37" xfId="0" applyFont="1" applyBorder="1" applyAlignment="1">
      <alignment horizontal="center"/>
    </xf>
    <xf numFmtId="0" fontId="36" fillId="0" borderId="37" xfId="103" applyFont="1" applyBorder="1" applyAlignment="1">
      <alignment horizontal="center" vertical="top" wrapText="1"/>
    </xf>
    <xf numFmtId="173" fontId="79" fillId="0" borderId="0" xfId="17" applyNumberFormat="1" applyFont="1"/>
    <xf numFmtId="173" fontId="79" fillId="0" borderId="0" xfId="0" applyNumberFormat="1" applyFont="1" applyAlignment="1">
      <alignment horizontal="center" vertical="center"/>
    </xf>
    <xf numFmtId="173" fontId="66" fillId="0" borderId="0" xfId="0" applyNumberFormat="1" applyFont="1"/>
    <xf numFmtId="166" fontId="36" fillId="0" borderId="37" xfId="18" applyFont="1" applyBorder="1"/>
    <xf numFmtId="0" fontId="79" fillId="0" borderId="37" xfId="103" applyFont="1" applyBorder="1"/>
    <xf numFmtId="9" fontId="147" fillId="64" borderId="37" xfId="61" applyNumberFormat="1" applyFont="1" applyFill="1" applyBorder="1" applyAlignment="1">
      <alignment horizontal="center" vertical="center"/>
    </xf>
    <xf numFmtId="1" fontId="148" fillId="0" borderId="37" xfId="0" applyNumberFormat="1" applyFont="1" applyBorder="1" applyAlignment="1">
      <alignment horizontal="center" vertical="center" wrapText="1"/>
    </xf>
    <xf numFmtId="167" fontId="79" fillId="0" borderId="37" xfId="8" applyFont="1" applyBorder="1"/>
    <xf numFmtId="2" fontId="36" fillId="0" borderId="37" xfId="8" applyNumberFormat="1" applyFont="1" applyBorder="1" applyAlignment="1">
      <alignment horizontal="center"/>
    </xf>
    <xf numFmtId="167" fontId="36" fillId="0" borderId="37" xfId="8" applyFont="1" applyBorder="1"/>
    <xf numFmtId="0" fontId="36" fillId="0" borderId="1" xfId="103" applyFont="1" applyBorder="1" applyAlignment="1">
      <alignment horizontal="center" vertical="top" wrapText="1"/>
    </xf>
    <xf numFmtId="173" fontId="114" fillId="63" borderId="36" xfId="8" applyNumberFormat="1" applyFont="1" applyFill="1" applyBorder="1" applyAlignment="1">
      <alignment vertical="top" wrapText="1"/>
    </xf>
    <xf numFmtId="173" fontId="114" fillId="63" borderId="38" xfId="8" applyNumberFormat="1" applyFont="1" applyFill="1" applyBorder="1" applyAlignment="1">
      <alignment vertical="top" wrapText="1"/>
    </xf>
    <xf numFmtId="173" fontId="114" fillId="63" borderId="35" xfId="8" applyNumberFormat="1" applyFont="1" applyFill="1" applyBorder="1" applyAlignment="1">
      <alignment vertical="top" wrapText="1"/>
    </xf>
    <xf numFmtId="173" fontId="114" fillId="63" borderId="39" xfId="8" applyNumberFormat="1" applyFont="1" applyFill="1" applyBorder="1" applyAlignment="1">
      <alignment vertical="top" wrapText="1"/>
    </xf>
    <xf numFmtId="0" fontId="79" fillId="2" borderId="36" xfId="10" applyFont="1" applyFill="1" applyBorder="1"/>
    <xf numFmtId="44" fontId="79" fillId="35" borderId="38" xfId="66" applyFont="1" applyFill="1" applyBorder="1" applyAlignment="1" applyProtection="1">
      <protection locked="0"/>
    </xf>
    <xf numFmtId="44" fontId="79" fillId="35" borderId="35" xfId="66" applyFont="1" applyFill="1" applyBorder="1" applyAlignment="1" applyProtection="1">
      <protection locked="0"/>
    </xf>
    <xf numFmtId="44" fontId="36" fillId="65" borderId="35" xfId="66" applyFont="1" applyFill="1" applyBorder="1" applyAlignment="1" applyProtection="1">
      <protection locked="0"/>
    </xf>
    <xf numFmtId="0" fontId="114" fillId="63" borderId="37" xfId="52886" applyFont="1" applyFill="1" applyBorder="1" applyAlignment="1">
      <alignment horizontal="left" vertical="top" wrapText="1"/>
    </xf>
    <xf numFmtId="44" fontId="137" fillId="35" borderId="37" xfId="66" applyFont="1" applyFill="1" applyBorder="1" applyAlignment="1" applyProtection="1">
      <protection locked="0"/>
    </xf>
    <xf numFmtId="167" fontId="127" fillId="0" borderId="37" xfId="8" applyFont="1" applyBorder="1"/>
    <xf numFmtId="0" fontId="70" fillId="0" borderId="0" xfId="0" applyFont="1"/>
    <xf numFmtId="173" fontId="82" fillId="0" borderId="0" xfId="8" applyNumberFormat="1" applyFont="1" applyAlignment="1">
      <alignment horizontal="left"/>
    </xf>
    <xf numFmtId="173" fontId="82" fillId="0" borderId="0" xfId="8" applyNumberFormat="1" applyFont="1" applyAlignment="1">
      <alignment horizontal="left" vertical="top"/>
    </xf>
    <xf numFmtId="188" fontId="79" fillId="0" borderId="0" xfId="63" applyNumberFormat="1" applyFont="1" applyAlignment="1">
      <alignment horizontal="left"/>
    </xf>
    <xf numFmtId="2" fontId="114" fillId="63" borderId="36" xfId="0" applyNumberFormat="1" applyFont="1" applyFill="1" applyBorder="1" applyAlignment="1">
      <alignment horizontal="center" vertical="center" wrapText="1"/>
    </xf>
    <xf numFmtId="2" fontId="114" fillId="63" borderId="38" xfId="0" applyNumberFormat="1" applyFont="1" applyFill="1" applyBorder="1" applyAlignment="1">
      <alignment horizontal="center" vertical="center" wrapText="1"/>
    </xf>
    <xf numFmtId="49" fontId="114" fillId="63" borderId="36" xfId="63" applyNumberFormat="1" applyFont="1" applyFill="1" applyBorder="1" applyAlignment="1">
      <alignment horizontal="left" vertical="top" wrapText="1"/>
    </xf>
    <xf numFmtId="49" fontId="114" fillId="62" borderId="38" xfId="63" applyNumberFormat="1" applyFont="1" applyFill="1" applyBorder="1" applyAlignment="1">
      <alignment horizontal="left" vertical="top" wrapText="1"/>
    </xf>
    <xf numFmtId="49" fontId="114" fillId="62" borderId="35" xfId="63" applyNumberFormat="1" applyFont="1" applyFill="1" applyBorder="1" applyAlignment="1">
      <alignment horizontal="left" vertical="top" wrapText="1"/>
    </xf>
    <xf numFmtId="0" fontId="79" fillId="0" borderId="36" xfId="0" applyFont="1" applyBorder="1" applyAlignment="1">
      <alignment horizontal="left"/>
    </xf>
    <xf numFmtId="0" fontId="79" fillId="0" borderId="35" xfId="0" applyFont="1" applyBorder="1" applyAlignment="1">
      <alignment horizontal="left"/>
    </xf>
    <xf numFmtId="0" fontId="81" fillId="0" borderId="36" xfId="13" applyFont="1" applyBorder="1" applyAlignment="1" applyProtection="1">
      <alignment horizontal="left" vertical="center"/>
      <protection hidden="1"/>
    </xf>
    <xf numFmtId="0" fontId="81" fillId="0" borderId="35" xfId="13" applyFont="1" applyBorder="1" applyAlignment="1" applyProtection="1">
      <alignment horizontal="left" vertical="center"/>
      <protection hidden="1"/>
    </xf>
    <xf numFmtId="2" fontId="122" fillId="63" borderId="37" xfId="13" applyNumberFormat="1" applyFont="1" applyFill="1" applyBorder="1" applyAlignment="1" applyProtection="1">
      <alignment horizontal="center" vertical="center" wrapText="1"/>
      <protection hidden="1"/>
    </xf>
    <xf numFmtId="2" fontId="122" fillId="62" borderId="37" xfId="13" applyNumberFormat="1" applyFont="1" applyFill="1" applyBorder="1" applyAlignment="1" applyProtection="1">
      <alignment horizontal="center" vertical="center" wrapText="1"/>
      <protection hidden="1"/>
    </xf>
    <xf numFmtId="2" fontId="122" fillId="63" borderId="36" xfId="3" applyNumberFormat="1" applyFont="1" applyFill="1" applyBorder="1" applyAlignment="1" applyProtection="1">
      <alignment horizontal="center" vertical="center" wrapText="1"/>
      <protection hidden="1"/>
    </xf>
    <xf numFmtId="0" fontId="114" fillId="62" borderId="35" xfId="0" applyFont="1" applyFill="1" applyBorder="1" applyAlignment="1">
      <alignment horizontal="center" vertical="center" wrapText="1"/>
    </xf>
    <xf numFmtId="0" fontId="79" fillId="0" borderId="0" xfId="0" applyFont="1" applyAlignment="1">
      <alignment horizontal="left" vertical="top" wrapText="1"/>
    </xf>
    <xf numFmtId="2" fontId="122" fillId="63" borderId="36" xfId="13" applyNumberFormat="1" applyFont="1" applyFill="1" applyBorder="1" applyAlignment="1" applyProtection="1">
      <alignment horizontal="center" vertical="center" wrapText="1"/>
      <protection hidden="1"/>
    </xf>
    <xf numFmtId="2" fontId="122" fillId="62" borderId="38" xfId="13" applyNumberFormat="1" applyFont="1" applyFill="1" applyBorder="1" applyAlignment="1" applyProtection="1">
      <alignment horizontal="center" vertical="center" wrapText="1"/>
      <protection hidden="1"/>
    </xf>
    <xf numFmtId="2" fontId="122" fillId="62" borderId="35" xfId="13" applyNumberFormat="1" applyFont="1" applyFill="1" applyBorder="1" applyAlignment="1" applyProtection="1">
      <alignment horizontal="center" vertical="center" wrapText="1"/>
      <protection hidden="1"/>
    </xf>
    <xf numFmtId="2" fontId="122" fillId="63" borderId="38" xfId="13" applyNumberFormat="1" applyFont="1" applyFill="1" applyBorder="1" applyAlignment="1" applyProtection="1">
      <alignment horizontal="center" vertical="center" wrapText="1"/>
      <protection hidden="1"/>
    </xf>
    <xf numFmtId="2" fontId="122" fillId="63" borderId="35" xfId="13" applyNumberFormat="1" applyFont="1" applyFill="1" applyBorder="1" applyAlignment="1" applyProtection="1">
      <alignment horizontal="center" vertical="center" wrapText="1"/>
      <protection hidden="1"/>
    </xf>
    <xf numFmtId="0" fontId="79" fillId="0" borderId="36" xfId="9" applyFont="1" applyBorder="1" applyAlignment="1" applyProtection="1">
      <alignment horizontal="center"/>
      <protection hidden="1"/>
    </xf>
    <xf numFmtId="0" fontId="79" fillId="0" borderId="38" xfId="9" applyFont="1" applyBorder="1" applyAlignment="1" applyProtection="1">
      <alignment horizontal="center"/>
      <protection hidden="1"/>
    </xf>
    <xf numFmtId="0" fontId="79" fillId="0" borderId="35" xfId="9" applyFont="1" applyBorder="1" applyAlignment="1" applyProtection="1">
      <alignment horizontal="center"/>
      <protection hidden="1"/>
    </xf>
  </cellXfs>
  <cellStyles count="52887">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2 5" xfId="52886" xr:uid="{0789D3EB-E945-469E-AFE4-C01F475660EC}"/>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28574</xdr:rowOff>
    </xdr:from>
    <xdr:to>
      <xdr:col>16</xdr:col>
      <xdr:colOff>131445</xdr:colOff>
      <xdr:row>48</xdr:row>
      <xdr:rowOff>47625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0599"/>
          <a:ext cx="11169015" cy="6981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000" b="1">
              <a:solidFill>
                <a:schemeClr val="dk1"/>
              </a:solidFill>
              <a:effectLst/>
              <a:latin typeface="Georgia" panose="02040502050405020303" pitchFamily="18" charset="0"/>
              <a:ea typeface="+mn-ea"/>
              <a:cs typeface="+mn-cs"/>
            </a:rPr>
            <a:t>Algemeen</a:t>
          </a:r>
        </a:p>
        <a:p>
          <a:pPr marL="0" lvl="0" indent="0"/>
          <a:r>
            <a:rPr lang="nl-NL" sz="10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000" b="0">
            <a:solidFill>
              <a:schemeClr val="dk1"/>
            </a:solidFill>
            <a:effectLst/>
            <a:latin typeface="Georgia" panose="02040502050405020303" pitchFamily="18" charset="0"/>
            <a:ea typeface="+mn-ea"/>
            <a:cs typeface="+mn-cs"/>
          </a:endParaRPr>
        </a:p>
        <a:p>
          <a:pPr lvl="0"/>
          <a:r>
            <a:rPr lang="nl-NL" sz="10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000" b="1">
            <a:solidFill>
              <a:schemeClr val="dk1"/>
            </a:solidFill>
            <a:effectLst/>
            <a:latin typeface="Georgia" panose="02040502050405020303" pitchFamily="18" charset="0"/>
            <a:ea typeface="+mn-ea"/>
            <a:cs typeface="+mn-cs"/>
          </a:endParaRPr>
        </a:p>
        <a:p>
          <a:pPr lvl="0"/>
          <a:r>
            <a:rPr lang="nl-NL" sz="1000" b="1">
              <a:solidFill>
                <a:schemeClr val="dk1"/>
              </a:solidFill>
              <a:effectLst/>
              <a:latin typeface="Georgia" panose="02040502050405020303" pitchFamily="18" charset="0"/>
              <a:ea typeface="+mn-ea"/>
              <a:cs typeface="+mn-cs"/>
            </a:rPr>
            <a:t>Prijsniveau</a:t>
          </a:r>
        </a:p>
        <a:p>
          <a:r>
            <a:rPr lang="nl-NL" sz="1000" b="0">
              <a:solidFill>
                <a:schemeClr val="dk1"/>
              </a:solidFill>
              <a:effectLst/>
              <a:latin typeface="Georgia" panose="02040502050405020303" pitchFamily="18" charset="0"/>
              <a:ea typeface="+mn-ea"/>
              <a:cs typeface="+mn-cs"/>
            </a:rPr>
            <a:t>Het loon- en </a:t>
          </a:r>
          <a:r>
            <a:rPr lang="nl-NL" sz="1000" b="0">
              <a:solidFill>
                <a:sysClr val="windowText" lastClr="000000"/>
              </a:solidFill>
              <a:effectLst/>
              <a:latin typeface="Georgia" panose="02040502050405020303" pitchFamily="18" charset="0"/>
              <a:ea typeface="+mn-ea"/>
              <a:cs typeface="+mn-cs"/>
            </a:rPr>
            <a:t>prijspeil van 1 januari 2026 is het uitgangspunt </a:t>
          </a:r>
          <a:r>
            <a:rPr lang="nl-NL" sz="10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000" b="1">
            <a:solidFill>
              <a:schemeClr val="dk1"/>
            </a:solidFill>
            <a:effectLst/>
            <a:latin typeface="Georgia" panose="02040502050405020303" pitchFamily="18" charset="0"/>
            <a:ea typeface="+mn-ea"/>
            <a:cs typeface="+mn-cs"/>
          </a:endParaRPr>
        </a:p>
        <a:p>
          <a:pPr lvl="0"/>
          <a:r>
            <a:rPr lang="nl-NL" sz="1000" b="1">
              <a:solidFill>
                <a:schemeClr val="dk1"/>
              </a:solidFill>
              <a:effectLst/>
              <a:latin typeface="Georgia" panose="02040502050405020303" pitchFamily="18" charset="0"/>
              <a:ea typeface="+mn-ea"/>
              <a:cs typeface="+mn-cs"/>
            </a:rPr>
            <a:t>Ruimtestaat</a:t>
          </a:r>
        </a:p>
        <a:p>
          <a:r>
            <a:rPr lang="nl-NL" sz="10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000" b="1">
            <a:solidFill>
              <a:schemeClr val="dk1"/>
            </a:solidFill>
            <a:effectLst/>
            <a:latin typeface="Georgia" panose="02040502050405020303" pitchFamily="18" charset="0"/>
            <a:ea typeface="+mn-ea"/>
            <a:cs typeface="+mn-cs"/>
          </a:endParaRPr>
        </a:p>
        <a:p>
          <a:r>
            <a:rPr lang="nl-NL" sz="1000" b="0">
              <a:solidFill>
                <a:schemeClr val="dk1"/>
              </a:solidFill>
              <a:effectLst/>
              <a:latin typeface="Georgia" panose="02040502050405020303" pitchFamily="18" charset="0"/>
              <a:ea typeface="+mn-ea"/>
              <a:cs typeface="+mn-cs"/>
            </a:rPr>
            <a:t> </a:t>
          </a:r>
          <a:endParaRPr lang="nl-NL" sz="1000" b="1">
            <a:solidFill>
              <a:schemeClr val="dk1"/>
            </a:solidFill>
            <a:effectLst/>
            <a:latin typeface="Georgia" panose="02040502050405020303" pitchFamily="18" charset="0"/>
            <a:ea typeface="+mn-ea"/>
            <a:cs typeface="+mn-cs"/>
          </a:endParaRPr>
        </a:p>
        <a:p>
          <a:r>
            <a:rPr lang="nl-NL" sz="10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000" b="1">
            <a:solidFill>
              <a:schemeClr val="dk1"/>
            </a:solidFill>
            <a:effectLst/>
            <a:latin typeface="Georgia" panose="02040502050405020303" pitchFamily="18" charset="0"/>
            <a:ea typeface="+mn-ea"/>
            <a:cs typeface="+mn-cs"/>
          </a:endParaRPr>
        </a:p>
        <a:p>
          <a:pPr lvl="0"/>
          <a:r>
            <a:rPr lang="nl-NL" sz="1000" b="1">
              <a:solidFill>
                <a:schemeClr val="dk1"/>
              </a:solidFill>
              <a:effectLst/>
              <a:latin typeface="Georgia" panose="02040502050405020303" pitchFamily="18" charset="0"/>
              <a:ea typeface="+mn-ea"/>
              <a:cs typeface="+mn-cs"/>
            </a:rPr>
            <a:t>Contractjaarprijs</a:t>
          </a:r>
        </a:p>
        <a:p>
          <a:r>
            <a:rPr lang="nl-NL" sz="10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000" b="0">
              <a:solidFill>
                <a:sysClr val="windowText" lastClr="000000"/>
              </a:solidFill>
              <a:effectLst/>
              <a:latin typeface="Georgia" panose="02040502050405020303" pitchFamily="18" charset="0"/>
              <a:ea typeface="+mn-ea"/>
              <a:cs typeface="+mn-cs"/>
            </a:rPr>
            <a:t>van de afroepprijzen.</a:t>
          </a:r>
          <a:endParaRPr lang="nl-NL" sz="1000" b="1">
            <a:solidFill>
              <a:sysClr val="windowText" lastClr="000000"/>
            </a:solidFill>
            <a:effectLst/>
            <a:latin typeface="Georgia" panose="02040502050405020303" pitchFamily="18" charset="0"/>
            <a:ea typeface="+mn-ea"/>
            <a:cs typeface="+mn-cs"/>
          </a:endParaRPr>
        </a:p>
        <a:p>
          <a:r>
            <a:rPr lang="nl-NL" sz="1000" b="0">
              <a:solidFill>
                <a:schemeClr val="dk1"/>
              </a:solidFill>
              <a:effectLst/>
              <a:latin typeface="Georgia" panose="02040502050405020303" pitchFamily="18" charset="0"/>
              <a:ea typeface="+mn-ea"/>
              <a:cs typeface="+mn-cs"/>
            </a:rPr>
            <a:t> </a:t>
          </a:r>
          <a:endParaRPr lang="nl-NL" sz="1000" b="1">
            <a:solidFill>
              <a:schemeClr val="dk1"/>
            </a:solidFill>
            <a:effectLst/>
            <a:latin typeface="Georgia" panose="02040502050405020303" pitchFamily="18" charset="0"/>
            <a:ea typeface="+mn-ea"/>
            <a:cs typeface="+mn-cs"/>
          </a:endParaRPr>
        </a:p>
        <a:p>
          <a:r>
            <a:rPr lang="nl-NL" sz="10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000">
            <a:effectLst/>
            <a:latin typeface="Georgia" panose="02040502050405020303" pitchFamily="18" charset="0"/>
          </a:endParaRPr>
        </a:p>
        <a:p>
          <a:endParaRPr lang="nl-NL" sz="1000" b="1">
            <a:solidFill>
              <a:schemeClr val="dk1"/>
            </a:solidFill>
            <a:effectLst/>
            <a:latin typeface="Georgia" panose="02040502050405020303" pitchFamily="18" charset="0"/>
            <a:ea typeface="+mn-ea"/>
            <a:cs typeface="+mn-cs"/>
          </a:endParaRPr>
        </a:p>
        <a:p>
          <a:pPr lvl="0"/>
          <a:r>
            <a:rPr lang="nl-NL" sz="1000" b="1">
              <a:solidFill>
                <a:schemeClr val="dk1"/>
              </a:solidFill>
              <a:effectLst/>
              <a:latin typeface="Georgia" panose="02040502050405020303" pitchFamily="18" charset="0"/>
              <a:ea typeface="+mn-ea"/>
              <a:cs typeface="+mn-cs"/>
            </a:rPr>
            <a:t>Uurtarieven</a:t>
          </a:r>
        </a:p>
        <a:p>
          <a:pPr marL="0" indent="0"/>
          <a:r>
            <a:rPr lang="nl-NL" sz="10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000" b="0">
              <a:solidFill>
                <a:schemeClr val="dk1"/>
              </a:solidFill>
              <a:effectLst/>
              <a:latin typeface="Georgia" panose="02040502050405020303" pitchFamily="18" charset="0"/>
              <a:ea typeface="+mn-ea"/>
              <a:cs typeface="+mn-cs"/>
            </a:rPr>
            <a:t> </a:t>
          </a:r>
        </a:p>
        <a:p>
          <a:pPr marL="0" indent="0"/>
          <a:r>
            <a:rPr lang="nl-NL" sz="10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000" b="1">
            <a:solidFill>
              <a:schemeClr val="dk1"/>
            </a:solidFill>
            <a:effectLst/>
            <a:latin typeface="Georgia" panose="02040502050405020303" pitchFamily="18" charset="0"/>
            <a:ea typeface="+mn-ea"/>
            <a:cs typeface="+mn-cs"/>
          </a:endParaRPr>
        </a:p>
        <a:p>
          <a:pPr lvl="0"/>
          <a:r>
            <a:rPr lang="nl-NL" sz="1000" b="1">
              <a:solidFill>
                <a:sysClr val="windowText" lastClr="000000"/>
              </a:solidFill>
              <a:effectLst/>
              <a:latin typeface="Georgia" panose="02040502050405020303" pitchFamily="18" charset="0"/>
              <a:ea typeface="+mn-ea"/>
              <a:cs typeface="+mn-cs"/>
            </a:rPr>
            <a:t>Machinekosten </a:t>
          </a:r>
        </a:p>
        <a:p>
          <a:pPr lvl="0"/>
          <a:r>
            <a:rPr lang="nl-NL" sz="10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000">
            <a:solidFill>
              <a:sysClr val="windowText" lastClr="000000"/>
            </a:solidFill>
            <a:effectLst/>
            <a:latin typeface="Georgia" panose="02040502050405020303" pitchFamily="18" charset="0"/>
          </a:endParaRPr>
        </a:p>
        <a:p>
          <a:r>
            <a:rPr lang="nl-NL" sz="1000" b="0">
              <a:solidFill>
                <a:sysClr val="windowText" lastClr="000000"/>
              </a:solidFill>
              <a:effectLst/>
              <a:latin typeface="Georgia" panose="02040502050405020303" pitchFamily="18" charset="0"/>
              <a:ea typeface="+mn-ea"/>
              <a:cs typeface="+mn-cs"/>
            </a:rPr>
            <a:t> </a:t>
          </a:r>
          <a:r>
            <a:rPr lang="nl-NL" sz="1000">
              <a:solidFill>
                <a:sysClr val="windowText" lastClr="000000"/>
              </a:solidFill>
              <a:effectLst/>
              <a:latin typeface="Georgia" panose="02040502050405020303" pitchFamily="18" charset="0"/>
              <a:ea typeface="+mn-ea"/>
              <a:cs typeface="+mn-cs"/>
            </a:rPr>
            <a:t> </a:t>
          </a:r>
          <a:endParaRPr lang="nl-NL" sz="1000">
            <a:solidFill>
              <a:sysClr val="windowText" lastClr="000000"/>
            </a:solidFill>
            <a:effectLst/>
            <a:latin typeface="Georgia" panose="02040502050405020303" pitchFamily="18" charset="0"/>
          </a:endParaRPr>
        </a:p>
        <a:p>
          <a:r>
            <a:rPr lang="nl-NL" sz="1000">
              <a:solidFill>
                <a:sysClr val="windowText" lastClr="000000"/>
              </a:solidFill>
              <a:effectLst/>
              <a:latin typeface="Georgia" panose="02040502050405020303" pitchFamily="18" charset="0"/>
              <a:ea typeface="+mn-ea"/>
              <a:cs typeface="+mn-cs"/>
            </a:rPr>
            <a:t>Voor investering in machines gelden de navolgende voorschriften:</a:t>
          </a:r>
          <a:endParaRPr lang="nl-NL" sz="1000">
            <a:solidFill>
              <a:sysClr val="windowText" lastClr="000000"/>
            </a:solidFill>
            <a:effectLst/>
            <a:latin typeface="Georgia" panose="02040502050405020303" pitchFamily="18" charset="0"/>
          </a:endParaRPr>
        </a:p>
        <a:p>
          <a:r>
            <a:rPr lang="nl-NL" sz="10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000">
            <a:solidFill>
              <a:sysClr val="windowText" lastClr="000000"/>
            </a:solidFill>
            <a:effectLst/>
            <a:latin typeface="Georgia" panose="02040502050405020303" pitchFamily="18" charset="0"/>
          </a:endParaRPr>
        </a:p>
        <a:p>
          <a:r>
            <a:rPr lang="nl-NL" sz="1000">
              <a:solidFill>
                <a:sysClr val="windowText" lastClr="000000"/>
              </a:solidFill>
              <a:effectLst/>
              <a:latin typeface="Georgia" panose="02040502050405020303" pitchFamily="18" charset="0"/>
              <a:ea typeface="+mn-ea"/>
              <a:cs typeface="+mn-cs"/>
            </a:rPr>
            <a:t>  investeringsvoorstel van de dienstverlener.</a:t>
          </a:r>
          <a:r>
            <a:rPr lang="nl-NL" sz="1000" baseline="0">
              <a:solidFill>
                <a:sysClr val="windowText" lastClr="000000"/>
              </a:solidFill>
              <a:effectLst/>
              <a:latin typeface="Georgia" panose="02040502050405020303" pitchFamily="18" charset="0"/>
              <a:ea typeface="+mn-ea"/>
              <a:cs typeface="+mn-cs"/>
            </a:rPr>
            <a:t> </a:t>
          </a:r>
          <a:endParaRPr lang="nl-NL" sz="1000">
            <a:solidFill>
              <a:sysClr val="windowText" lastClr="000000"/>
            </a:solidFill>
            <a:effectLst/>
            <a:latin typeface="Georgia" panose="02040502050405020303" pitchFamily="18" charset="0"/>
          </a:endParaRPr>
        </a:p>
        <a:p>
          <a:r>
            <a:rPr lang="nl-NL" sz="1000" baseline="0">
              <a:solidFill>
                <a:sysClr val="windowText" lastClr="000000"/>
              </a:solidFill>
              <a:effectLst/>
              <a:latin typeface="Georgia" panose="02040502050405020303" pitchFamily="18" charset="0"/>
              <a:ea typeface="+mn-ea"/>
              <a:cs typeface="+mn-cs"/>
            </a:rPr>
            <a:t>- I</a:t>
          </a:r>
          <a:r>
            <a:rPr lang="nl-NL" sz="10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000" baseline="0">
              <a:solidFill>
                <a:sysClr val="windowText" lastClr="000000"/>
              </a:solidFill>
              <a:effectLst/>
              <a:latin typeface="Georgia" panose="02040502050405020303" pitchFamily="18" charset="0"/>
              <a:ea typeface="+mn-ea"/>
              <a:cs typeface="+mn-cs"/>
            </a:rPr>
            <a:t> </a:t>
          </a:r>
          <a:endParaRPr lang="nl-NL" sz="1000">
            <a:solidFill>
              <a:sysClr val="windowText" lastClr="000000"/>
            </a:solidFill>
            <a:effectLst/>
            <a:latin typeface="Georgia" panose="02040502050405020303" pitchFamily="18" charset="0"/>
          </a:endParaRPr>
        </a:p>
        <a:p>
          <a:r>
            <a:rPr lang="nl-NL" sz="1000" baseline="0">
              <a:solidFill>
                <a:sysClr val="windowText" lastClr="000000"/>
              </a:solidFill>
              <a:effectLst/>
              <a:latin typeface="Georgia" panose="02040502050405020303" pitchFamily="18" charset="0"/>
              <a:ea typeface="+mn-ea"/>
              <a:cs typeface="+mn-cs"/>
            </a:rPr>
            <a:t>- A</a:t>
          </a:r>
          <a:r>
            <a:rPr lang="nl-NL" sz="10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000">
            <a:solidFill>
              <a:sysClr val="windowText" lastClr="000000"/>
            </a:solidFill>
            <a:effectLst/>
            <a:latin typeface="Georgia" panose="02040502050405020303" pitchFamily="18" charset="0"/>
          </a:endParaRPr>
        </a:p>
        <a:p>
          <a:r>
            <a:rPr lang="nl-NL" sz="10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000">
            <a:solidFill>
              <a:sysClr val="windowText" lastClr="000000"/>
            </a:solidFill>
            <a:effectLst/>
            <a:latin typeface="Georgia" panose="02040502050405020303" pitchFamily="18" charset="0"/>
          </a:endParaRPr>
        </a:p>
        <a:p>
          <a:r>
            <a:rPr lang="nl-NL" sz="1000">
              <a:solidFill>
                <a:sysClr val="windowText" lastClr="000000"/>
              </a:solidFill>
              <a:effectLst/>
              <a:latin typeface="Georgia" panose="02040502050405020303" pitchFamily="18" charset="0"/>
              <a:ea typeface="+mn-ea"/>
              <a:cs typeface="+mn-cs"/>
            </a:rPr>
            <a:t> </a:t>
          </a:r>
        </a:p>
        <a:p>
          <a:r>
            <a:rPr lang="nl-NL" sz="10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000" b="1">
            <a:solidFill>
              <a:sysClr val="windowText" lastClr="000000"/>
            </a:solidFill>
            <a:effectLst/>
            <a:latin typeface="Georgia" panose="02040502050405020303" pitchFamily="18" charset="0"/>
            <a:ea typeface="+mn-ea"/>
            <a:cs typeface="+mn-cs"/>
          </a:endParaRPr>
        </a:p>
        <a:p>
          <a:endParaRPr lang="nl-NL" sz="1000">
            <a:solidFill>
              <a:sysClr val="windowText" lastClr="000000"/>
            </a:solidFill>
            <a:effectLst/>
            <a:latin typeface="Georgia" panose="02040502050405020303" pitchFamily="18" charset="0"/>
          </a:endParaRPr>
        </a:p>
        <a:p>
          <a:pPr eaLnBrk="1" fontAlgn="auto" latinLnBrk="0" hangingPunct="1"/>
          <a:r>
            <a:rPr lang="nl-NL" sz="10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0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31</xdr:row>
      <xdr:rowOff>9525</xdr:rowOff>
    </xdr:from>
    <xdr:to>
      <xdr:col>11</xdr:col>
      <xdr:colOff>112395</xdr:colOff>
      <xdr:row>43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38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sheetView>
  </sheetViews>
  <sheetFormatPr defaultRowHeight="12.75"/>
  <cols>
    <col min="1" max="1" width="27.7109375" customWidth="1"/>
  </cols>
  <sheetData>
    <row r="1" spans="1:13" ht="15">
      <c r="A1" s="38" t="s">
        <v>0</v>
      </c>
      <c r="B1" s="39" t="str">
        <f>'2-Kosten per locatie'!B3</f>
        <v>Samenwerkingsorganisatie De Wolden Hoogeveen</v>
      </c>
    </row>
    <row r="2" spans="1:13" ht="15">
      <c r="A2" s="38" t="s">
        <v>1</v>
      </c>
      <c r="B2" s="39" t="str">
        <f ca="1">MID(CELL("bestandsnaam",$B$11),SEARCH("]",CELL("bestandsnaam",$B$11),1)+1,256)</f>
        <v>1-Uitgangspunten</v>
      </c>
    </row>
    <row r="3" spans="1:13" ht="15">
      <c r="A3" s="38" t="s">
        <v>2</v>
      </c>
      <c r="B3" s="39" t="str">
        <f>'2-Kosten per locatie'!B5</f>
        <v>Hoogeveen e.o.</v>
      </c>
    </row>
    <row r="4" spans="1:13" ht="15">
      <c r="A4" s="38" t="s">
        <v>3</v>
      </c>
      <c r="B4" s="39">
        <f>'2-Kosten per locatie'!B6</f>
        <v>0</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95"/>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7109375" defaultRowHeight="13.5"/>
  <cols>
    <col min="1" max="1" width="46.140625" style="170" customWidth="1"/>
    <col min="2" max="2" width="29.140625" style="171" customWidth="1"/>
    <col min="3" max="3" width="38.28515625" style="171" customWidth="1"/>
    <col min="4" max="4" width="12.140625" style="170" customWidth="1"/>
    <col min="5" max="5" width="24.28515625" style="172" customWidth="1"/>
    <col min="6" max="6" width="16.140625" style="173" customWidth="1"/>
    <col min="7" max="7" width="13.7109375" style="172" customWidth="1"/>
    <col min="8" max="8" width="15.85546875" style="172" customWidth="1"/>
    <col min="9" max="247" width="13.7109375" style="28"/>
    <col min="248" max="248" width="22.140625" style="28" customWidth="1"/>
    <col min="249" max="255" width="13.7109375" style="28" customWidth="1"/>
    <col min="256" max="256" width="15.85546875" style="28" customWidth="1"/>
    <col min="257" max="257" width="16.5703125" style="28" bestFit="1" customWidth="1"/>
    <col min="258" max="258" width="13.7109375" style="28" customWidth="1"/>
    <col min="259" max="259" width="17.140625" style="28" bestFit="1" customWidth="1"/>
    <col min="260" max="260" width="4" style="28" customWidth="1"/>
    <col min="261" max="261" width="13.7109375" style="28" customWidth="1"/>
    <col min="262" max="503" width="13.7109375" style="28"/>
    <col min="504" max="504" width="22.140625" style="28" customWidth="1"/>
    <col min="505" max="511" width="13.7109375" style="28" customWidth="1"/>
    <col min="512" max="512" width="15.85546875" style="28" customWidth="1"/>
    <col min="513" max="513" width="16.5703125" style="28" bestFit="1" customWidth="1"/>
    <col min="514" max="514" width="13.7109375" style="28" customWidth="1"/>
    <col min="515" max="515" width="17.140625" style="28" bestFit="1" customWidth="1"/>
    <col min="516" max="516" width="4" style="28" customWidth="1"/>
    <col min="517" max="517" width="13.7109375" style="28" customWidth="1"/>
    <col min="518" max="759" width="13.7109375" style="28"/>
    <col min="760" max="760" width="22.140625" style="28" customWidth="1"/>
    <col min="761" max="767" width="13.7109375" style="28" customWidth="1"/>
    <col min="768" max="768" width="15.85546875" style="28" customWidth="1"/>
    <col min="769" max="769" width="16.5703125" style="28" bestFit="1" customWidth="1"/>
    <col min="770" max="770" width="13.7109375" style="28" customWidth="1"/>
    <col min="771" max="771" width="17.140625" style="28" bestFit="1" customWidth="1"/>
    <col min="772" max="772" width="4" style="28" customWidth="1"/>
    <col min="773" max="773" width="13.7109375" style="28" customWidth="1"/>
    <col min="774" max="1015" width="13.7109375" style="28"/>
    <col min="1016" max="1016" width="22.140625" style="28" customWidth="1"/>
    <col min="1017" max="1023" width="13.7109375" style="28" customWidth="1"/>
    <col min="1024" max="1024" width="15.85546875" style="28" customWidth="1"/>
    <col min="1025" max="1025" width="16.5703125" style="28" bestFit="1" customWidth="1"/>
    <col min="1026" max="1026" width="13.7109375" style="28" customWidth="1"/>
    <col min="1027" max="1027" width="17.140625" style="28" bestFit="1" customWidth="1"/>
    <col min="1028" max="1028" width="4" style="28" customWidth="1"/>
    <col min="1029" max="1029" width="13.7109375" style="28" customWidth="1"/>
    <col min="1030" max="1271" width="13.7109375" style="28"/>
    <col min="1272" max="1272" width="22.140625" style="28" customWidth="1"/>
    <col min="1273" max="1279" width="13.7109375" style="28" customWidth="1"/>
    <col min="1280" max="1280" width="15.85546875" style="28" customWidth="1"/>
    <col min="1281" max="1281" width="16.5703125" style="28" bestFit="1" customWidth="1"/>
    <col min="1282" max="1282" width="13.7109375" style="28" customWidth="1"/>
    <col min="1283" max="1283" width="17.140625" style="28" bestFit="1" customWidth="1"/>
    <col min="1284" max="1284" width="4" style="28" customWidth="1"/>
    <col min="1285" max="1285" width="13.7109375" style="28" customWidth="1"/>
    <col min="1286" max="1527" width="13.7109375" style="28"/>
    <col min="1528" max="1528" width="22.140625" style="28" customWidth="1"/>
    <col min="1529" max="1535" width="13.7109375" style="28" customWidth="1"/>
    <col min="1536" max="1536" width="15.85546875" style="28" customWidth="1"/>
    <col min="1537" max="1537" width="16.5703125" style="28" bestFit="1" customWidth="1"/>
    <col min="1538" max="1538" width="13.7109375" style="28" customWidth="1"/>
    <col min="1539" max="1539" width="17.140625" style="28" bestFit="1" customWidth="1"/>
    <col min="1540" max="1540" width="4" style="28" customWidth="1"/>
    <col min="1541" max="1541" width="13.7109375" style="28" customWidth="1"/>
    <col min="1542" max="1783" width="13.7109375" style="28"/>
    <col min="1784" max="1784" width="22.140625" style="28" customWidth="1"/>
    <col min="1785" max="1791" width="13.7109375" style="28" customWidth="1"/>
    <col min="1792" max="1792" width="15.85546875" style="28" customWidth="1"/>
    <col min="1793" max="1793" width="16.5703125" style="28" bestFit="1" customWidth="1"/>
    <col min="1794" max="1794" width="13.7109375" style="28" customWidth="1"/>
    <col min="1795" max="1795" width="17.140625" style="28" bestFit="1" customWidth="1"/>
    <col min="1796" max="1796" width="4" style="28" customWidth="1"/>
    <col min="1797" max="1797" width="13.7109375" style="28" customWidth="1"/>
    <col min="1798" max="2039" width="13.7109375" style="28"/>
    <col min="2040" max="2040" width="22.140625" style="28" customWidth="1"/>
    <col min="2041" max="2047" width="13.7109375" style="28" customWidth="1"/>
    <col min="2048" max="2048" width="15.85546875" style="28" customWidth="1"/>
    <col min="2049" max="2049" width="16.5703125" style="28" bestFit="1" customWidth="1"/>
    <col min="2050" max="2050" width="13.7109375" style="28" customWidth="1"/>
    <col min="2051" max="2051" width="17.140625" style="28" bestFit="1" customWidth="1"/>
    <col min="2052" max="2052" width="4" style="28" customWidth="1"/>
    <col min="2053" max="2053" width="13.7109375" style="28" customWidth="1"/>
    <col min="2054" max="2295" width="13.7109375" style="28"/>
    <col min="2296" max="2296" width="22.140625" style="28" customWidth="1"/>
    <col min="2297" max="2303" width="13.7109375" style="28" customWidth="1"/>
    <col min="2304" max="2304" width="15.85546875" style="28" customWidth="1"/>
    <col min="2305" max="2305" width="16.5703125" style="28" bestFit="1" customWidth="1"/>
    <col min="2306" max="2306" width="13.7109375" style="28" customWidth="1"/>
    <col min="2307" max="2307" width="17.140625" style="28" bestFit="1" customWidth="1"/>
    <col min="2308" max="2308" width="4" style="28" customWidth="1"/>
    <col min="2309" max="2309" width="13.7109375" style="28" customWidth="1"/>
    <col min="2310" max="2551" width="13.7109375" style="28"/>
    <col min="2552" max="2552" width="22.140625" style="28" customWidth="1"/>
    <col min="2553" max="2559" width="13.7109375" style="28" customWidth="1"/>
    <col min="2560" max="2560" width="15.85546875" style="28" customWidth="1"/>
    <col min="2561" max="2561" width="16.5703125" style="28" bestFit="1" customWidth="1"/>
    <col min="2562" max="2562" width="13.7109375" style="28" customWidth="1"/>
    <col min="2563" max="2563" width="17.140625" style="28" bestFit="1" customWidth="1"/>
    <col min="2564" max="2564" width="4" style="28" customWidth="1"/>
    <col min="2565" max="2565" width="13.7109375" style="28" customWidth="1"/>
    <col min="2566" max="2807" width="13.7109375" style="28"/>
    <col min="2808" max="2808" width="22.140625" style="28" customWidth="1"/>
    <col min="2809" max="2815" width="13.7109375" style="28" customWidth="1"/>
    <col min="2816" max="2816" width="15.85546875" style="28" customWidth="1"/>
    <col min="2817" max="2817" width="16.5703125" style="28" bestFit="1" customWidth="1"/>
    <col min="2818" max="2818" width="13.7109375" style="28" customWidth="1"/>
    <col min="2819" max="2819" width="17.140625" style="28" bestFit="1" customWidth="1"/>
    <col min="2820" max="2820" width="4" style="28" customWidth="1"/>
    <col min="2821" max="2821" width="13.7109375" style="28" customWidth="1"/>
    <col min="2822" max="3063" width="13.7109375" style="28"/>
    <col min="3064" max="3064" width="22.140625" style="28" customWidth="1"/>
    <col min="3065" max="3071" width="13.7109375" style="28" customWidth="1"/>
    <col min="3072" max="3072" width="15.85546875" style="28" customWidth="1"/>
    <col min="3073" max="3073" width="16.5703125" style="28" bestFit="1" customWidth="1"/>
    <col min="3074" max="3074" width="13.7109375" style="28" customWidth="1"/>
    <col min="3075" max="3075" width="17.140625" style="28" bestFit="1" customWidth="1"/>
    <col min="3076" max="3076" width="4" style="28" customWidth="1"/>
    <col min="3077" max="3077" width="13.7109375" style="28" customWidth="1"/>
    <col min="3078" max="3319" width="13.7109375" style="28"/>
    <col min="3320" max="3320" width="22.140625" style="28" customWidth="1"/>
    <col min="3321" max="3327" width="13.7109375" style="28" customWidth="1"/>
    <col min="3328" max="3328" width="15.85546875" style="28" customWidth="1"/>
    <col min="3329" max="3329" width="16.5703125" style="28" bestFit="1" customWidth="1"/>
    <col min="3330" max="3330" width="13.7109375" style="28" customWidth="1"/>
    <col min="3331" max="3331" width="17.140625" style="28" bestFit="1" customWidth="1"/>
    <col min="3332" max="3332" width="4" style="28" customWidth="1"/>
    <col min="3333" max="3333" width="13.7109375" style="28" customWidth="1"/>
    <col min="3334" max="3575" width="13.7109375" style="28"/>
    <col min="3576" max="3576" width="22.140625" style="28" customWidth="1"/>
    <col min="3577" max="3583" width="13.7109375" style="28" customWidth="1"/>
    <col min="3584" max="3584" width="15.85546875" style="28" customWidth="1"/>
    <col min="3585" max="3585" width="16.5703125" style="28" bestFit="1" customWidth="1"/>
    <col min="3586" max="3586" width="13.7109375" style="28" customWidth="1"/>
    <col min="3587" max="3587" width="17.140625" style="28" bestFit="1" customWidth="1"/>
    <col min="3588" max="3588" width="4" style="28" customWidth="1"/>
    <col min="3589" max="3589" width="13.7109375" style="28" customWidth="1"/>
    <col min="3590" max="3831" width="13.7109375" style="28"/>
    <col min="3832" max="3832" width="22.140625" style="28" customWidth="1"/>
    <col min="3833" max="3839" width="13.7109375" style="28" customWidth="1"/>
    <col min="3840" max="3840" width="15.85546875" style="28" customWidth="1"/>
    <col min="3841" max="3841" width="16.5703125" style="28" bestFit="1" customWidth="1"/>
    <col min="3842" max="3842" width="13.7109375" style="28" customWidth="1"/>
    <col min="3843" max="3843" width="17.140625" style="28" bestFit="1" customWidth="1"/>
    <col min="3844" max="3844" width="4" style="28" customWidth="1"/>
    <col min="3845" max="3845" width="13.7109375" style="28" customWidth="1"/>
    <col min="3846" max="4087" width="13.7109375" style="28"/>
    <col min="4088" max="4088" width="22.140625" style="28" customWidth="1"/>
    <col min="4089" max="4095" width="13.7109375" style="28" customWidth="1"/>
    <col min="4096" max="4096" width="15.85546875" style="28" customWidth="1"/>
    <col min="4097" max="4097" width="16.5703125" style="28" bestFit="1" customWidth="1"/>
    <col min="4098" max="4098" width="13.7109375" style="28" customWidth="1"/>
    <col min="4099" max="4099" width="17.140625" style="28" bestFit="1" customWidth="1"/>
    <col min="4100" max="4100" width="4" style="28" customWidth="1"/>
    <col min="4101" max="4101" width="13.7109375" style="28" customWidth="1"/>
    <col min="4102" max="4343" width="13.7109375" style="28"/>
    <col min="4344" max="4344" width="22.140625" style="28" customWidth="1"/>
    <col min="4345" max="4351" width="13.7109375" style="28" customWidth="1"/>
    <col min="4352" max="4352" width="15.85546875" style="28" customWidth="1"/>
    <col min="4353" max="4353" width="16.5703125" style="28" bestFit="1" customWidth="1"/>
    <col min="4354" max="4354" width="13.7109375" style="28" customWidth="1"/>
    <col min="4355" max="4355" width="17.140625" style="28" bestFit="1" customWidth="1"/>
    <col min="4356" max="4356" width="4" style="28" customWidth="1"/>
    <col min="4357" max="4357" width="13.7109375" style="28" customWidth="1"/>
    <col min="4358" max="4599" width="13.7109375" style="28"/>
    <col min="4600" max="4600" width="22.140625" style="28" customWidth="1"/>
    <col min="4601" max="4607" width="13.7109375" style="28" customWidth="1"/>
    <col min="4608" max="4608" width="15.85546875" style="28" customWidth="1"/>
    <col min="4609" max="4609" width="16.5703125" style="28" bestFit="1" customWidth="1"/>
    <col min="4610" max="4610" width="13.7109375" style="28" customWidth="1"/>
    <col min="4611" max="4611" width="17.140625" style="28" bestFit="1" customWidth="1"/>
    <col min="4612" max="4612" width="4" style="28" customWidth="1"/>
    <col min="4613" max="4613" width="13.7109375" style="28" customWidth="1"/>
    <col min="4614" max="4855" width="13.7109375" style="28"/>
    <col min="4856" max="4856" width="22.140625" style="28" customWidth="1"/>
    <col min="4857" max="4863" width="13.7109375" style="28" customWidth="1"/>
    <col min="4864" max="4864" width="15.85546875" style="28" customWidth="1"/>
    <col min="4865" max="4865" width="16.5703125" style="28" bestFit="1" customWidth="1"/>
    <col min="4866" max="4866" width="13.7109375" style="28" customWidth="1"/>
    <col min="4867" max="4867" width="17.140625" style="28" bestFit="1" customWidth="1"/>
    <col min="4868" max="4868" width="4" style="28" customWidth="1"/>
    <col min="4869" max="4869" width="13.7109375" style="28" customWidth="1"/>
    <col min="4870" max="5111" width="13.7109375" style="28"/>
    <col min="5112" max="5112" width="22.140625" style="28" customWidth="1"/>
    <col min="5113" max="5119" width="13.7109375" style="28" customWidth="1"/>
    <col min="5120" max="5120" width="15.85546875" style="28" customWidth="1"/>
    <col min="5121" max="5121" width="16.5703125" style="28" bestFit="1" customWidth="1"/>
    <col min="5122" max="5122" width="13.7109375" style="28" customWidth="1"/>
    <col min="5123" max="5123" width="17.140625" style="28" bestFit="1" customWidth="1"/>
    <col min="5124" max="5124" width="4" style="28" customWidth="1"/>
    <col min="5125" max="5125" width="13.7109375" style="28" customWidth="1"/>
    <col min="5126" max="5367" width="13.7109375" style="28"/>
    <col min="5368" max="5368" width="22.140625" style="28" customWidth="1"/>
    <col min="5369" max="5375" width="13.7109375" style="28" customWidth="1"/>
    <col min="5376" max="5376" width="15.85546875" style="28" customWidth="1"/>
    <col min="5377" max="5377" width="16.5703125" style="28" bestFit="1" customWidth="1"/>
    <col min="5378" max="5378" width="13.7109375" style="28" customWidth="1"/>
    <col min="5379" max="5379" width="17.140625" style="28" bestFit="1" customWidth="1"/>
    <col min="5380" max="5380" width="4" style="28" customWidth="1"/>
    <col min="5381" max="5381" width="13.7109375" style="28" customWidth="1"/>
    <col min="5382" max="5623" width="13.7109375" style="28"/>
    <col min="5624" max="5624" width="22.140625" style="28" customWidth="1"/>
    <col min="5625" max="5631" width="13.7109375" style="28" customWidth="1"/>
    <col min="5632" max="5632" width="15.85546875" style="28" customWidth="1"/>
    <col min="5633" max="5633" width="16.5703125" style="28" bestFit="1" customWidth="1"/>
    <col min="5634" max="5634" width="13.7109375" style="28" customWidth="1"/>
    <col min="5635" max="5635" width="17.140625" style="28" bestFit="1" customWidth="1"/>
    <col min="5636" max="5636" width="4" style="28" customWidth="1"/>
    <col min="5637" max="5637" width="13.7109375" style="28" customWidth="1"/>
    <col min="5638" max="5879" width="13.7109375" style="28"/>
    <col min="5880" max="5880" width="22.140625" style="28" customWidth="1"/>
    <col min="5881" max="5887" width="13.7109375" style="28" customWidth="1"/>
    <col min="5888" max="5888" width="15.85546875" style="28" customWidth="1"/>
    <col min="5889" max="5889" width="16.5703125" style="28" bestFit="1" customWidth="1"/>
    <col min="5890" max="5890" width="13.7109375" style="28" customWidth="1"/>
    <col min="5891" max="5891" width="17.140625" style="28" bestFit="1" customWidth="1"/>
    <col min="5892" max="5892" width="4" style="28" customWidth="1"/>
    <col min="5893" max="5893" width="13.7109375" style="28" customWidth="1"/>
    <col min="5894" max="6135" width="13.7109375" style="28"/>
    <col min="6136" max="6136" width="22.140625" style="28" customWidth="1"/>
    <col min="6137" max="6143" width="13.7109375" style="28" customWidth="1"/>
    <col min="6144" max="6144" width="15.85546875" style="28" customWidth="1"/>
    <col min="6145" max="6145" width="16.5703125" style="28" bestFit="1" customWidth="1"/>
    <col min="6146" max="6146" width="13.7109375" style="28" customWidth="1"/>
    <col min="6147" max="6147" width="17.140625" style="28" bestFit="1" customWidth="1"/>
    <col min="6148" max="6148" width="4" style="28" customWidth="1"/>
    <col min="6149" max="6149" width="13.7109375" style="28" customWidth="1"/>
    <col min="6150" max="6391" width="13.7109375" style="28"/>
    <col min="6392" max="6392" width="22.140625" style="28" customWidth="1"/>
    <col min="6393" max="6399" width="13.7109375" style="28" customWidth="1"/>
    <col min="6400" max="6400" width="15.85546875" style="28" customWidth="1"/>
    <col min="6401" max="6401" width="16.5703125" style="28" bestFit="1" customWidth="1"/>
    <col min="6402" max="6402" width="13.7109375" style="28" customWidth="1"/>
    <col min="6403" max="6403" width="17.140625" style="28" bestFit="1" customWidth="1"/>
    <col min="6404" max="6404" width="4" style="28" customWidth="1"/>
    <col min="6405" max="6405" width="13.7109375" style="28" customWidth="1"/>
    <col min="6406" max="6647" width="13.7109375" style="28"/>
    <col min="6648" max="6648" width="22.140625" style="28" customWidth="1"/>
    <col min="6649" max="6655" width="13.7109375" style="28" customWidth="1"/>
    <col min="6656" max="6656" width="15.85546875" style="28" customWidth="1"/>
    <col min="6657" max="6657" width="16.5703125" style="28" bestFit="1" customWidth="1"/>
    <col min="6658" max="6658" width="13.7109375" style="28" customWidth="1"/>
    <col min="6659" max="6659" width="17.140625" style="28" bestFit="1" customWidth="1"/>
    <col min="6660" max="6660" width="4" style="28" customWidth="1"/>
    <col min="6661" max="6661" width="13.7109375" style="28" customWidth="1"/>
    <col min="6662" max="6903" width="13.7109375" style="28"/>
    <col min="6904" max="6904" width="22.140625" style="28" customWidth="1"/>
    <col min="6905" max="6911" width="13.7109375" style="28" customWidth="1"/>
    <col min="6912" max="6912" width="15.85546875" style="28" customWidth="1"/>
    <col min="6913" max="6913" width="16.5703125" style="28" bestFit="1" customWidth="1"/>
    <col min="6914" max="6914" width="13.7109375" style="28" customWidth="1"/>
    <col min="6915" max="6915" width="17.140625" style="28" bestFit="1" customWidth="1"/>
    <col min="6916" max="6916" width="4" style="28" customWidth="1"/>
    <col min="6917" max="6917" width="13.7109375" style="28" customWidth="1"/>
    <col min="6918" max="7159" width="13.7109375" style="28"/>
    <col min="7160" max="7160" width="22.140625" style="28" customWidth="1"/>
    <col min="7161" max="7167" width="13.7109375" style="28" customWidth="1"/>
    <col min="7168" max="7168" width="15.85546875" style="28" customWidth="1"/>
    <col min="7169" max="7169" width="16.5703125" style="28" bestFit="1" customWidth="1"/>
    <col min="7170" max="7170" width="13.7109375" style="28" customWidth="1"/>
    <col min="7171" max="7171" width="17.140625" style="28" bestFit="1" customWidth="1"/>
    <col min="7172" max="7172" width="4" style="28" customWidth="1"/>
    <col min="7173" max="7173" width="13.7109375" style="28" customWidth="1"/>
    <col min="7174" max="7415" width="13.7109375" style="28"/>
    <col min="7416" max="7416" width="22.140625" style="28" customWidth="1"/>
    <col min="7417" max="7423" width="13.7109375" style="28" customWidth="1"/>
    <col min="7424" max="7424" width="15.85546875" style="28" customWidth="1"/>
    <col min="7425" max="7425" width="16.5703125" style="28" bestFit="1" customWidth="1"/>
    <col min="7426" max="7426" width="13.7109375" style="28" customWidth="1"/>
    <col min="7427" max="7427" width="17.140625" style="28" bestFit="1" customWidth="1"/>
    <col min="7428" max="7428" width="4" style="28" customWidth="1"/>
    <col min="7429" max="7429" width="13.7109375" style="28" customWidth="1"/>
    <col min="7430" max="7671" width="13.7109375" style="28"/>
    <col min="7672" max="7672" width="22.140625" style="28" customWidth="1"/>
    <col min="7673" max="7679" width="13.7109375" style="28" customWidth="1"/>
    <col min="7680" max="7680" width="15.85546875" style="28" customWidth="1"/>
    <col min="7681" max="7681" width="16.5703125" style="28" bestFit="1" customWidth="1"/>
    <col min="7682" max="7682" width="13.7109375" style="28" customWidth="1"/>
    <col min="7683" max="7683" width="17.140625" style="28" bestFit="1" customWidth="1"/>
    <col min="7684" max="7684" width="4" style="28" customWidth="1"/>
    <col min="7685" max="7685" width="13.7109375" style="28" customWidth="1"/>
    <col min="7686" max="7927" width="13.7109375" style="28"/>
    <col min="7928" max="7928" width="22.140625" style="28" customWidth="1"/>
    <col min="7929" max="7935" width="13.7109375" style="28" customWidth="1"/>
    <col min="7936" max="7936" width="15.85546875" style="28" customWidth="1"/>
    <col min="7937" max="7937" width="16.5703125" style="28" bestFit="1" customWidth="1"/>
    <col min="7938" max="7938" width="13.7109375" style="28" customWidth="1"/>
    <col min="7939" max="7939" width="17.140625" style="28" bestFit="1" customWidth="1"/>
    <col min="7940" max="7940" width="4" style="28" customWidth="1"/>
    <col min="7941" max="7941" width="13.7109375" style="28" customWidth="1"/>
    <col min="7942" max="8183" width="13.7109375" style="28"/>
    <col min="8184" max="8184" width="22.140625" style="28" customWidth="1"/>
    <col min="8185" max="8191" width="13.7109375" style="28" customWidth="1"/>
    <col min="8192" max="8192" width="15.85546875" style="28" customWidth="1"/>
    <col min="8193" max="8193" width="16.5703125" style="28" bestFit="1" customWidth="1"/>
    <col min="8194" max="8194" width="13.7109375" style="28" customWidth="1"/>
    <col min="8195" max="8195" width="17.140625" style="28" bestFit="1" customWidth="1"/>
    <col min="8196" max="8196" width="4" style="28" customWidth="1"/>
    <col min="8197" max="8197" width="13.7109375" style="28" customWidth="1"/>
    <col min="8198" max="8439" width="13.7109375" style="28"/>
    <col min="8440" max="8440" width="22.140625" style="28" customWidth="1"/>
    <col min="8441" max="8447" width="13.7109375" style="28" customWidth="1"/>
    <col min="8448" max="8448" width="15.85546875" style="28" customWidth="1"/>
    <col min="8449" max="8449" width="16.5703125" style="28" bestFit="1" customWidth="1"/>
    <col min="8450" max="8450" width="13.7109375" style="28" customWidth="1"/>
    <col min="8451" max="8451" width="17.140625" style="28" bestFit="1" customWidth="1"/>
    <col min="8452" max="8452" width="4" style="28" customWidth="1"/>
    <col min="8453" max="8453" width="13.7109375" style="28" customWidth="1"/>
    <col min="8454" max="8695" width="13.7109375" style="28"/>
    <col min="8696" max="8696" width="22.140625" style="28" customWidth="1"/>
    <col min="8697" max="8703" width="13.7109375" style="28" customWidth="1"/>
    <col min="8704" max="8704" width="15.85546875" style="28" customWidth="1"/>
    <col min="8705" max="8705" width="16.5703125" style="28" bestFit="1" customWidth="1"/>
    <col min="8706" max="8706" width="13.7109375" style="28" customWidth="1"/>
    <col min="8707" max="8707" width="17.140625" style="28" bestFit="1" customWidth="1"/>
    <col min="8708" max="8708" width="4" style="28" customWidth="1"/>
    <col min="8709" max="8709" width="13.7109375" style="28" customWidth="1"/>
    <col min="8710" max="8951" width="13.7109375" style="28"/>
    <col min="8952" max="8952" width="22.140625" style="28" customWidth="1"/>
    <col min="8953" max="8959" width="13.7109375" style="28" customWidth="1"/>
    <col min="8960" max="8960" width="15.85546875" style="28" customWidth="1"/>
    <col min="8961" max="8961" width="16.5703125" style="28" bestFit="1" customWidth="1"/>
    <col min="8962" max="8962" width="13.7109375" style="28" customWidth="1"/>
    <col min="8963" max="8963" width="17.140625" style="28" bestFit="1" customWidth="1"/>
    <col min="8964" max="8964" width="4" style="28" customWidth="1"/>
    <col min="8965" max="8965" width="13.7109375" style="28" customWidth="1"/>
    <col min="8966" max="9207" width="13.7109375" style="28"/>
    <col min="9208" max="9208" width="22.140625" style="28" customWidth="1"/>
    <col min="9209" max="9215" width="13.7109375" style="28" customWidth="1"/>
    <col min="9216" max="9216" width="15.85546875" style="28" customWidth="1"/>
    <col min="9217" max="9217" width="16.5703125" style="28" bestFit="1" customWidth="1"/>
    <col min="9218" max="9218" width="13.7109375" style="28" customWidth="1"/>
    <col min="9219" max="9219" width="17.140625" style="28" bestFit="1" customWidth="1"/>
    <col min="9220" max="9220" width="4" style="28" customWidth="1"/>
    <col min="9221" max="9221" width="13.7109375" style="28" customWidth="1"/>
    <col min="9222" max="9463" width="13.7109375" style="28"/>
    <col min="9464" max="9464" width="22.140625" style="28" customWidth="1"/>
    <col min="9465" max="9471" width="13.7109375" style="28" customWidth="1"/>
    <col min="9472" max="9472" width="15.85546875" style="28" customWidth="1"/>
    <col min="9473" max="9473" width="16.5703125" style="28" bestFit="1" customWidth="1"/>
    <col min="9474" max="9474" width="13.7109375" style="28" customWidth="1"/>
    <col min="9475" max="9475" width="17.140625" style="28" bestFit="1" customWidth="1"/>
    <col min="9476" max="9476" width="4" style="28" customWidth="1"/>
    <col min="9477" max="9477" width="13.7109375" style="28" customWidth="1"/>
    <col min="9478" max="9719" width="13.7109375" style="28"/>
    <col min="9720" max="9720" width="22.140625" style="28" customWidth="1"/>
    <col min="9721" max="9727" width="13.7109375" style="28" customWidth="1"/>
    <col min="9728" max="9728" width="15.85546875" style="28" customWidth="1"/>
    <col min="9729" max="9729" width="16.5703125" style="28" bestFit="1" customWidth="1"/>
    <col min="9730" max="9730" width="13.7109375" style="28" customWidth="1"/>
    <col min="9731" max="9731" width="17.140625" style="28" bestFit="1" customWidth="1"/>
    <col min="9732" max="9732" width="4" style="28" customWidth="1"/>
    <col min="9733" max="9733" width="13.7109375" style="28" customWidth="1"/>
    <col min="9734" max="9975" width="13.7109375" style="28"/>
    <col min="9976" max="9976" width="22.140625" style="28" customWidth="1"/>
    <col min="9977" max="9983" width="13.7109375" style="28" customWidth="1"/>
    <col min="9984" max="9984" width="15.85546875" style="28" customWidth="1"/>
    <col min="9985" max="9985" width="16.5703125" style="28" bestFit="1" customWidth="1"/>
    <col min="9986" max="9986" width="13.7109375" style="28" customWidth="1"/>
    <col min="9987" max="9987" width="17.140625" style="28" bestFit="1" customWidth="1"/>
    <col min="9988" max="9988" width="4" style="28" customWidth="1"/>
    <col min="9989" max="9989" width="13.7109375" style="28" customWidth="1"/>
    <col min="9990" max="10231" width="13.7109375" style="28"/>
    <col min="10232" max="10232" width="22.140625" style="28" customWidth="1"/>
    <col min="10233" max="10239" width="13.7109375" style="28" customWidth="1"/>
    <col min="10240" max="10240" width="15.85546875" style="28" customWidth="1"/>
    <col min="10241" max="10241" width="16.5703125" style="28" bestFit="1" customWidth="1"/>
    <col min="10242" max="10242" width="13.7109375" style="28" customWidth="1"/>
    <col min="10243" max="10243" width="17.140625" style="28" bestFit="1" customWidth="1"/>
    <col min="10244" max="10244" width="4" style="28" customWidth="1"/>
    <col min="10245" max="10245" width="13.7109375" style="28" customWidth="1"/>
    <col min="10246" max="10487" width="13.7109375" style="28"/>
    <col min="10488" max="10488" width="22.140625" style="28" customWidth="1"/>
    <col min="10489" max="10495" width="13.7109375" style="28" customWidth="1"/>
    <col min="10496" max="10496" width="15.85546875" style="28" customWidth="1"/>
    <col min="10497" max="10497" width="16.5703125" style="28" bestFit="1" customWidth="1"/>
    <col min="10498" max="10498" width="13.7109375" style="28" customWidth="1"/>
    <col min="10499" max="10499" width="17.140625" style="28" bestFit="1" customWidth="1"/>
    <col min="10500" max="10500" width="4" style="28" customWidth="1"/>
    <col min="10501" max="10501" width="13.7109375" style="28" customWidth="1"/>
    <col min="10502" max="10743" width="13.7109375" style="28"/>
    <col min="10744" max="10744" width="22.140625" style="28" customWidth="1"/>
    <col min="10745" max="10751" width="13.7109375" style="28" customWidth="1"/>
    <col min="10752" max="10752" width="15.85546875" style="28" customWidth="1"/>
    <col min="10753" max="10753" width="16.5703125" style="28" bestFit="1" customWidth="1"/>
    <col min="10754" max="10754" width="13.7109375" style="28" customWidth="1"/>
    <col min="10755" max="10755" width="17.140625" style="28" bestFit="1" customWidth="1"/>
    <col min="10756" max="10756" width="4" style="28" customWidth="1"/>
    <col min="10757" max="10757" width="13.7109375" style="28" customWidth="1"/>
    <col min="10758" max="10999" width="13.7109375" style="28"/>
    <col min="11000" max="11000" width="22.140625" style="28" customWidth="1"/>
    <col min="11001" max="11007" width="13.7109375" style="28" customWidth="1"/>
    <col min="11008" max="11008" width="15.85546875" style="28" customWidth="1"/>
    <col min="11009" max="11009" width="16.5703125" style="28" bestFit="1" customWidth="1"/>
    <col min="11010" max="11010" width="13.7109375" style="28" customWidth="1"/>
    <col min="11011" max="11011" width="17.140625" style="28" bestFit="1" customWidth="1"/>
    <col min="11012" max="11012" width="4" style="28" customWidth="1"/>
    <col min="11013" max="11013" width="13.7109375" style="28" customWidth="1"/>
    <col min="11014" max="11255" width="13.7109375" style="28"/>
    <col min="11256" max="11256" width="22.140625" style="28" customWidth="1"/>
    <col min="11257" max="11263" width="13.7109375" style="28" customWidth="1"/>
    <col min="11264" max="11264" width="15.85546875" style="28" customWidth="1"/>
    <col min="11265" max="11265" width="16.5703125" style="28" bestFit="1" customWidth="1"/>
    <col min="11266" max="11266" width="13.7109375" style="28" customWidth="1"/>
    <col min="11267" max="11267" width="17.140625" style="28" bestFit="1" customWidth="1"/>
    <col min="11268" max="11268" width="4" style="28" customWidth="1"/>
    <col min="11269" max="11269" width="13.7109375" style="28" customWidth="1"/>
    <col min="11270" max="11511" width="13.7109375" style="28"/>
    <col min="11512" max="11512" width="22.140625" style="28" customWidth="1"/>
    <col min="11513" max="11519" width="13.7109375" style="28" customWidth="1"/>
    <col min="11520" max="11520" width="15.85546875" style="28" customWidth="1"/>
    <col min="11521" max="11521" width="16.5703125" style="28" bestFit="1" customWidth="1"/>
    <col min="11522" max="11522" width="13.7109375" style="28" customWidth="1"/>
    <col min="11523" max="11523" width="17.140625" style="28" bestFit="1" customWidth="1"/>
    <col min="11524" max="11524" width="4" style="28" customWidth="1"/>
    <col min="11525" max="11525" width="13.7109375" style="28" customWidth="1"/>
    <col min="11526" max="11767" width="13.7109375" style="28"/>
    <col min="11768" max="11768" width="22.140625" style="28" customWidth="1"/>
    <col min="11769" max="11775" width="13.7109375" style="28" customWidth="1"/>
    <col min="11776" max="11776" width="15.85546875" style="28" customWidth="1"/>
    <col min="11777" max="11777" width="16.5703125" style="28" bestFit="1" customWidth="1"/>
    <col min="11778" max="11778" width="13.7109375" style="28" customWidth="1"/>
    <col min="11779" max="11779" width="17.140625" style="28" bestFit="1" customWidth="1"/>
    <col min="11780" max="11780" width="4" style="28" customWidth="1"/>
    <col min="11781" max="11781" width="13.7109375" style="28" customWidth="1"/>
    <col min="11782" max="12023" width="13.7109375" style="28"/>
    <col min="12024" max="12024" width="22.140625" style="28" customWidth="1"/>
    <col min="12025" max="12031" width="13.7109375" style="28" customWidth="1"/>
    <col min="12032" max="12032" width="15.85546875" style="28" customWidth="1"/>
    <col min="12033" max="12033" width="16.5703125" style="28" bestFit="1" customWidth="1"/>
    <col min="12034" max="12034" width="13.7109375" style="28" customWidth="1"/>
    <col min="12035" max="12035" width="17.140625" style="28" bestFit="1" customWidth="1"/>
    <col min="12036" max="12036" width="4" style="28" customWidth="1"/>
    <col min="12037" max="12037" width="13.7109375" style="28" customWidth="1"/>
    <col min="12038" max="12279" width="13.7109375" style="28"/>
    <col min="12280" max="12280" width="22.140625" style="28" customWidth="1"/>
    <col min="12281" max="12287" width="13.7109375" style="28" customWidth="1"/>
    <col min="12288" max="12288" width="15.85546875" style="28" customWidth="1"/>
    <col min="12289" max="12289" width="16.5703125" style="28" bestFit="1" customWidth="1"/>
    <col min="12290" max="12290" width="13.7109375" style="28" customWidth="1"/>
    <col min="12291" max="12291" width="17.140625" style="28" bestFit="1" customWidth="1"/>
    <col min="12292" max="12292" width="4" style="28" customWidth="1"/>
    <col min="12293" max="12293" width="13.7109375" style="28" customWidth="1"/>
    <col min="12294" max="12535" width="13.7109375" style="28"/>
    <col min="12536" max="12536" width="22.140625" style="28" customWidth="1"/>
    <col min="12537" max="12543" width="13.7109375" style="28" customWidth="1"/>
    <col min="12544" max="12544" width="15.85546875" style="28" customWidth="1"/>
    <col min="12545" max="12545" width="16.5703125" style="28" bestFit="1" customWidth="1"/>
    <col min="12546" max="12546" width="13.7109375" style="28" customWidth="1"/>
    <col min="12547" max="12547" width="17.140625" style="28" bestFit="1" customWidth="1"/>
    <col min="12548" max="12548" width="4" style="28" customWidth="1"/>
    <col min="12549" max="12549" width="13.7109375" style="28" customWidth="1"/>
    <col min="12550" max="12791" width="13.7109375" style="28"/>
    <col min="12792" max="12792" width="22.140625" style="28" customWidth="1"/>
    <col min="12793" max="12799" width="13.7109375" style="28" customWidth="1"/>
    <col min="12800" max="12800" width="15.85546875" style="28" customWidth="1"/>
    <col min="12801" max="12801" width="16.5703125" style="28" bestFit="1" customWidth="1"/>
    <col min="12802" max="12802" width="13.7109375" style="28" customWidth="1"/>
    <col min="12803" max="12803" width="17.140625" style="28" bestFit="1" customWidth="1"/>
    <col min="12804" max="12804" width="4" style="28" customWidth="1"/>
    <col min="12805" max="12805" width="13.7109375" style="28" customWidth="1"/>
    <col min="12806" max="13047" width="13.7109375" style="28"/>
    <col min="13048" max="13048" width="22.140625" style="28" customWidth="1"/>
    <col min="13049" max="13055" width="13.7109375" style="28" customWidth="1"/>
    <col min="13056" max="13056" width="15.85546875" style="28" customWidth="1"/>
    <col min="13057" max="13057" width="16.5703125" style="28" bestFit="1" customWidth="1"/>
    <col min="13058" max="13058" width="13.7109375" style="28" customWidth="1"/>
    <col min="13059" max="13059" width="17.140625" style="28" bestFit="1" customWidth="1"/>
    <col min="13060" max="13060" width="4" style="28" customWidth="1"/>
    <col min="13061" max="13061" width="13.7109375" style="28" customWidth="1"/>
    <col min="13062" max="13303" width="13.7109375" style="28"/>
    <col min="13304" max="13304" width="22.140625" style="28" customWidth="1"/>
    <col min="13305" max="13311" width="13.7109375" style="28" customWidth="1"/>
    <col min="13312" max="13312" width="15.85546875" style="28" customWidth="1"/>
    <col min="13313" max="13313" width="16.5703125" style="28" bestFit="1" customWidth="1"/>
    <col min="13314" max="13314" width="13.7109375" style="28" customWidth="1"/>
    <col min="13315" max="13315" width="17.140625" style="28" bestFit="1" customWidth="1"/>
    <col min="13316" max="13316" width="4" style="28" customWidth="1"/>
    <col min="13317" max="13317" width="13.7109375" style="28" customWidth="1"/>
    <col min="13318" max="13559" width="13.7109375" style="28"/>
    <col min="13560" max="13560" width="22.140625" style="28" customWidth="1"/>
    <col min="13561" max="13567" width="13.7109375" style="28" customWidth="1"/>
    <col min="13568" max="13568" width="15.85546875" style="28" customWidth="1"/>
    <col min="13569" max="13569" width="16.5703125" style="28" bestFit="1" customWidth="1"/>
    <col min="13570" max="13570" width="13.7109375" style="28" customWidth="1"/>
    <col min="13571" max="13571" width="17.140625" style="28" bestFit="1" customWidth="1"/>
    <col min="13572" max="13572" width="4" style="28" customWidth="1"/>
    <col min="13573" max="13573" width="13.7109375" style="28" customWidth="1"/>
    <col min="13574" max="13815" width="13.7109375" style="28"/>
    <col min="13816" max="13816" width="22.140625" style="28" customWidth="1"/>
    <col min="13817" max="13823" width="13.7109375" style="28" customWidth="1"/>
    <col min="13824" max="13824" width="15.85546875" style="28" customWidth="1"/>
    <col min="13825" max="13825" width="16.5703125" style="28" bestFit="1" customWidth="1"/>
    <col min="13826" max="13826" width="13.7109375" style="28" customWidth="1"/>
    <col min="13827" max="13827" width="17.140625" style="28" bestFit="1" customWidth="1"/>
    <col min="13828" max="13828" width="4" style="28" customWidth="1"/>
    <col min="13829" max="13829" width="13.7109375" style="28" customWidth="1"/>
    <col min="13830" max="14071" width="13.7109375" style="28"/>
    <col min="14072" max="14072" width="22.140625" style="28" customWidth="1"/>
    <col min="14073" max="14079" width="13.7109375" style="28" customWidth="1"/>
    <col min="14080" max="14080" width="15.85546875" style="28" customWidth="1"/>
    <col min="14081" max="14081" width="16.5703125" style="28" bestFit="1" customWidth="1"/>
    <col min="14082" max="14082" width="13.7109375" style="28" customWidth="1"/>
    <col min="14083" max="14083" width="17.140625" style="28" bestFit="1" customWidth="1"/>
    <col min="14084" max="14084" width="4" style="28" customWidth="1"/>
    <col min="14085" max="14085" width="13.7109375" style="28" customWidth="1"/>
    <col min="14086" max="14327" width="13.7109375" style="28"/>
    <col min="14328" max="14328" width="22.140625" style="28" customWidth="1"/>
    <col min="14329" max="14335" width="13.7109375" style="28" customWidth="1"/>
    <col min="14336" max="14336" width="15.85546875" style="28" customWidth="1"/>
    <col min="14337" max="14337" width="16.5703125" style="28" bestFit="1" customWidth="1"/>
    <col min="14338" max="14338" width="13.7109375" style="28" customWidth="1"/>
    <col min="14339" max="14339" width="17.140625" style="28" bestFit="1" customWidth="1"/>
    <col min="14340" max="14340" width="4" style="28" customWidth="1"/>
    <col min="14341" max="14341" width="13.7109375" style="28" customWidth="1"/>
    <col min="14342" max="14583" width="13.7109375" style="28"/>
    <col min="14584" max="14584" width="22.140625" style="28" customWidth="1"/>
    <col min="14585" max="14591" width="13.7109375" style="28" customWidth="1"/>
    <col min="14592" max="14592" width="15.85546875" style="28" customWidth="1"/>
    <col min="14593" max="14593" width="16.5703125" style="28" bestFit="1" customWidth="1"/>
    <col min="14594" max="14594" width="13.7109375" style="28" customWidth="1"/>
    <col min="14595" max="14595" width="17.140625" style="28" bestFit="1" customWidth="1"/>
    <col min="14596" max="14596" width="4" style="28" customWidth="1"/>
    <col min="14597" max="14597" width="13.7109375" style="28" customWidth="1"/>
    <col min="14598" max="14839" width="13.7109375" style="28"/>
    <col min="14840" max="14840" width="22.140625" style="28" customWidth="1"/>
    <col min="14841" max="14847" width="13.7109375" style="28" customWidth="1"/>
    <col min="14848" max="14848" width="15.85546875" style="28" customWidth="1"/>
    <col min="14849" max="14849" width="16.5703125" style="28" bestFit="1" customWidth="1"/>
    <col min="14850" max="14850" width="13.7109375" style="28" customWidth="1"/>
    <col min="14851" max="14851" width="17.140625" style="28" bestFit="1" customWidth="1"/>
    <col min="14852" max="14852" width="4" style="28" customWidth="1"/>
    <col min="14853" max="14853" width="13.7109375" style="28" customWidth="1"/>
    <col min="14854" max="15095" width="13.7109375" style="28"/>
    <col min="15096" max="15096" width="22.140625" style="28" customWidth="1"/>
    <col min="15097" max="15103" width="13.7109375" style="28" customWidth="1"/>
    <col min="15104" max="15104" width="15.85546875" style="28" customWidth="1"/>
    <col min="15105" max="15105" width="16.5703125" style="28" bestFit="1" customWidth="1"/>
    <col min="15106" max="15106" width="13.7109375" style="28" customWidth="1"/>
    <col min="15107" max="15107" width="17.140625" style="28" bestFit="1" customWidth="1"/>
    <col min="15108" max="15108" width="4" style="28" customWidth="1"/>
    <col min="15109" max="15109" width="13.7109375" style="28" customWidth="1"/>
    <col min="15110" max="15351" width="13.7109375" style="28"/>
    <col min="15352" max="15352" width="22.140625" style="28" customWidth="1"/>
    <col min="15353" max="15359" width="13.7109375" style="28" customWidth="1"/>
    <col min="15360" max="15360" width="15.85546875" style="28" customWidth="1"/>
    <col min="15361" max="15361" width="16.5703125" style="28" bestFit="1" customWidth="1"/>
    <col min="15362" max="15362" width="13.7109375" style="28" customWidth="1"/>
    <col min="15363" max="15363" width="17.140625" style="28" bestFit="1" customWidth="1"/>
    <col min="15364" max="15364" width="4" style="28" customWidth="1"/>
    <col min="15365" max="15365" width="13.7109375" style="28" customWidth="1"/>
    <col min="15366" max="15607" width="13.7109375" style="28"/>
    <col min="15608" max="15608" width="22.140625" style="28" customWidth="1"/>
    <col min="15609" max="15615" width="13.7109375" style="28" customWidth="1"/>
    <col min="15616" max="15616" width="15.85546875" style="28" customWidth="1"/>
    <col min="15617" max="15617" width="16.5703125" style="28" bestFit="1" customWidth="1"/>
    <col min="15618" max="15618" width="13.7109375" style="28" customWidth="1"/>
    <col min="15619" max="15619" width="17.140625" style="28" bestFit="1" customWidth="1"/>
    <col min="15620" max="15620" width="4" style="28" customWidth="1"/>
    <col min="15621" max="15621" width="13.7109375" style="28" customWidth="1"/>
    <col min="15622" max="15863" width="13.7109375" style="28"/>
    <col min="15864" max="15864" width="22.140625" style="28" customWidth="1"/>
    <col min="15865" max="15871" width="13.7109375" style="28" customWidth="1"/>
    <col min="15872" max="15872" width="15.85546875" style="28" customWidth="1"/>
    <col min="15873" max="15873" width="16.5703125" style="28" bestFit="1" customWidth="1"/>
    <col min="15874" max="15874" width="13.7109375" style="28" customWidth="1"/>
    <col min="15875" max="15875" width="17.140625" style="28" bestFit="1" customWidth="1"/>
    <col min="15876" max="15876" width="4" style="28" customWidth="1"/>
    <col min="15877" max="15877" width="13.7109375" style="28" customWidth="1"/>
    <col min="15878" max="16119" width="13.7109375" style="28"/>
    <col min="16120" max="16120" width="22.140625" style="28" customWidth="1"/>
    <col min="16121" max="16127" width="13.7109375" style="28" customWidth="1"/>
    <col min="16128" max="16128" width="15.85546875" style="28" customWidth="1"/>
    <col min="16129" max="16129" width="16.5703125" style="28" bestFit="1" customWidth="1"/>
    <col min="16130" max="16130" width="13.7109375" style="28" customWidth="1"/>
    <col min="16131" max="16131" width="17.140625" style="28" bestFit="1" customWidth="1"/>
    <col min="16132" max="16132" width="4" style="28" customWidth="1"/>
    <col min="16133" max="16133" width="13.7109375" style="28" customWidth="1"/>
    <col min="16134" max="16384" width="13.7109375" style="28"/>
  </cols>
  <sheetData>
    <row r="1" spans="1:26" s="22" customFormat="1">
      <c r="A1" s="453" t="s">
        <v>4</v>
      </c>
      <c r="B1" s="163"/>
      <c r="C1" s="163"/>
      <c r="D1" s="89"/>
      <c r="E1" s="89"/>
      <c r="F1" s="164"/>
      <c r="G1" s="89"/>
      <c r="H1" s="89"/>
    </row>
    <row r="2" spans="1:26" s="22" customFormat="1" ht="15">
      <c r="A2" s="89"/>
      <c r="B2" s="163"/>
      <c r="C2" s="163"/>
      <c r="D2" s="165"/>
      <c r="E2" s="422" t="s">
        <v>192</v>
      </c>
      <c r="F2" s="422" t="s">
        <v>193</v>
      </c>
      <c r="G2" s="165"/>
      <c r="H2" s="89"/>
    </row>
    <row r="3" spans="1:26" s="22" customFormat="1" ht="15.75">
      <c r="A3" s="38" t="str">
        <f>'2-Kosten per locatie'!A3</f>
        <v>Naam opdrachtgever</v>
      </c>
      <c r="B3" s="147" t="str">
        <f>'2-Kosten per locatie'!B3</f>
        <v>Samenwerkingsorganisatie De Wolden Hoogeveen</v>
      </c>
      <c r="C3" s="147"/>
      <c r="D3" s="165"/>
      <c r="E3" s="423" t="s">
        <v>527</v>
      </c>
      <c r="F3" s="424">
        <v>0</v>
      </c>
      <c r="G3" s="165"/>
      <c r="H3" s="89"/>
    </row>
    <row r="4" spans="1:26" s="22" customFormat="1" ht="15.75">
      <c r="A4" s="38" t="str">
        <f>'2-Kosten per locatie'!A4</f>
        <v>Calculatie onderdeel</v>
      </c>
      <c r="B4" s="147" t="str">
        <f ca="1">MID(CELL("bestandsnaam",$C$9),SEARCH("]",CELL("bestandsnaam",$C$9),1)+1,256)</f>
        <v>10-Glasbewassing</v>
      </c>
      <c r="C4" s="147"/>
      <c r="D4" s="165"/>
      <c r="E4" s="423" t="s">
        <v>528</v>
      </c>
      <c r="F4" s="424">
        <v>0</v>
      </c>
      <c r="G4" s="165"/>
      <c r="H4" s="89"/>
    </row>
    <row r="5" spans="1:26" s="22" customFormat="1" ht="15.75">
      <c r="A5" s="38" t="str">
        <f>'2-Kosten per locatie'!A5</f>
        <v>Gebouw/plaats</v>
      </c>
      <c r="B5" s="147" t="str">
        <f>'2-Kosten per locatie'!B5</f>
        <v>Hoogeveen e.o.</v>
      </c>
      <c r="C5" s="147"/>
      <c r="D5" s="165"/>
      <c r="E5" s="425" t="s">
        <v>194</v>
      </c>
      <c r="F5" s="424">
        <v>0</v>
      </c>
      <c r="G5" s="165"/>
      <c r="H5" s="166"/>
      <c r="J5" s="24"/>
      <c r="K5" s="23"/>
      <c r="L5" s="24"/>
      <c r="M5" s="24"/>
      <c r="N5" s="23"/>
      <c r="O5" s="25"/>
      <c r="P5" s="24"/>
      <c r="Q5" s="23"/>
      <c r="R5" s="24"/>
      <c r="S5" s="24"/>
      <c r="T5" s="23"/>
      <c r="U5" s="24"/>
      <c r="V5" s="24"/>
      <c r="W5" s="23"/>
      <c r="X5" s="24"/>
      <c r="Y5" s="24"/>
      <c r="Z5" s="23"/>
    </row>
    <row r="6" spans="1:26" s="22" customFormat="1" ht="17.25" customHeight="1">
      <c r="A6" s="38" t="str">
        <f>'2-Kosten per locatie'!A6</f>
        <v>Referentie nummer</v>
      </c>
      <c r="B6" s="147">
        <f>'2-Kosten per locatie'!B6</f>
        <v>0</v>
      </c>
      <c r="C6" s="147"/>
      <c r="D6" s="165"/>
      <c r="E6" s="425" t="s">
        <v>684</v>
      </c>
      <c r="F6" s="424">
        <v>0</v>
      </c>
      <c r="G6" s="165"/>
      <c r="H6" s="166"/>
      <c r="J6" s="24"/>
      <c r="K6" s="23"/>
      <c r="L6" s="24"/>
      <c r="M6" s="26"/>
      <c r="N6" s="27"/>
      <c r="O6" s="25"/>
      <c r="P6" s="26"/>
      <c r="Q6" s="27"/>
      <c r="R6" s="24"/>
      <c r="S6" s="26"/>
      <c r="T6" s="27"/>
      <c r="U6" s="24"/>
      <c r="V6" s="26"/>
      <c r="W6" s="27"/>
      <c r="X6" s="24"/>
      <c r="Y6" s="26"/>
      <c r="Z6" s="27"/>
    </row>
    <row r="7" spans="1:26" s="22" customFormat="1" ht="17.25" customHeight="1">
      <c r="A7" s="38" t="str">
        <f>'2-Kosten per locatie'!A7</f>
        <v>Naam dienstverlener</v>
      </c>
      <c r="B7" s="147">
        <f>'2-Kosten per locatie'!B7</f>
        <v>0</v>
      </c>
      <c r="C7" s="111"/>
      <c r="D7" s="165"/>
      <c r="E7" s="165"/>
      <c r="F7" s="165"/>
      <c r="G7" s="165"/>
      <c r="H7" s="166"/>
      <c r="J7" s="24"/>
      <c r="K7" s="23"/>
      <c r="L7" s="24"/>
    </row>
    <row r="8" spans="1:26" s="22" customFormat="1" ht="17.25" customHeight="1">
      <c r="A8" s="38" t="str">
        <f>'2-Kosten per locatie'!A8</f>
        <v>Prijspeil</v>
      </c>
      <c r="B8" s="264">
        <f>'2-Kosten per locatie'!B8</f>
        <v>46023</v>
      </c>
      <c r="C8" s="48"/>
      <c r="D8" s="165"/>
      <c r="E8" s="165"/>
      <c r="F8" s="165"/>
      <c r="G8" s="165"/>
      <c r="H8" s="166"/>
    </row>
    <row r="9" spans="1:26" s="22" customFormat="1" ht="17.25" customHeight="1">
      <c r="A9" s="165"/>
      <c r="B9" s="165"/>
      <c r="C9" s="165"/>
      <c r="D9" s="165"/>
      <c r="E9" s="165"/>
      <c r="F9" s="165"/>
      <c r="G9" s="165"/>
      <c r="H9" s="166"/>
    </row>
    <row r="10" spans="1:26" s="22" customFormat="1" ht="17.25" customHeight="1">
      <c r="A10" s="165"/>
      <c r="B10" s="165"/>
      <c r="C10" s="165"/>
      <c r="D10" s="165"/>
      <c r="E10" s="165"/>
      <c r="F10" s="165"/>
      <c r="G10" s="165"/>
      <c r="H10" s="166"/>
    </row>
    <row r="11" spans="1:26" s="22" customFormat="1" ht="15.75">
      <c r="A11" s="167"/>
      <c r="B11" s="165"/>
      <c r="C11" s="165"/>
      <c r="D11" s="168"/>
      <c r="E11" s="165"/>
      <c r="F11" s="169"/>
      <c r="G11" s="168"/>
      <c r="H11" s="166"/>
    </row>
    <row r="12" spans="1:26" s="29" customFormat="1" ht="43.5" customHeight="1">
      <c r="A12" s="426" t="s">
        <v>14</v>
      </c>
      <c r="B12" s="427" t="s">
        <v>192</v>
      </c>
      <c r="C12" s="427" t="s">
        <v>195</v>
      </c>
      <c r="D12" s="422" t="s">
        <v>196</v>
      </c>
      <c r="E12" s="427" t="s">
        <v>197</v>
      </c>
      <c r="F12" s="427" t="s">
        <v>198</v>
      </c>
      <c r="G12" s="427" t="s">
        <v>199</v>
      </c>
      <c r="H12" s="427" t="s">
        <v>200</v>
      </c>
    </row>
    <row r="13" spans="1:26">
      <c r="A13" s="428" t="s">
        <v>523</v>
      </c>
      <c r="B13" s="423" t="s">
        <v>527</v>
      </c>
      <c r="C13" s="423"/>
      <c r="D13" s="467">
        <v>19.89</v>
      </c>
      <c r="E13" s="430">
        <f t="shared" ref="E13:E19" si="0">VLOOKUP(B13,$E$3:$F$10,2,FALSE)</f>
        <v>0</v>
      </c>
      <c r="F13" s="431">
        <f t="shared" ref="F13:F19" si="1">(D13*E13)</f>
        <v>0</v>
      </c>
      <c r="G13" s="432" t="s">
        <v>532</v>
      </c>
      <c r="H13" s="431">
        <f t="shared" ref="H13:H19" si="2">G13*F13</f>
        <v>0</v>
      </c>
    </row>
    <row r="14" spans="1:26">
      <c r="A14" s="428" t="s">
        <v>523</v>
      </c>
      <c r="B14" s="423" t="s">
        <v>528</v>
      </c>
      <c r="C14" s="423"/>
      <c r="D14" s="467">
        <v>19.89</v>
      </c>
      <c r="E14" s="430">
        <f t="shared" si="0"/>
        <v>0</v>
      </c>
      <c r="F14" s="431">
        <f t="shared" si="1"/>
        <v>0</v>
      </c>
      <c r="G14" s="432" t="s">
        <v>532</v>
      </c>
      <c r="H14" s="431">
        <f t="shared" si="2"/>
        <v>0</v>
      </c>
    </row>
    <row r="15" spans="1:26">
      <c r="A15" s="174" t="s">
        <v>523</v>
      </c>
      <c r="B15" s="425" t="s">
        <v>194</v>
      </c>
      <c r="C15" s="425"/>
      <c r="D15" s="467">
        <v>15.09</v>
      </c>
      <c r="E15" s="430">
        <f t="shared" si="0"/>
        <v>0</v>
      </c>
      <c r="F15" s="431">
        <f t="shared" si="1"/>
        <v>0</v>
      </c>
      <c r="G15" s="432" t="s">
        <v>532</v>
      </c>
      <c r="H15" s="431">
        <f t="shared" si="2"/>
        <v>0</v>
      </c>
    </row>
    <row r="16" spans="1:26">
      <c r="A16" s="174" t="s">
        <v>529</v>
      </c>
      <c r="B16" s="425" t="s">
        <v>527</v>
      </c>
      <c r="C16" s="425"/>
      <c r="D16" s="467">
        <v>19.739999999999998</v>
      </c>
      <c r="E16" s="430">
        <f t="shared" si="0"/>
        <v>0</v>
      </c>
      <c r="F16" s="431">
        <f t="shared" si="1"/>
        <v>0</v>
      </c>
      <c r="G16" s="432" t="s">
        <v>532</v>
      </c>
      <c r="H16" s="431">
        <f t="shared" si="2"/>
        <v>0</v>
      </c>
    </row>
    <row r="17" spans="1:8">
      <c r="A17" s="174" t="s">
        <v>529</v>
      </c>
      <c r="B17" s="423" t="s">
        <v>528</v>
      </c>
      <c r="C17" s="423"/>
      <c r="D17" s="467">
        <v>19.739999999999998</v>
      </c>
      <c r="E17" s="430">
        <f t="shared" si="0"/>
        <v>0</v>
      </c>
      <c r="F17" s="431">
        <f t="shared" si="1"/>
        <v>0</v>
      </c>
      <c r="G17" s="432" t="s">
        <v>532</v>
      </c>
      <c r="H17" s="431">
        <f t="shared" si="2"/>
        <v>0</v>
      </c>
    </row>
    <row r="18" spans="1:8">
      <c r="A18" s="174" t="s">
        <v>529</v>
      </c>
      <c r="B18" s="423" t="s">
        <v>194</v>
      </c>
      <c r="C18" s="423"/>
      <c r="D18" s="467">
        <v>9.8699999999999992</v>
      </c>
      <c r="E18" s="430">
        <f t="shared" si="0"/>
        <v>0</v>
      </c>
      <c r="F18" s="431">
        <f t="shared" si="1"/>
        <v>0</v>
      </c>
      <c r="G18" s="432" t="s">
        <v>532</v>
      </c>
      <c r="H18" s="431">
        <f t="shared" si="2"/>
        <v>0</v>
      </c>
    </row>
    <row r="19" spans="1:8">
      <c r="A19" s="174" t="s">
        <v>534</v>
      </c>
      <c r="B19" s="425" t="s">
        <v>527</v>
      </c>
      <c r="C19" s="425"/>
      <c r="D19" s="467">
        <v>10.8</v>
      </c>
      <c r="E19" s="430">
        <f t="shared" si="0"/>
        <v>0</v>
      </c>
      <c r="F19" s="431">
        <f t="shared" si="1"/>
        <v>0</v>
      </c>
      <c r="G19" s="432" t="s">
        <v>532</v>
      </c>
      <c r="H19" s="431">
        <f t="shared" si="2"/>
        <v>0</v>
      </c>
    </row>
    <row r="20" spans="1:8">
      <c r="A20" s="174" t="s">
        <v>534</v>
      </c>
      <c r="B20" s="425" t="s">
        <v>528</v>
      </c>
      <c r="C20" s="425"/>
      <c r="D20" s="467">
        <v>11.73</v>
      </c>
      <c r="E20" s="430">
        <f t="shared" ref="E20:E74" si="3">VLOOKUP(B20,$E$3:$F$10,2,FALSE)</f>
        <v>0</v>
      </c>
      <c r="F20" s="431">
        <f t="shared" ref="F20:F74" si="4">(D20*E20)</f>
        <v>0</v>
      </c>
      <c r="G20" s="432" t="s">
        <v>532</v>
      </c>
      <c r="H20" s="431">
        <f t="shared" ref="H20:H83" si="5">G20*F20</f>
        <v>0</v>
      </c>
    </row>
    <row r="21" spans="1:8">
      <c r="A21" s="174" t="s">
        <v>534</v>
      </c>
      <c r="B21" s="423" t="s">
        <v>194</v>
      </c>
      <c r="C21" s="423"/>
      <c r="D21" s="467">
        <v>12.66</v>
      </c>
      <c r="E21" s="430">
        <f t="shared" si="3"/>
        <v>0</v>
      </c>
      <c r="F21" s="431">
        <f t="shared" si="4"/>
        <v>0</v>
      </c>
      <c r="G21" s="432" t="s">
        <v>532</v>
      </c>
      <c r="H21" s="431">
        <f t="shared" si="5"/>
        <v>0</v>
      </c>
    </row>
    <row r="22" spans="1:8">
      <c r="A22" s="174" t="s">
        <v>537</v>
      </c>
      <c r="B22" s="423" t="s">
        <v>527</v>
      </c>
      <c r="C22" s="423"/>
      <c r="D22" s="467">
        <v>13.59</v>
      </c>
      <c r="E22" s="430">
        <f t="shared" si="3"/>
        <v>0</v>
      </c>
      <c r="F22" s="431">
        <f t="shared" si="4"/>
        <v>0</v>
      </c>
      <c r="G22" s="432" t="s">
        <v>532</v>
      </c>
      <c r="H22" s="431">
        <f t="shared" si="5"/>
        <v>0</v>
      </c>
    </row>
    <row r="23" spans="1:8">
      <c r="A23" s="174" t="s">
        <v>537</v>
      </c>
      <c r="B23" s="425" t="s">
        <v>528</v>
      </c>
      <c r="C23" s="425"/>
      <c r="D23" s="467">
        <v>14.52</v>
      </c>
      <c r="E23" s="430">
        <f t="shared" si="3"/>
        <v>0</v>
      </c>
      <c r="F23" s="431">
        <f t="shared" si="4"/>
        <v>0</v>
      </c>
      <c r="G23" s="432" t="s">
        <v>532</v>
      </c>
      <c r="H23" s="431">
        <f t="shared" si="5"/>
        <v>0</v>
      </c>
    </row>
    <row r="24" spans="1:8">
      <c r="A24" s="174" t="s">
        <v>537</v>
      </c>
      <c r="B24" s="423" t="s">
        <v>194</v>
      </c>
      <c r="C24" s="423"/>
      <c r="D24" s="467">
        <v>15.45</v>
      </c>
      <c r="E24" s="430">
        <f t="shared" si="3"/>
        <v>0</v>
      </c>
      <c r="F24" s="431">
        <f t="shared" si="4"/>
        <v>0</v>
      </c>
      <c r="G24" s="432" t="s">
        <v>532</v>
      </c>
      <c r="H24" s="431">
        <f t="shared" si="5"/>
        <v>0</v>
      </c>
    </row>
    <row r="25" spans="1:8">
      <c r="A25" s="174" t="s">
        <v>541</v>
      </c>
      <c r="B25" s="423" t="s">
        <v>527</v>
      </c>
      <c r="C25" s="423"/>
      <c r="D25" s="467">
        <v>16.38</v>
      </c>
      <c r="E25" s="430">
        <f t="shared" si="3"/>
        <v>0</v>
      </c>
      <c r="F25" s="431">
        <f t="shared" si="4"/>
        <v>0</v>
      </c>
      <c r="G25" s="432" t="s">
        <v>532</v>
      </c>
      <c r="H25" s="431">
        <f t="shared" si="5"/>
        <v>0</v>
      </c>
    </row>
    <row r="26" spans="1:8">
      <c r="A26" s="174" t="s">
        <v>541</v>
      </c>
      <c r="B26" s="425" t="s">
        <v>528</v>
      </c>
      <c r="C26" s="425"/>
      <c r="D26" s="467">
        <v>17.309999999999999</v>
      </c>
      <c r="E26" s="430">
        <f t="shared" si="3"/>
        <v>0</v>
      </c>
      <c r="F26" s="431">
        <f t="shared" si="4"/>
        <v>0</v>
      </c>
      <c r="G26" s="432" t="s">
        <v>532</v>
      </c>
      <c r="H26" s="431">
        <f t="shared" si="5"/>
        <v>0</v>
      </c>
    </row>
    <row r="27" spans="1:8">
      <c r="A27" s="174" t="s">
        <v>541</v>
      </c>
      <c r="B27" s="423" t="s">
        <v>194</v>
      </c>
      <c r="C27" s="423"/>
      <c r="D27" s="467">
        <v>18.239999999999998</v>
      </c>
      <c r="E27" s="430">
        <f t="shared" si="3"/>
        <v>0</v>
      </c>
      <c r="F27" s="431">
        <f t="shared" si="4"/>
        <v>0</v>
      </c>
      <c r="G27" s="432" t="s">
        <v>532</v>
      </c>
      <c r="H27" s="431">
        <f t="shared" si="5"/>
        <v>0</v>
      </c>
    </row>
    <row r="28" spans="1:8">
      <c r="A28" s="174" t="s">
        <v>545</v>
      </c>
      <c r="B28" s="423" t="s">
        <v>527</v>
      </c>
      <c r="C28" s="423"/>
      <c r="D28" s="467">
        <v>19.170000000000002</v>
      </c>
      <c r="E28" s="430">
        <f t="shared" si="3"/>
        <v>0</v>
      </c>
      <c r="F28" s="431">
        <f t="shared" si="4"/>
        <v>0</v>
      </c>
      <c r="G28" s="432" t="s">
        <v>532</v>
      </c>
      <c r="H28" s="431">
        <f t="shared" si="5"/>
        <v>0</v>
      </c>
    </row>
    <row r="29" spans="1:8">
      <c r="A29" s="174" t="s">
        <v>545</v>
      </c>
      <c r="B29" s="425" t="s">
        <v>528</v>
      </c>
      <c r="C29" s="425"/>
      <c r="D29" s="467">
        <v>20.100000000000001</v>
      </c>
      <c r="E29" s="430">
        <f t="shared" si="3"/>
        <v>0</v>
      </c>
      <c r="F29" s="431">
        <f t="shared" si="4"/>
        <v>0</v>
      </c>
      <c r="G29" s="432" t="s">
        <v>532</v>
      </c>
      <c r="H29" s="431">
        <f t="shared" si="5"/>
        <v>0</v>
      </c>
    </row>
    <row r="30" spans="1:8">
      <c r="A30" s="174" t="s">
        <v>545</v>
      </c>
      <c r="B30" s="423" t="s">
        <v>194</v>
      </c>
      <c r="C30" s="423"/>
      <c r="D30" s="467">
        <v>21.03</v>
      </c>
      <c r="E30" s="430">
        <f t="shared" si="3"/>
        <v>0</v>
      </c>
      <c r="F30" s="431">
        <f t="shared" si="4"/>
        <v>0</v>
      </c>
      <c r="G30" s="432" t="s">
        <v>532</v>
      </c>
      <c r="H30" s="431">
        <f t="shared" si="5"/>
        <v>0</v>
      </c>
    </row>
    <row r="31" spans="1:8">
      <c r="A31" s="174" t="s">
        <v>546</v>
      </c>
      <c r="B31" s="423" t="s">
        <v>527</v>
      </c>
      <c r="C31" s="423"/>
      <c r="D31" s="467">
        <v>21.96</v>
      </c>
      <c r="E31" s="430">
        <f t="shared" si="3"/>
        <v>0</v>
      </c>
      <c r="F31" s="431">
        <f t="shared" si="4"/>
        <v>0</v>
      </c>
      <c r="G31" s="432" t="s">
        <v>532</v>
      </c>
      <c r="H31" s="431">
        <f t="shared" si="5"/>
        <v>0</v>
      </c>
    </row>
    <row r="32" spans="1:8">
      <c r="A32" s="174" t="s">
        <v>546</v>
      </c>
      <c r="B32" s="425" t="s">
        <v>528</v>
      </c>
      <c r="C32" s="425"/>
      <c r="D32" s="467">
        <v>22.89</v>
      </c>
      <c r="E32" s="430">
        <f t="shared" si="3"/>
        <v>0</v>
      </c>
      <c r="F32" s="431">
        <f t="shared" si="4"/>
        <v>0</v>
      </c>
      <c r="G32" s="432" t="s">
        <v>532</v>
      </c>
      <c r="H32" s="431">
        <f t="shared" si="5"/>
        <v>0</v>
      </c>
    </row>
    <row r="33" spans="1:8">
      <c r="A33" s="174" t="s">
        <v>546</v>
      </c>
      <c r="B33" s="423" t="s">
        <v>194</v>
      </c>
      <c r="C33" s="423"/>
      <c r="D33" s="467">
        <v>23.82</v>
      </c>
      <c r="E33" s="430">
        <f t="shared" si="3"/>
        <v>0</v>
      </c>
      <c r="F33" s="431">
        <f t="shared" si="4"/>
        <v>0</v>
      </c>
      <c r="G33" s="432" t="s">
        <v>532</v>
      </c>
      <c r="H33" s="431">
        <f t="shared" si="5"/>
        <v>0</v>
      </c>
    </row>
    <row r="34" spans="1:8">
      <c r="A34" s="174" t="s">
        <v>548</v>
      </c>
      <c r="B34" s="423" t="s">
        <v>527</v>
      </c>
      <c r="C34" s="423"/>
      <c r="D34" s="467">
        <v>24.75</v>
      </c>
      <c r="E34" s="430">
        <f t="shared" si="3"/>
        <v>0</v>
      </c>
      <c r="F34" s="431">
        <f t="shared" si="4"/>
        <v>0</v>
      </c>
      <c r="G34" s="432" t="s">
        <v>532</v>
      </c>
      <c r="H34" s="431">
        <f t="shared" si="5"/>
        <v>0</v>
      </c>
    </row>
    <row r="35" spans="1:8">
      <c r="A35" s="174" t="s">
        <v>548</v>
      </c>
      <c r="B35" s="423" t="s">
        <v>528</v>
      </c>
      <c r="C35" s="423"/>
      <c r="D35" s="467">
        <v>25.68</v>
      </c>
      <c r="E35" s="430">
        <f t="shared" si="3"/>
        <v>0</v>
      </c>
      <c r="F35" s="431">
        <f t="shared" si="4"/>
        <v>0</v>
      </c>
      <c r="G35" s="432" t="s">
        <v>532</v>
      </c>
      <c r="H35" s="431">
        <f t="shared" si="5"/>
        <v>0</v>
      </c>
    </row>
    <row r="36" spans="1:8">
      <c r="A36" s="174" t="s">
        <v>548</v>
      </c>
      <c r="B36" s="423" t="s">
        <v>194</v>
      </c>
      <c r="C36" s="423"/>
      <c r="D36" s="467">
        <v>26.61</v>
      </c>
      <c r="E36" s="430">
        <f t="shared" si="3"/>
        <v>0</v>
      </c>
      <c r="F36" s="431">
        <f t="shared" si="4"/>
        <v>0</v>
      </c>
      <c r="G36" s="432" t="s">
        <v>532</v>
      </c>
      <c r="H36" s="431">
        <f t="shared" si="5"/>
        <v>0</v>
      </c>
    </row>
    <row r="37" spans="1:8">
      <c r="A37" s="174" t="s">
        <v>551</v>
      </c>
      <c r="B37" s="423" t="s">
        <v>527</v>
      </c>
      <c r="C37" s="423"/>
      <c r="D37" s="467">
        <v>27.54</v>
      </c>
      <c r="E37" s="430">
        <f t="shared" si="3"/>
        <v>0</v>
      </c>
      <c r="F37" s="431">
        <f t="shared" si="4"/>
        <v>0</v>
      </c>
      <c r="G37" s="432" t="s">
        <v>532</v>
      </c>
      <c r="H37" s="431">
        <f t="shared" si="5"/>
        <v>0</v>
      </c>
    </row>
    <row r="38" spans="1:8">
      <c r="A38" s="433" t="s">
        <v>551</v>
      </c>
      <c r="B38" s="423" t="s">
        <v>528</v>
      </c>
      <c r="C38" s="423"/>
      <c r="D38" s="467">
        <v>28.47</v>
      </c>
      <c r="E38" s="430">
        <f t="shared" si="3"/>
        <v>0</v>
      </c>
      <c r="F38" s="431">
        <f t="shared" si="4"/>
        <v>0</v>
      </c>
      <c r="G38" s="432" t="s">
        <v>532</v>
      </c>
      <c r="H38" s="431">
        <f t="shared" si="5"/>
        <v>0</v>
      </c>
    </row>
    <row r="39" spans="1:8">
      <c r="A39" s="434" t="s">
        <v>551</v>
      </c>
      <c r="B39" s="423" t="s">
        <v>194</v>
      </c>
      <c r="C39" s="423"/>
      <c r="D39" s="467">
        <v>29.4</v>
      </c>
      <c r="E39" s="430">
        <f t="shared" si="3"/>
        <v>0</v>
      </c>
      <c r="F39" s="431">
        <f t="shared" si="4"/>
        <v>0</v>
      </c>
      <c r="G39" s="432" t="s">
        <v>532</v>
      </c>
      <c r="H39" s="431">
        <f t="shared" si="5"/>
        <v>0</v>
      </c>
    </row>
    <row r="40" spans="1:8">
      <c r="A40" s="434" t="s">
        <v>555</v>
      </c>
      <c r="B40" s="423" t="s">
        <v>527</v>
      </c>
      <c r="C40" s="423"/>
      <c r="D40" s="467">
        <v>30.33</v>
      </c>
      <c r="E40" s="430">
        <f t="shared" si="3"/>
        <v>0</v>
      </c>
      <c r="F40" s="431">
        <f t="shared" si="4"/>
        <v>0</v>
      </c>
      <c r="G40" s="432" t="s">
        <v>532</v>
      </c>
      <c r="H40" s="431">
        <f t="shared" si="5"/>
        <v>0</v>
      </c>
    </row>
    <row r="41" spans="1:8">
      <c r="A41" s="434" t="s">
        <v>555</v>
      </c>
      <c r="B41" s="423" t="s">
        <v>528</v>
      </c>
      <c r="C41" s="423"/>
      <c r="D41" s="467">
        <v>31.26</v>
      </c>
      <c r="E41" s="430">
        <f t="shared" si="3"/>
        <v>0</v>
      </c>
      <c r="F41" s="431">
        <f t="shared" si="4"/>
        <v>0</v>
      </c>
      <c r="G41" s="432" t="s">
        <v>532</v>
      </c>
      <c r="H41" s="431">
        <f t="shared" si="5"/>
        <v>0</v>
      </c>
    </row>
    <row r="42" spans="1:8">
      <c r="A42" s="434" t="s">
        <v>555</v>
      </c>
      <c r="B42" s="423" t="s">
        <v>194</v>
      </c>
      <c r="C42" s="423"/>
      <c r="D42" s="467">
        <v>32.19</v>
      </c>
      <c r="E42" s="430">
        <f t="shared" si="3"/>
        <v>0</v>
      </c>
      <c r="F42" s="431">
        <f t="shared" si="4"/>
        <v>0</v>
      </c>
      <c r="G42" s="432" t="s">
        <v>532</v>
      </c>
      <c r="H42" s="431">
        <f t="shared" si="5"/>
        <v>0</v>
      </c>
    </row>
    <row r="43" spans="1:8">
      <c r="A43" s="468" t="s">
        <v>558</v>
      </c>
      <c r="B43" s="469" t="s">
        <v>527</v>
      </c>
      <c r="C43" s="469"/>
      <c r="D43" s="467">
        <v>33.119999999999997</v>
      </c>
      <c r="E43" s="430">
        <f t="shared" si="3"/>
        <v>0</v>
      </c>
      <c r="F43" s="431">
        <f t="shared" si="4"/>
        <v>0</v>
      </c>
      <c r="G43" s="432" t="s">
        <v>532</v>
      </c>
      <c r="H43" s="431">
        <f t="shared" si="5"/>
        <v>0</v>
      </c>
    </row>
    <row r="44" spans="1:8">
      <c r="A44" s="468" t="s">
        <v>558</v>
      </c>
      <c r="B44" s="469" t="s">
        <v>528</v>
      </c>
      <c r="C44" s="469"/>
      <c r="D44" s="467">
        <v>34.049999999999997</v>
      </c>
      <c r="E44" s="430">
        <f t="shared" si="3"/>
        <v>0</v>
      </c>
      <c r="F44" s="431">
        <f t="shared" si="4"/>
        <v>0</v>
      </c>
      <c r="G44" s="432" t="s">
        <v>532</v>
      </c>
      <c r="H44" s="431">
        <f t="shared" si="5"/>
        <v>0</v>
      </c>
    </row>
    <row r="45" spans="1:8">
      <c r="A45" s="468" t="s">
        <v>558</v>
      </c>
      <c r="B45" s="469" t="s">
        <v>194</v>
      </c>
      <c r="C45" s="469"/>
      <c r="D45" s="467">
        <v>34.979999999999997</v>
      </c>
      <c r="E45" s="430">
        <f t="shared" si="3"/>
        <v>0</v>
      </c>
      <c r="F45" s="431">
        <f t="shared" si="4"/>
        <v>0</v>
      </c>
      <c r="G45" s="432" t="s">
        <v>532</v>
      </c>
      <c r="H45" s="431">
        <f t="shared" si="5"/>
        <v>0</v>
      </c>
    </row>
    <row r="46" spans="1:8">
      <c r="A46" s="468" t="s">
        <v>561</v>
      </c>
      <c r="B46" s="469" t="s">
        <v>527</v>
      </c>
      <c r="C46" s="469"/>
      <c r="D46" s="467">
        <v>35.909999999999997</v>
      </c>
      <c r="E46" s="430">
        <f t="shared" si="3"/>
        <v>0</v>
      </c>
      <c r="F46" s="431">
        <f t="shared" si="4"/>
        <v>0</v>
      </c>
      <c r="G46" s="432" t="s">
        <v>532</v>
      </c>
      <c r="H46" s="431">
        <f t="shared" si="5"/>
        <v>0</v>
      </c>
    </row>
    <row r="47" spans="1:8">
      <c r="A47" s="468" t="s">
        <v>561</v>
      </c>
      <c r="B47" s="469" t="s">
        <v>528</v>
      </c>
      <c r="C47" s="469"/>
      <c r="D47" s="467">
        <v>36.840000000000003</v>
      </c>
      <c r="E47" s="430">
        <f t="shared" si="3"/>
        <v>0</v>
      </c>
      <c r="F47" s="431">
        <f t="shared" si="4"/>
        <v>0</v>
      </c>
      <c r="G47" s="432" t="s">
        <v>532</v>
      </c>
      <c r="H47" s="431">
        <f t="shared" si="5"/>
        <v>0</v>
      </c>
    </row>
    <row r="48" spans="1:8">
      <c r="A48" s="468" t="s">
        <v>561</v>
      </c>
      <c r="B48" s="469" t="s">
        <v>194</v>
      </c>
      <c r="C48" s="469"/>
      <c r="D48" s="467">
        <v>37.770000000000003</v>
      </c>
      <c r="E48" s="430">
        <f t="shared" si="3"/>
        <v>0</v>
      </c>
      <c r="F48" s="431">
        <f t="shared" si="4"/>
        <v>0</v>
      </c>
      <c r="G48" s="432" t="s">
        <v>532</v>
      </c>
      <c r="H48" s="431">
        <f t="shared" si="5"/>
        <v>0</v>
      </c>
    </row>
    <row r="49" spans="1:8">
      <c r="A49" s="468" t="s">
        <v>563</v>
      </c>
      <c r="B49" s="469" t="s">
        <v>527</v>
      </c>
      <c r="C49" s="469"/>
      <c r="D49" s="467">
        <v>38.700000000000003</v>
      </c>
      <c r="E49" s="430">
        <f t="shared" si="3"/>
        <v>0</v>
      </c>
      <c r="F49" s="431">
        <f t="shared" si="4"/>
        <v>0</v>
      </c>
      <c r="G49" s="432" t="s">
        <v>532</v>
      </c>
      <c r="H49" s="431">
        <f t="shared" si="5"/>
        <v>0</v>
      </c>
    </row>
    <row r="50" spans="1:8">
      <c r="A50" s="468" t="s">
        <v>563</v>
      </c>
      <c r="B50" s="469" t="s">
        <v>528</v>
      </c>
      <c r="C50" s="469"/>
      <c r="D50" s="467">
        <v>39.630000000000003</v>
      </c>
      <c r="E50" s="430">
        <f t="shared" si="3"/>
        <v>0</v>
      </c>
      <c r="F50" s="431">
        <f t="shared" si="4"/>
        <v>0</v>
      </c>
      <c r="G50" s="432" t="s">
        <v>532</v>
      </c>
      <c r="H50" s="431">
        <f t="shared" si="5"/>
        <v>0</v>
      </c>
    </row>
    <row r="51" spans="1:8">
      <c r="A51" s="468" t="s">
        <v>563</v>
      </c>
      <c r="B51" s="469" t="s">
        <v>194</v>
      </c>
      <c r="C51" s="469"/>
      <c r="D51" s="467">
        <v>40.56</v>
      </c>
      <c r="E51" s="430">
        <f t="shared" si="3"/>
        <v>0</v>
      </c>
      <c r="F51" s="431">
        <f t="shared" si="4"/>
        <v>0</v>
      </c>
      <c r="G51" s="432" t="s">
        <v>532</v>
      </c>
      <c r="H51" s="431">
        <f t="shared" si="5"/>
        <v>0</v>
      </c>
    </row>
    <row r="52" spans="1:8">
      <c r="A52" s="468" t="s">
        <v>565</v>
      </c>
      <c r="B52" s="469" t="s">
        <v>527</v>
      </c>
      <c r="C52" s="469"/>
      <c r="D52" s="467">
        <v>41.490000000000101</v>
      </c>
      <c r="E52" s="430">
        <f t="shared" si="3"/>
        <v>0</v>
      </c>
      <c r="F52" s="431">
        <f t="shared" si="4"/>
        <v>0</v>
      </c>
      <c r="G52" s="432" t="s">
        <v>532</v>
      </c>
      <c r="H52" s="431">
        <f t="shared" si="5"/>
        <v>0</v>
      </c>
    </row>
    <row r="53" spans="1:8">
      <c r="A53" s="468" t="s">
        <v>565</v>
      </c>
      <c r="B53" s="469" t="s">
        <v>528</v>
      </c>
      <c r="C53" s="469"/>
      <c r="D53" s="467">
        <v>42.420000000000101</v>
      </c>
      <c r="E53" s="430">
        <f t="shared" si="3"/>
        <v>0</v>
      </c>
      <c r="F53" s="431">
        <f t="shared" si="4"/>
        <v>0</v>
      </c>
      <c r="G53" s="432" t="s">
        <v>532</v>
      </c>
      <c r="H53" s="431">
        <f t="shared" si="5"/>
        <v>0</v>
      </c>
    </row>
    <row r="54" spans="1:8">
      <c r="A54" s="468" t="s">
        <v>565</v>
      </c>
      <c r="B54" s="469" t="s">
        <v>194</v>
      </c>
      <c r="C54" s="469"/>
      <c r="D54" s="467">
        <v>43.350000000000101</v>
      </c>
      <c r="E54" s="430">
        <f t="shared" si="3"/>
        <v>0</v>
      </c>
      <c r="F54" s="431">
        <f t="shared" si="4"/>
        <v>0</v>
      </c>
      <c r="G54" s="432" t="s">
        <v>532</v>
      </c>
      <c r="H54" s="431">
        <f t="shared" si="5"/>
        <v>0</v>
      </c>
    </row>
    <row r="55" spans="1:8">
      <c r="A55" s="468" t="s">
        <v>567</v>
      </c>
      <c r="B55" s="469" t="s">
        <v>527</v>
      </c>
      <c r="C55" s="469"/>
      <c r="D55" s="467">
        <v>44.280000000000101</v>
      </c>
      <c r="E55" s="430">
        <f t="shared" si="3"/>
        <v>0</v>
      </c>
      <c r="F55" s="431">
        <f t="shared" si="4"/>
        <v>0</v>
      </c>
      <c r="G55" s="432" t="s">
        <v>532</v>
      </c>
      <c r="H55" s="431">
        <f t="shared" si="5"/>
        <v>0</v>
      </c>
    </row>
    <row r="56" spans="1:8">
      <c r="A56" s="468" t="s">
        <v>567</v>
      </c>
      <c r="B56" s="469" t="s">
        <v>528</v>
      </c>
      <c r="C56" s="469"/>
      <c r="D56" s="467">
        <v>45.2100000000001</v>
      </c>
      <c r="E56" s="430">
        <f t="shared" si="3"/>
        <v>0</v>
      </c>
      <c r="F56" s="431">
        <f t="shared" si="4"/>
        <v>0</v>
      </c>
      <c r="G56" s="432" t="s">
        <v>532</v>
      </c>
      <c r="H56" s="431">
        <f t="shared" si="5"/>
        <v>0</v>
      </c>
    </row>
    <row r="57" spans="1:8">
      <c r="A57" s="468" t="s">
        <v>567</v>
      </c>
      <c r="B57" s="469" t="s">
        <v>194</v>
      </c>
      <c r="C57" s="469"/>
      <c r="D57" s="467">
        <v>46.1400000000001</v>
      </c>
      <c r="E57" s="430">
        <f t="shared" si="3"/>
        <v>0</v>
      </c>
      <c r="F57" s="431">
        <f t="shared" si="4"/>
        <v>0</v>
      </c>
      <c r="G57" s="432" t="s">
        <v>532</v>
      </c>
      <c r="H57" s="431">
        <f t="shared" si="5"/>
        <v>0</v>
      </c>
    </row>
    <row r="58" spans="1:8">
      <c r="A58" s="468" t="s">
        <v>572</v>
      </c>
      <c r="B58" s="469" t="s">
        <v>527</v>
      </c>
      <c r="C58" s="469"/>
      <c r="D58" s="467">
        <v>47.0700000000001</v>
      </c>
      <c r="E58" s="430">
        <f t="shared" si="3"/>
        <v>0</v>
      </c>
      <c r="F58" s="431">
        <f t="shared" si="4"/>
        <v>0</v>
      </c>
      <c r="G58" s="432" t="s">
        <v>532</v>
      </c>
      <c r="H58" s="431">
        <f t="shared" si="5"/>
        <v>0</v>
      </c>
    </row>
    <row r="59" spans="1:8">
      <c r="A59" s="468" t="s">
        <v>572</v>
      </c>
      <c r="B59" s="469" t="s">
        <v>528</v>
      </c>
      <c r="C59" s="469"/>
      <c r="D59" s="467">
        <v>48.000000000000099</v>
      </c>
      <c r="E59" s="430">
        <f t="shared" si="3"/>
        <v>0</v>
      </c>
      <c r="F59" s="431">
        <f t="shared" si="4"/>
        <v>0</v>
      </c>
      <c r="G59" s="432" t="s">
        <v>532</v>
      </c>
      <c r="H59" s="431">
        <f t="shared" si="5"/>
        <v>0</v>
      </c>
    </row>
    <row r="60" spans="1:8">
      <c r="A60" s="468" t="s">
        <v>572</v>
      </c>
      <c r="B60" s="469" t="s">
        <v>194</v>
      </c>
      <c r="C60" s="469"/>
      <c r="D60" s="467">
        <v>48.930000000000099</v>
      </c>
      <c r="E60" s="430">
        <f t="shared" si="3"/>
        <v>0</v>
      </c>
      <c r="F60" s="431">
        <f t="shared" si="4"/>
        <v>0</v>
      </c>
      <c r="G60" s="432" t="s">
        <v>532</v>
      </c>
      <c r="H60" s="431">
        <f t="shared" si="5"/>
        <v>0</v>
      </c>
    </row>
    <row r="61" spans="1:8">
      <c r="A61" s="468" t="s">
        <v>576</v>
      </c>
      <c r="B61" s="469" t="s">
        <v>527</v>
      </c>
      <c r="C61" s="469"/>
      <c r="D61" s="467">
        <v>49.860000000000099</v>
      </c>
      <c r="E61" s="430">
        <f t="shared" si="3"/>
        <v>0</v>
      </c>
      <c r="F61" s="431">
        <f t="shared" si="4"/>
        <v>0</v>
      </c>
      <c r="G61" s="432" t="s">
        <v>532</v>
      </c>
      <c r="H61" s="431">
        <f t="shared" si="5"/>
        <v>0</v>
      </c>
    </row>
    <row r="62" spans="1:8">
      <c r="A62" s="468" t="s">
        <v>576</v>
      </c>
      <c r="B62" s="469" t="s">
        <v>528</v>
      </c>
      <c r="C62" s="469"/>
      <c r="D62" s="467">
        <v>50.790000000000099</v>
      </c>
      <c r="E62" s="430">
        <f t="shared" si="3"/>
        <v>0</v>
      </c>
      <c r="F62" s="431">
        <f t="shared" si="4"/>
        <v>0</v>
      </c>
      <c r="G62" s="432" t="s">
        <v>532</v>
      </c>
      <c r="H62" s="431">
        <f t="shared" si="5"/>
        <v>0</v>
      </c>
    </row>
    <row r="63" spans="1:8">
      <c r="A63" s="468" t="s">
        <v>576</v>
      </c>
      <c r="B63" s="469" t="s">
        <v>194</v>
      </c>
      <c r="C63" s="469"/>
      <c r="D63" s="467">
        <v>51.720000000000098</v>
      </c>
      <c r="E63" s="430">
        <f t="shared" si="3"/>
        <v>0</v>
      </c>
      <c r="F63" s="431">
        <f t="shared" si="4"/>
        <v>0</v>
      </c>
      <c r="G63" s="432" t="s">
        <v>532</v>
      </c>
      <c r="H63" s="431">
        <f t="shared" si="5"/>
        <v>0</v>
      </c>
    </row>
    <row r="64" spans="1:8">
      <c r="A64" s="468" t="s">
        <v>579</v>
      </c>
      <c r="B64" s="469" t="s">
        <v>527</v>
      </c>
      <c r="C64" s="469"/>
      <c r="D64" s="467">
        <v>52.650000000000098</v>
      </c>
      <c r="E64" s="430">
        <f t="shared" si="3"/>
        <v>0</v>
      </c>
      <c r="F64" s="431">
        <f t="shared" si="4"/>
        <v>0</v>
      </c>
      <c r="G64" s="432" t="s">
        <v>532</v>
      </c>
      <c r="H64" s="431">
        <f t="shared" si="5"/>
        <v>0</v>
      </c>
    </row>
    <row r="65" spans="1:8">
      <c r="A65" s="468" t="s">
        <v>579</v>
      </c>
      <c r="B65" s="469" t="s">
        <v>528</v>
      </c>
      <c r="C65" s="469"/>
      <c r="D65" s="467">
        <v>53.580000000000098</v>
      </c>
      <c r="E65" s="430">
        <f t="shared" si="3"/>
        <v>0</v>
      </c>
      <c r="F65" s="431">
        <f t="shared" si="4"/>
        <v>0</v>
      </c>
      <c r="G65" s="432" t="s">
        <v>532</v>
      </c>
      <c r="H65" s="431">
        <f t="shared" si="5"/>
        <v>0</v>
      </c>
    </row>
    <row r="66" spans="1:8">
      <c r="A66" s="468" t="s">
        <v>579</v>
      </c>
      <c r="B66" s="469" t="s">
        <v>194</v>
      </c>
      <c r="C66" s="469"/>
      <c r="D66" s="467">
        <v>54.510000000000097</v>
      </c>
      <c r="E66" s="430">
        <f t="shared" si="3"/>
        <v>0</v>
      </c>
      <c r="F66" s="431">
        <f t="shared" si="4"/>
        <v>0</v>
      </c>
      <c r="G66" s="432" t="s">
        <v>532</v>
      </c>
      <c r="H66" s="431">
        <f t="shared" si="5"/>
        <v>0</v>
      </c>
    </row>
    <row r="67" spans="1:8">
      <c r="A67" s="468" t="s">
        <v>581</v>
      </c>
      <c r="B67" s="469" t="s">
        <v>527</v>
      </c>
      <c r="C67" s="469"/>
      <c r="D67" s="467">
        <v>55.440000000000097</v>
      </c>
      <c r="E67" s="430">
        <f t="shared" si="3"/>
        <v>0</v>
      </c>
      <c r="F67" s="431">
        <f t="shared" si="4"/>
        <v>0</v>
      </c>
      <c r="G67" s="432" t="s">
        <v>532</v>
      </c>
      <c r="H67" s="431">
        <f t="shared" si="5"/>
        <v>0</v>
      </c>
    </row>
    <row r="68" spans="1:8">
      <c r="A68" s="468" t="s">
        <v>581</v>
      </c>
      <c r="B68" s="469" t="s">
        <v>528</v>
      </c>
      <c r="C68" s="469"/>
      <c r="D68" s="467">
        <v>56.370000000000097</v>
      </c>
      <c r="E68" s="430">
        <f t="shared" si="3"/>
        <v>0</v>
      </c>
      <c r="F68" s="431">
        <f t="shared" si="4"/>
        <v>0</v>
      </c>
      <c r="G68" s="432" t="s">
        <v>532</v>
      </c>
      <c r="H68" s="431">
        <f t="shared" si="5"/>
        <v>0</v>
      </c>
    </row>
    <row r="69" spans="1:8">
      <c r="A69" s="468" t="s">
        <v>581</v>
      </c>
      <c r="B69" s="469" t="s">
        <v>194</v>
      </c>
      <c r="C69" s="469"/>
      <c r="D69" s="467">
        <v>57.300000000000097</v>
      </c>
      <c r="E69" s="430">
        <f t="shared" si="3"/>
        <v>0</v>
      </c>
      <c r="F69" s="431">
        <f t="shared" si="4"/>
        <v>0</v>
      </c>
      <c r="G69" s="432" t="s">
        <v>532</v>
      </c>
      <c r="H69" s="431">
        <f t="shared" si="5"/>
        <v>0</v>
      </c>
    </row>
    <row r="70" spans="1:8">
      <c r="A70" s="468" t="s">
        <v>586</v>
      </c>
      <c r="B70" s="469" t="s">
        <v>527</v>
      </c>
      <c r="C70" s="469"/>
      <c r="D70" s="467">
        <v>58.230000000000103</v>
      </c>
      <c r="E70" s="430">
        <f t="shared" si="3"/>
        <v>0</v>
      </c>
      <c r="F70" s="431">
        <f t="shared" si="4"/>
        <v>0</v>
      </c>
      <c r="G70" s="432" t="s">
        <v>532</v>
      </c>
      <c r="H70" s="431">
        <f t="shared" si="5"/>
        <v>0</v>
      </c>
    </row>
    <row r="71" spans="1:8">
      <c r="A71" s="468" t="s">
        <v>586</v>
      </c>
      <c r="B71" s="469" t="s">
        <v>528</v>
      </c>
      <c r="C71" s="469"/>
      <c r="D71" s="467">
        <v>59.160000000000103</v>
      </c>
      <c r="E71" s="430">
        <f t="shared" si="3"/>
        <v>0</v>
      </c>
      <c r="F71" s="431">
        <f t="shared" si="4"/>
        <v>0</v>
      </c>
      <c r="G71" s="432" t="s">
        <v>532</v>
      </c>
      <c r="H71" s="431">
        <f t="shared" si="5"/>
        <v>0</v>
      </c>
    </row>
    <row r="72" spans="1:8">
      <c r="A72" s="468" t="s">
        <v>586</v>
      </c>
      <c r="B72" s="469" t="s">
        <v>194</v>
      </c>
      <c r="C72" s="469"/>
      <c r="D72" s="467">
        <v>60.090000000000103</v>
      </c>
      <c r="E72" s="430">
        <f t="shared" si="3"/>
        <v>0</v>
      </c>
      <c r="F72" s="431">
        <f t="shared" si="4"/>
        <v>0</v>
      </c>
      <c r="G72" s="432" t="s">
        <v>532</v>
      </c>
      <c r="H72" s="431">
        <f t="shared" si="5"/>
        <v>0</v>
      </c>
    </row>
    <row r="73" spans="1:8">
      <c r="A73" s="468" t="s">
        <v>592</v>
      </c>
      <c r="B73" s="469" t="s">
        <v>527</v>
      </c>
      <c r="C73" s="469"/>
      <c r="D73" s="467">
        <v>61.020000000000103</v>
      </c>
      <c r="E73" s="430">
        <f t="shared" si="3"/>
        <v>0</v>
      </c>
      <c r="F73" s="431">
        <f t="shared" si="4"/>
        <v>0</v>
      </c>
      <c r="G73" s="432" t="s">
        <v>532</v>
      </c>
      <c r="H73" s="431">
        <f t="shared" si="5"/>
        <v>0</v>
      </c>
    </row>
    <row r="74" spans="1:8">
      <c r="A74" s="468" t="s">
        <v>592</v>
      </c>
      <c r="B74" s="469" t="s">
        <v>528</v>
      </c>
      <c r="C74" s="469"/>
      <c r="D74" s="467">
        <v>61.950000000000102</v>
      </c>
      <c r="E74" s="430">
        <f t="shared" si="3"/>
        <v>0</v>
      </c>
      <c r="F74" s="431">
        <f t="shared" si="4"/>
        <v>0</v>
      </c>
      <c r="G74" s="432" t="s">
        <v>532</v>
      </c>
      <c r="H74" s="431">
        <f t="shared" si="5"/>
        <v>0</v>
      </c>
    </row>
    <row r="75" spans="1:8">
      <c r="A75" s="468" t="s">
        <v>600</v>
      </c>
      <c r="B75" s="469" t="s">
        <v>527</v>
      </c>
      <c r="C75" s="469"/>
      <c r="D75" s="511">
        <v>13.31</v>
      </c>
      <c r="E75" s="430">
        <f t="shared" ref="E75:E92" si="6">VLOOKUP(B75,$E$3:$F$10,2,FALSE)</f>
        <v>0</v>
      </c>
      <c r="F75" s="431">
        <f t="shared" ref="F75:F92" si="7">(D75*E75)</f>
        <v>0</v>
      </c>
      <c r="G75" s="538">
        <v>2</v>
      </c>
      <c r="H75" s="431">
        <f t="shared" si="5"/>
        <v>0</v>
      </c>
    </row>
    <row r="76" spans="1:8">
      <c r="A76" s="468" t="s">
        <v>600</v>
      </c>
      <c r="B76" s="469" t="s">
        <v>528</v>
      </c>
      <c r="C76" s="469"/>
      <c r="D76" s="511">
        <v>13.31</v>
      </c>
      <c r="E76" s="430">
        <f t="shared" si="6"/>
        <v>0</v>
      </c>
      <c r="F76" s="431">
        <f t="shared" si="7"/>
        <v>0</v>
      </c>
      <c r="G76" s="538">
        <v>2</v>
      </c>
      <c r="H76" s="431">
        <f t="shared" si="5"/>
        <v>0</v>
      </c>
    </row>
    <row r="77" spans="1:8">
      <c r="A77" s="434" t="s">
        <v>602</v>
      </c>
      <c r="B77" s="423" t="s">
        <v>527</v>
      </c>
      <c r="C77" s="423"/>
      <c r="D77" s="467">
        <v>49.78</v>
      </c>
      <c r="E77" s="430">
        <f t="shared" si="6"/>
        <v>0</v>
      </c>
      <c r="F77" s="431">
        <f t="shared" si="7"/>
        <v>0</v>
      </c>
      <c r="G77" s="432" t="s">
        <v>532</v>
      </c>
      <c r="H77" s="431">
        <f t="shared" si="5"/>
        <v>0</v>
      </c>
    </row>
    <row r="78" spans="1:8">
      <c r="A78" s="434" t="s">
        <v>602</v>
      </c>
      <c r="B78" s="423" t="s">
        <v>528</v>
      </c>
      <c r="C78" s="423"/>
      <c r="D78" s="467">
        <v>49.78</v>
      </c>
      <c r="E78" s="430">
        <f t="shared" si="6"/>
        <v>0</v>
      </c>
      <c r="F78" s="431">
        <f t="shared" si="7"/>
        <v>0</v>
      </c>
      <c r="G78" s="432" t="s">
        <v>532</v>
      </c>
      <c r="H78" s="431">
        <f t="shared" si="5"/>
        <v>0</v>
      </c>
    </row>
    <row r="79" spans="1:8">
      <c r="A79" s="434" t="s">
        <v>602</v>
      </c>
      <c r="B79" s="423" t="s">
        <v>194</v>
      </c>
      <c r="C79" s="423"/>
      <c r="D79" s="467">
        <v>22.39</v>
      </c>
      <c r="E79" s="430">
        <f t="shared" si="6"/>
        <v>0</v>
      </c>
      <c r="F79" s="431">
        <f t="shared" si="7"/>
        <v>0</v>
      </c>
      <c r="G79" s="432" t="s">
        <v>532</v>
      </c>
      <c r="H79" s="431">
        <f t="shared" si="5"/>
        <v>0</v>
      </c>
    </row>
    <row r="80" spans="1:8">
      <c r="A80" s="434" t="s">
        <v>610</v>
      </c>
      <c r="B80" s="423" t="s">
        <v>527</v>
      </c>
      <c r="C80" s="423"/>
      <c r="D80" s="467">
        <v>2.5</v>
      </c>
      <c r="E80" s="430">
        <f t="shared" si="6"/>
        <v>0</v>
      </c>
      <c r="F80" s="431">
        <f t="shared" si="7"/>
        <v>0</v>
      </c>
      <c r="G80" s="432" t="s">
        <v>532</v>
      </c>
      <c r="H80" s="431">
        <f t="shared" si="5"/>
        <v>0</v>
      </c>
    </row>
    <row r="81" spans="1:8">
      <c r="A81" s="434" t="s">
        <v>610</v>
      </c>
      <c r="B81" s="423" t="s">
        <v>528</v>
      </c>
      <c r="C81" s="423"/>
      <c r="D81" s="467">
        <v>2.5</v>
      </c>
      <c r="E81" s="430">
        <f t="shared" si="6"/>
        <v>0</v>
      </c>
      <c r="F81" s="431">
        <f t="shared" si="7"/>
        <v>0</v>
      </c>
      <c r="G81" s="432" t="s">
        <v>532</v>
      </c>
      <c r="H81" s="431">
        <f t="shared" si="5"/>
        <v>0</v>
      </c>
    </row>
    <row r="82" spans="1:8">
      <c r="A82" s="434" t="s">
        <v>614</v>
      </c>
      <c r="B82" s="423" t="s">
        <v>527</v>
      </c>
      <c r="C82" s="423"/>
      <c r="D82" s="467">
        <v>2</v>
      </c>
      <c r="E82" s="430">
        <f t="shared" si="6"/>
        <v>0</v>
      </c>
      <c r="F82" s="431">
        <f t="shared" si="7"/>
        <v>0</v>
      </c>
      <c r="G82" s="432" t="s">
        <v>532</v>
      </c>
      <c r="H82" s="431">
        <f t="shared" si="5"/>
        <v>0</v>
      </c>
    </row>
    <row r="83" spans="1:8">
      <c r="A83" s="434" t="s">
        <v>614</v>
      </c>
      <c r="B83" s="423" t="s">
        <v>528</v>
      </c>
      <c r="C83" s="423"/>
      <c r="D83" s="467">
        <v>2</v>
      </c>
      <c r="E83" s="430">
        <f t="shared" si="6"/>
        <v>0</v>
      </c>
      <c r="F83" s="431">
        <f t="shared" si="7"/>
        <v>0</v>
      </c>
      <c r="G83" s="432" t="s">
        <v>532</v>
      </c>
      <c r="H83" s="431">
        <f t="shared" si="5"/>
        <v>0</v>
      </c>
    </row>
    <row r="84" spans="1:8">
      <c r="A84" s="434" t="s">
        <v>616</v>
      </c>
      <c r="B84" s="423" t="s">
        <v>527</v>
      </c>
      <c r="C84" s="423"/>
      <c r="D84" s="467">
        <v>8.43</v>
      </c>
      <c r="E84" s="430">
        <f t="shared" si="6"/>
        <v>0</v>
      </c>
      <c r="F84" s="431">
        <f t="shared" si="7"/>
        <v>0</v>
      </c>
      <c r="G84" s="432" t="s">
        <v>532</v>
      </c>
      <c r="H84" s="431">
        <f t="shared" ref="H84:H92" si="8">G84*F84</f>
        <v>0</v>
      </c>
    </row>
    <row r="85" spans="1:8">
      <c r="A85" s="434" t="s">
        <v>616</v>
      </c>
      <c r="B85" s="423" t="s">
        <v>528</v>
      </c>
      <c r="C85" s="423"/>
      <c r="D85" s="467">
        <v>8.43</v>
      </c>
      <c r="E85" s="430">
        <f t="shared" si="6"/>
        <v>0</v>
      </c>
      <c r="F85" s="431">
        <f t="shared" si="7"/>
        <v>0</v>
      </c>
      <c r="G85" s="432" t="s">
        <v>532</v>
      </c>
      <c r="H85" s="431">
        <f t="shared" si="8"/>
        <v>0</v>
      </c>
    </row>
    <row r="86" spans="1:8">
      <c r="A86" s="434" t="s">
        <v>644</v>
      </c>
      <c r="B86" s="423" t="s">
        <v>527</v>
      </c>
      <c r="C86" s="423"/>
      <c r="D86" s="467">
        <v>105.2</v>
      </c>
      <c r="E86" s="430">
        <f t="shared" si="6"/>
        <v>0</v>
      </c>
      <c r="F86" s="431">
        <f t="shared" si="7"/>
        <v>0</v>
      </c>
      <c r="G86" s="527">
        <v>2</v>
      </c>
      <c r="H86" s="431">
        <f t="shared" si="8"/>
        <v>0</v>
      </c>
    </row>
    <row r="87" spans="1:8">
      <c r="A87" s="434" t="s">
        <v>644</v>
      </c>
      <c r="B87" s="423" t="s">
        <v>528</v>
      </c>
      <c r="C87" s="423"/>
      <c r="D87" s="467">
        <v>225.1</v>
      </c>
      <c r="E87" s="430">
        <f t="shared" si="6"/>
        <v>0</v>
      </c>
      <c r="F87" s="431">
        <f t="shared" si="7"/>
        <v>0</v>
      </c>
      <c r="G87" s="527">
        <v>2</v>
      </c>
      <c r="H87" s="431">
        <f t="shared" si="8"/>
        <v>0</v>
      </c>
    </row>
    <row r="88" spans="1:8">
      <c r="A88" s="434" t="s">
        <v>644</v>
      </c>
      <c r="B88" s="423" t="s">
        <v>194</v>
      </c>
      <c r="C88" s="423"/>
      <c r="D88" s="467">
        <v>143.4</v>
      </c>
      <c r="E88" s="430">
        <f t="shared" si="6"/>
        <v>0</v>
      </c>
      <c r="F88" s="431">
        <f t="shared" si="7"/>
        <v>0</v>
      </c>
      <c r="G88" s="527">
        <v>2</v>
      </c>
      <c r="H88" s="431">
        <f t="shared" si="8"/>
        <v>0</v>
      </c>
    </row>
    <row r="89" spans="1:8">
      <c r="A89" s="434" t="s">
        <v>644</v>
      </c>
      <c r="B89" s="423" t="s">
        <v>684</v>
      </c>
      <c r="C89" s="423" t="s">
        <v>685</v>
      </c>
      <c r="D89" s="467">
        <v>21.6</v>
      </c>
      <c r="E89" s="430">
        <f t="shared" si="6"/>
        <v>0</v>
      </c>
      <c r="F89" s="431">
        <f t="shared" si="7"/>
        <v>0</v>
      </c>
      <c r="G89" s="527">
        <v>2</v>
      </c>
      <c r="H89" s="431">
        <f t="shared" si="8"/>
        <v>0</v>
      </c>
    </row>
    <row r="90" spans="1:8">
      <c r="A90" s="434" t="s">
        <v>645</v>
      </c>
      <c r="B90" s="423" t="s">
        <v>527</v>
      </c>
      <c r="C90" s="423"/>
      <c r="D90" s="467">
        <v>165.8</v>
      </c>
      <c r="E90" s="430">
        <f t="shared" si="6"/>
        <v>0</v>
      </c>
      <c r="F90" s="431">
        <f t="shared" si="7"/>
        <v>0</v>
      </c>
      <c r="G90" s="527">
        <v>2</v>
      </c>
      <c r="H90" s="431">
        <f t="shared" si="8"/>
        <v>0</v>
      </c>
    </row>
    <row r="91" spans="1:8">
      <c r="A91" s="434" t="s">
        <v>645</v>
      </c>
      <c r="B91" s="423" t="s">
        <v>528</v>
      </c>
      <c r="C91" s="423"/>
      <c r="D91" s="467">
        <v>266.5</v>
      </c>
      <c r="E91" s="430">
        <f t="shared" si="6"/>
        <v>0</v>
      </c>
      <c r="F91" s="431">
        <f t="shared" si="7"/>
        <v>0</v>
      </c>
      <c r="G91" s="527">
        <v>2</v>
      </c>
      <c r="H91" s="431">
        <f t="shared" si="8"/>
        <v>0</v>
      </c>
    </row>
    <row r="92" spans="1:8">
      <c r="A92" s="434" t="s">
        <v>645</v>
      </c>
      <c r="B92" s="423" t="s">
        <v>194</v>
      </c>
      <c r="C92" s="423"/>
      <c r="D92" s="467">
        <v>196.2</v>
      </c>
      <c r="E92" s="430">
        <f t="shared" si="6"/>
        <v>0</v>
      </c>
      <c r="F92" s="431">
        <f t="shared" si="7"/>
        <v>0</v>
      </c>
      <c r="G92" s="527">
        <v>2</v>
      </c>
      <c r="H92" s="431">
        <f t="shared" si="8"/>
        <v>0</v>
      </c>
    </row>
    <row r="93" spans="1:8">
      <c r="A93" s="513"/>
      <c r="B93" s="514"/>
      <c r="C93" s="514"/>
      <c r="D93" s="515"/>
      <c r="E93" s="516"/>
      <c r="F93" s="517"/>
      <c r="G93" s="518"/>
      <c r="H93" s="517"/>
    </row>
    <row r="94" spans="1:8">
      <c r="B94" s="170"/>
      <c r="C94" s="170"/>
      <c r="D94" s="265"/>
      <c r="E94" s="265"/>
      <c r="F94" s="265"/>
      <c r="G94" s="265"/>
      <c r="H94" s="265"/>
    </row>
    <row r="95" spans="1:8">
      <c r="A95" s="435" t="s">
        <v>22</v>
      </c>
      <c r="B95" s="436"/>
      <c r="C95" s="437"/>
      <c r="D95" s="438">
        <f>SUM(D13:D87)</f>
        <v>2645.9500000000021</v>
      </c>
      <c r="E95" s="439"/>
      <c r="F95" s="440"/>
      <c r="G95" s="441"/>
      <c r="H95" s="442">
        <f>SUM(H13:H92)</f>
        <v>0</v>
      </c>
    </row>
  </sheetData>
  <autoFilter ref="A12:Z95" xr:uid="{00000000-0009-0000-0000-00000A000000}"/>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ignoredErrors>
    <ignoredError sqref="G13:G74 G77:G8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0"/>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2578125" defaultRowHeight="13.5"/>
  <cols>
    <col min="1" max="1" width="39" style="55" customWidth="1"/>
    <col min="2" max="2" width="20.28515625" style="55" customWidth="1"/>
    <col min="3" max="6" width="17.5703125" style="55" customWidth="1"/>
    <col min="7" max="16384" width="11.42578125" style="2"/>
  </cols>
  <sheetData>
    <row r="1" spans="1:6">
      <c r="A1" s="453" t="s">
        <v>4</v>
      </c>
      <c r="B1" s="148"/>
      <c r="C1" s="148"/>
      <c r="D1" s="149"/>
    </row>
    <row r="2" spans="1:6">
      <c r="A2" s="89"/>
    </row>
    <row r="3" spans="1:6" ht="15.75">
      <c r="A3" s="38" t="str">
        <f>'2-Kosten per locatie'!A3</f>
        <v>Naam opdrachtgever</v>
      </c>
      <c r="B3" s="47" t="str">
        <f>'2-Kosten per locatie'!B3</f>
        <v>Samenwerkingsorganisatie De Wolden Hoogeveen</v>
      </c>
      <c r="C3" s="150"/>
      <c r="D3" s="150"/>
    </row>
    <row r="4" spans="1:6" ht="15.75">
      <c r="A4" s="38" t="str">
        <f>'2-Kosten per locatie'!A4</f>
        <v>Calculatie onderdeel</v>
      </c>
      <c r="B4" s="47" t="str">
        <f ca="1">MID(CELL("bestandsnaam",$C$9),SEARCH("]",CELL("bestandsnaam",$C$9),1)+1,256)</f>
        <v>11-Afroepprijs</v>
      </c>
      <c r="C4" s="151"/>
      <c r="D4" s="152"/>
    </row>
    <row r="5" spans="1:6" ht="15.75">
      <c r="A5" s="38" t="str">
        <f>'2-Kosten per locatie'!A5</f>
        <v>Gebouw/plaats</v>
      </c>
      <c r="B5" s="47" t="str">
        <f>'2-Kosten per locatie'!B5</f>
        <v>Hoogeveen e.o.</v>
      </c>
      <c r="C5" s="151"/>
      <c r="D5" s="152"/>
    </row>
    <row r="6" spans="1:6" ht="15.75">
      <c r="A6" s="38" t="str">
        <f>'2-Kosten per locatie'!A6</f>
        <v>Referentie nummer</v>
      </c>
      <c r="B6" s="47">
        <f>'2-Kosten per locatie'!B6</f>
        <v>0</v>
      </c>
      <c r="C6" s="151"/>
      <c r="D6" s="152"/>
    </row>
    <row r="7" spans="1:6" ht="15.75">
      <c r="A7" s="38" t="str">
        <f>'2-Kosten per locatie'!A7</f>
        <v>Naam dienstverlener</v>
      </c>
      <c r="B7" s="47">
        <f>'2-Kosten per locatie'!B7</f>
        <v>0</v>
      </c>
      <c r="C7" s="151"/>
      <c r="D7" s="152"/>
    </row>
    <row r="8" spans="1:6" ht="15.75">
      <c r="A8" s="38" t="str">
        <f>'2-Kosten per locatie'!A8</f>
        <v>Prijspeil</v>
      </c>
      <c r="B8" s="236">
        <f>'2-Kosten per locatie'!B8</f>
        <v>46023</v>
      </c>
      <c r="C8" s="151"/>
      <c r="D8" s="152"/>
    </row>
    <row r="9" spans="1:6" ht="15.75">
      <c r="A9" s="153"/>
      <c r="B9" s="154"/>
      <c r="C9" s="151"/>
      <c r="D9" s="152"/>
    </row>
    <row r="10" spans="1:6">
      <c r="A10" s="155"/>
      <c r="B10" s="156"/>
      <c r="C10" s="156"/>
      <c r="D10" s="156"/>
    </row>
    <row r="11" spans="1:6" ht="19.5">
      <c r="A11" s="399" t="s">
        <v>160</v>
      </c>
      <c r="B11" s="400"/>
      <c r="C11" s="400"/>
      <c r="D11" s="401"/>
      <c r="E11" s="401"/>
      <c r="F11" s="402"/>
    </row>
    <row r="13" spans="1:6">
      <c r="A13" s="403"/>
      <c r="B13" s="404"/>
      <c r="C13" s="573" t="s">
        <v>161</v>
      </c>
      <c r="D13" s="574"/>
      <c r="E13" s="574"/>
      <c r="F13" s="575"/>
    </row>
    <row r="14" spans="1:6">
      <c r="A14" s="405" t="s">
        <v>162</v>
      </c>
      <c r="B14" s="405" t="s">
        <v>163</v>
      </c>
      <c r="C14" s="406" t="s">
        <v>164</v>
      </c>
      <c r="D14" s="398" t="s">
        <v>165</v>
      </c>
      <c r="E14" s="398" t="s">
        <v>166</v>
      </c>
      <c r="F14" s="398" t="s">
        <v>167</v>
      </c>
    </row>
    <row r="15" spans="1:6">
      <c r="A15" s="407" t="s">
        <v>168</v>
      </c>
      <c r="B15" s="407" t="s">
        <v>169</v>
      </c>
      <c r="C15" s="408">
        <v>0</v>
      </c>
      <c r="D15" s="408">
        <v>0</v>
      </c>
      <c r="E15" s="408">
        <v>0</v>
      </c>
      <c r="F15" s="408">
        <v>0</v>
      </c>
    </row>
    <row r="16" spans="1:6">
      <c r="A16" s="407" t="s">
        <v>170</v>
      </c>
      <c r="B16" s="407" t="s">
        <v>169</v>
      </c>
      <c r="C16" s="408">
        <v>0</v>
      </c>
      <c r="D16" s="408">
        <v>0</v>
      </c>
      <c r="E16" s="408">
        <v>0</v>
      </c>
      <c r="F16" s="408">
        <v>0</v>
      </c>
    </row>
    <row r="17" spans="1:6">
      <c r="A17" s="407" t="s">
        <v>171</v>
      </c>
      <c r="B17" s="407" t="s">
        <v>172</v>
      </c>
      <c r="C17" s="408">
        <v>0</v>
      </c>
      <c r="D17" s="408">
        <v>0</v>
      </c>
      <c r="E17" s="408">
        <v>0</v>
      </c>
      <c r="F17" s="408">
        <v>0</v>
      </c>
    </row>
    <row r="18" spans="1:6">
      <c r="A18" s="405" t="s">
        <v>173</v>
      </c>
      <c r="B18" s="409"/>
      <c r="C18" s="408">
        <v>0</v>
      </c>
      <c r="D18" s="408">
        <v>0</v>
      </c>
      <c r="E18" s="408">
        <v>0</v>
      </c>
      <c r="F18" s="408">
        <v>0</v>
      </c>
    </row>
    <row r="19" spans="1:6">
      <c r="A19" s="405" t="s">
        <v>174</v>
      </c>
      <c r="B19" s="409"/>
      <c r="C19" s="408">
        <v>0</v>
      </c>
      <c r="D19" s="408">
        <v>0</v>
      </c>
      <c r="E19" s="408">
        <v>0</v>
      </c>
      <c r="F19" s="408">
        <v>0</v>
      </c>
    </row>
    <row r="20" spans="1:6">
      <c r="A20" s="157"/>
      <c r="B20" s="157"/>
      <c r="C20" s="157"/>
      <c r="D20" s="148"/>
    </row>
    <row r="21" spans="1:6">
      <c r="A21" s="159"/>
      <c r="B21" s="160"/>
      <c r="C21" s="160"/>
      <c r="D21" s="159"/>
    </row>
    <row r="22" spans="1:6" ht="19.5">
      <c r="A22" s="399" t="s">
        <v>176</v>
      </c>
      <c r="B22" s="410"/>
      <c r="C22" s="410"/>
      <c r="D22" s="410"/>
      <c r="E22" s="410"/>
      <c r="F22" s="411"/>
    </row>
    <row r="23" spans="1:6">
      <c r="A23" s="416"/>
      <c r="B23" s="416"/>
      <c r="C23" s="416"/>
      <c r="D23" s="416"/>
    </row>
    <row r="24" spans="1:6" ht="26.25">
      <c r="A24" s="417" t="s">
        <v>177</v>
      </c>
      <c r="B24" s="418" t="s">
        <v>163</v>
      </c>
      <c r="C24" s="412"/>
      <c r="D24" s="413"/>
      <c r="E24" s="419" t="s">
        <v>178</v>
      </c>
      <c r="F24" s="420" t="s">
        <v>179</v>
      </c>
    </row>
    <row r="25" spans="1:6">
      <c r="A25" s="407" t="s">
        <v>180</v>
      </c>
      <c r="B25" s="409" t="s">
        <v>175</v>
      </c>
      <c r="C25" s="184"/>
      <c r="D25" s="184"/>
      <c r="E25" s="408">
        <v>0</v>
      </c>
      <c r="F25" s="408">
        <v>0</v>
      </c>
    </row>
    <row r="26" spans="1:6">
      <c r="A26" s="407" t="s">
        <v>181</v>
      </c>
      <c r="B26" s="409" t="s">
        <v>175</v>
      </c>
      <c r="C26" s="414"/>
      <c r="D26" s="414"/>
      <c r="E26" s="408">
        <v>0</v>
      </c>
      <c r="F26" s="408">
        <v>0</v>
      </c>
    </row>
    <row r="27" spans="1:6">
      <c r="A27" s="407" t="s">
        <v>182</v>
      </c>
      <c r="B27" s="409" t="s">
        <v>175</v>
      </c>
      <c r="C27" s="415"/>
      <c r="D27" s="414"/>
      <c r="E27" s="408">
        <v>0</v>
      </c>
      <c r="F27" s="408">
        <v>0</v>
      </c>
    </row>
    <row r="28" spans="1:6">
      <c r="A28" s="407" t="s">
        <v>183</v>
      </c>
      <c r="B28" s="409" t="s">
        <v>175</v>
      </c>
      <c r="C28" s="415"/>
      <c r="D28" s="414"/>
      <c r="E28" s="408">
        <v>0</v>
      </c>
      <c r="F28" s="408">
        <v>0</v>
      </c>
    </row>
    <row r="29" spans="1:6">
      <c r="A29" s="407" t="s">
        <v>184</v>
      </c>
      <c r="B29" s="409" t="s">
        <v>175</v>
      </c>
      <c r="C29" s="415"/>
      <c r="D29" s="414"/>
      <c r="E29" s="408">
        <v>0</v>
      </c>
      <c r="F29" s="408">
        <v>0</v>
      </c>
    </row>
    <row r="31" spans="1:6" ht="19.5">
      <c r="A31" s="399" t="s">
        <v>185</v>
      </c>
      <c r="B31" s="410"/>
      <c r="C31" s="410"/>
      <c r="D31" s="410"/>
      <c r="E31" s="410"/>
      <c r="F31" s="411"/>
    </row>
    <row r="32" spans="1:6">
      <c r="A32" s="158"/>
      <c r="B32" s="157"/>
      <c r="C32" s="157"/>
      <c r="D32" s="148"/>
    </row>
    <row r="33" spans="1:6">
      <c r="A33" s="405" t="s">
        <v>162</v>
      </c>
      <c r="B33" s="403" t="s">
        <v>163</v>
      </c>
      <c r="C33" s="416"/>
      <c r="D33" s="416"/>
      <c r="E33" s="416"/>
      <c r="F33" s="421" t="s">
        <v>186</v>
      </c>
    </row>
    <row r="34" spans="1:6">
      <c r="A34" s="407" t="s">
        <v>187</v>
      </c>
      <c r="B34" s="161" t="s">
        <v>157</v>
      </c>
      <c r="C34" s="161"/>
      <c r="D34" s="161"/>
      <c r="E34" s="161"/>
      <c r="F34" s="408">
        <v>0</v>
      </c>
    </row>
    <row r="35" spans="1:6">
      <c r="A35" s="407" t="s">
        <v>187</v>
      </c>
      <c r="B35" s="161" t="s">
        <v>158</v>
      </c>
      <c r="C35" s="161"/>
      <c r="D35" s="161"/>
      <c r="E35" s="161"/>
      <c r="F35" s="408">
        <v>0</v>
      </c>
    </row>
    <row r="36" spans="1:6">
      <c r="A36" s="407" t="s">
        <v>187</v>
      </c>
      <c r="B36" s="161" t="s">
        <v>159</v>
      </c>
      <c r="C36" s="161"/>
      <c r="D36" s="161"/>
      <c r="E36" s="161"/>
      <c r="F36" s="408">
        <v>0</v>
      </c>
    </row>
    <row r="37" spans="1:6">
      <c r="A37" s="407" t="s">
        <v>188</v>
      </c>
      <c r="B37" s="161" t="s">
        <v>157</v>
      </c>
      <c r="C37" s="161"/>
      <c r="D37" s="161"/>
      <c r="E37" s="161"/>
      <c r="F37" s="408">
        <v>0</v>
      </c>
    </row>
    <row r="38" spans="1:6">
      <c r="A38" s="157"/>
      <c r="B38" s="148"/>
      <c r="C38" s="148"/>
      <c r="D38" s="157"/>
    </row>
    <row r="39" spans="1:6" s="12" customFormat="1">
      <c r="A39" s="157"/>
      <c r="B39" s="157"/>
      <c r="C39" s="40"/>
      <c r="D39" s="40"/>
      <c r="E39" s="40"/>
      <c r="F39" s="40"/>
    </row>
    <row r="40" spans="1:6" ht="15">
      <c r="A40" s="199" t="s">
        <v>189</v>
      </c>
      <c r="B40" s="148"/>
      <c r="C40" s="148"/>
      <c r="D40" s="157"/>
    </row>
    <row r="41" spans="1:6">
      <c r="A41" s="157" t="s">
        <v>190</v>
      </c>
    </row>
    <row r="42" spans="1:6">
      <c r="A42" s="157" t="s">
        <v>191</v>
      </c>
      <c r="B42" s="148"/>
      <c r="C42" s="148"/>
      <c r="D42" s="157"/>
    </row>
    <row r="43" spans="1:6" ht="12.75" customHeight="1">
      <c r="A43" s="157"/>
      <c r="B43" s="148"/>
      <c r="C43" s="148"/>
      <c r="D43" s="157"/>
    </row>
    <row r="44" spans="1:6">
      <c r="A44" s="157"/>
      <c r="B44" s="148"/>
      <c r="C44" s="148"/>
      <c r="D44" s="157"/>
    </row>
    <row r="45" spans="1:6">
      <c r="A45" s="157"/>
      <c r="B45" s="148"/>
      <c r="C45" s="148"/>
      <c r="D45" s="157"/>
    </row>
    <row r="47" spans="1:6">
      <c r="A47" s="162"/>
      <c r="B47" s="148"/>
      <c r="C47" s="148"/>
      <c r="D47" s="148"/>
    </row>
    <row r="48" spans="1:6">
      <c r="A48" s="162"/>
    </row>
    <row r="49" spans="1:1">
      <c r="A49" s="162"/>
    </row>
    <row r="50" spans="1:1">
      <c r="A50" s="162"/>
    </row>
  </sheetData>
  <mergeCells count="1">
    <mergeCell ref="C13:F13"/>
  </mergeCells>
  <phoneticPr fontId="12"/>
  <conditionalFormatting sqref="E21:F29">
    <cfRule type="cellIs" dxfId="1" priority="1" stopIfTrue="1" operator="equal">
      <formula>"nvt"</formula>
    </cfRule>
  </conditionalFormatting>
  <conditionalFormatting sqref="F34:F3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4"/>
  <sheetViews>
    <sheetView showGridLines="0" zoomScale="85" zoomScaleNormal="85" workbookViewId="0"/>
  </sheetViews>
  <sheetFormatPr defaultColWidth="9.140625" defaultRowHeight="13.5"/>
  <cols>
    <col min="1" max="2" width="35.7109375" style="165" bestFit="1" customWidth="1"/>
    <col min="3" max="3" width="23.7109375" style="165" customWidth="1"/>
    <col min="4" max="6" width="12.85546875" style="165" customWidth="1"/>
    <col min="7" max="7" width="13.5703125" style="165" customWidth="1"/>
    <col min="8" max="12" width="12.85546875" style="165" customWidth="1"/>
    <col min="13" max="13" width="1.7109375" style="165" customWidth="1"/>
    <col min="14" max="14" width="12.85546875" style="165" customWidth="1"/>
    <col min="15" max="15" width="1.5703125" style="165" customWidth="1"/>
    <col min="16" max="17" width="12.85546875" style="165" customWidth="1"/>
    <col min="18" max="16384" width="9.140625" style="22"/>
  </cols>
  <sheetData>
    <row r="1" spans="1:17">
      <c r="A1" s="453" t="s">
        <v>4</v>
      </c>
    </row>
    <row r="2" spans="1:17">
      <c r="A2" s="89"/>
      <c r="B2" s="175"/>
      <c r="C2" s="175"/>
    </row>
    <row r="3" spans="1:17" ht="15.75">
      <c r="A3" s="38" t="str">
        <f>'2-Kosten per locatie'!A3</f>
        <v>Naam opdrachtgever</v>
      </c>
      <c r="B3" s="147" t="str">
        <f>'2-Kosten per locatie'!B3</f>
        <v>Samenwerkingsorganisatie De Wolden Hoogeveen</v>
      </c>
    </row>
    <row r="4" spans="1:17" ht="15.75">
      <c r="A4" s="38" t="str">
        <f>'2-Kosten per locatie'!A4</f>
        <v>Calculatie onderdeel</v>
      </c>
      <c r="B4" s="47" t="str">
        <f ca="1">MID(CELL("bestandsnaam",$D$10),SEARCH("]",CELL("bestandsnaam",$D$10),1)+1,256)</f>
        <v>12-Machinekosten</v>
      </c>
    </row>
    <row r="5" spans="1:17" ht="15.75">
      <c r="A5" s="38" t="str">
        <f>'2-Kosten per locatie'!A5</f>
        <v>Gebouw/plaats</v>
      </c>
      <c r="B5" s="147" t="str">
        <f>'2-Kosten per locatie'!B5</f>
        <v>Hoogeveen e.o.</v>
      </c>
    </row>
    <row r="6" spans="1:17" ht="15.75">
      <c r="A6" s="38" t="str">
        <f>'2-Kosten per locatie'!A6</f>
        <v>Referentie nummer</v>
      </c>
      <c r="B6" s="147">
        <f>'2-Kosten per locatie'!B6</f>
        <v>0</v>
      </c>
    </row>
    <row r="7" spans="1:17" ht="15.75">
      <c r="A7" s="38" t="str">
        <f>'2-Kosten per locatie'!A7</f>
        <v>Naam dienstverlener</v>
      </c>
      <c r="B7" s="147">
        <f>'2-Kosten per locatie'!B7</f>
        <v>0</v>
      </c>
    </row>
    <row r="8" spans="1:17" ht="15.75">
      <c r="A8" s="38" t="str">
        <f>'2-Kosten per locatie'!A8</f>
        <v>Prijspeil</v>
      </c>
      <c r="B8" s="266">
        <f>'2-Kosten per locatie'!B8</f>
        <v>46023</v>
      </c>
    </row>
    <row r="9" spans="1:17" ht="15.75">
      <c r="A9" s="146"/>
    </row>
    <row r="10" spans="1:17" ht="15.75">
      <c r="A10" s="176"/>
      <c r="B10" s="176"/>
      <c r="C10" s="177"/>
    </row>
    <row r="11" spans="1:17" s="35" customFormat="1" ht="60">
      <c r="A11" s="200" t="s">
        <v>14</v>
      </c>
      <c r="B11" s="200" t="s">
        <v>210</v>
      </c>
      <c r="C11" s="200" t="s">
        <v>211</v>
      </c>
      <c r="D11" s="200" t="s">
        <v>212</v>
      </c>
      <c r="E11" s="200" t="s">
        <v>213</v>
      </c>
      <c r="F11" s="200" t="s">
        <v>214</v>
      </c>
      <c r="G11" s="200" t="s">
        <v>215</v>
      </c>
      <c r="H11" s="200" t="s">
        <v>216</v>
      </c>
      <c r="I11" s="200" t="s">
        <v>217</v>
      </c>
      <c r="J11" s="200" t="s">
        <v>218</v>
      </c>
      <c r="K11" s="200" t="s">
        <v>219</v>
      </c>
      <c r="L11" s="200" t="s">
        <v>220</v>
      </c>
      <c r="M11" s="201"/>
      <c r="N11" s="200" t="s">
        <v>221</v>
      </c>
      <c r="O11" s="201"/>
      <c r="P11" s="200" t="s">
        <v>222</v>
      </c>
      <c r="Q11" s="200" t="s">
        <v>223</v>
      </c>
    </row>
    <row r="12" spans="1:17">
      <c r="D12" s="267"/>
      <c r="E12" s="268">
        <v>0</v>
      </c>
      <c r="F12" s="269"/>
      <c r="G12" s="267"/>
      <c r="H12" s="267"/>
      <c r="I12" s="270"/>
      <c r="J12" s="268">
        <v>0</v>
      </c>
      <c r="K12" s="268">
        <v>0</v>
      </c>
      <c r="L12" s="268">
        <v>0</v>
      </c>
      <c r="M12" s="270"/>
      <c r="N12" s="271"/>
      <c r="O12" s="270"/>
      <c r="P12" s="269"/>
      <c r="Q12" s="270"/>
    </row>
    <row r="13" spans="1:17">
      <c r="A13" s="185"/>
      <c r="B13" s="185"/>
      <c r="C13" s="186"/>
      <c r="D13" s="272">
        <v>0</v>
      </c>
      <c r="E13" s="273">
        <f>D13*$E$12</f>
        <v>0</v>
      </c>
      <c r="F13" s="274">
        <f>D13-E13</f>
        <v>0</v>
      </c>
      <c r="G13" s="275">
        <v>0</v>
      </c>
      <c r="H13" s="272">
        <v>0</v>
      </c>
      <c r="I13" s="276">
        <f>IF(G13=0,0,(F13-H13)/G13)</f>
        <v>0</v>
      </c>
      <c r="J13" s="277">
        <f>D13*$J$12</f>
        <v>0</v>
      </c>
      <c r="K13" s="276">
        <f>D13*$K$12</f>
        <v>0</v>
      </c>
      <c r="L13" s="278">
        <f>$L$12*D13</f>
        <v>0</v>
      </c>
      <c r="M13" s="270"/>
      <c r="N13" s="279">
        <f>SUM(I13:L13)</f>
        <v>0</v>
      </c>
      <c r="O13" s="270"/>
      <c r="P13" s="275">
        <v>0</v>
      </c>
      <c r="Q13" s="276">
        <f>N13*P13</f>
        <v>0</v>
      </c>
    </row>
    <row r="14" spans="1:17">
      <c r="A14" s="185"/>
      <c r="B14" s="185"/>
      <c r="C14" s="186"/>
      <c r="D14" s="272">
        <v>0</v>
      </c>
      <c r="E14" s="273">
        <f t="shared" ref="E14:E18" si="0">D14*$E$12</f>
        <v>0</v>
      </c>
      <c r="F14" s="274">
        <f>D14-E14</f>
        <v>0</v>
      </c>
      <c r="G14" s="275">
        <v>0</v>
      </c>
      <c r="H14" s="272">
        <v>0</v>
      </c>
      <c r="I14" s="276">
        <f>IF(G14=0,0,(F14-H14)/G14)</f>
        <v>0</v>
      </c>
      <c r="J14" s="277">
        <f>D14*$J$12</f>
        <v>0</v>
      </c>
      <c r="K14" s="276">
        <f>D14*$K$12</f>
        <v>0</v>
      </c>
      <c r="L14" s="278">
        <f>$L$12*D14</f>
        <v>0</v>
      </c>
      <c r="M14" s="270"/>
      <c r="N14" s="279">
        <f>SUM(I14:L14)</f>
        <v>0</v>
      </c>
      <c r="O14" s="270"/>
      <c r="P14" s="275">
        <v>0</v>
      </c>
      <c r="Q14" s="276">
        <f>N14*P14</f>
        <v>0</v>
      </c>
    </row>
    <row r="15" spans="1:17">
      <c r="A15" s="185"/>
      <c r="B15" s="185"/>
      <c r="C15" s="186"/>
      <c r="D15" s="272">
        <v>0</v>
      </c>
      <c r="E15" s="273">
        <f t="shared" si="0"/>
        <v>0</v>
      </c>
      <c r="F15" s="274">
        <f t="shared" ref="F15:F18" si="1">D15-E15</f>
        <v>0</v>
      </c>
      <c r="G15" s="275">
        <v>0</v>
      </c>
      <c r="H15" s="272">
        <v>0</v>
      </c>
      <c r="I15" s="276">
        <f t="shared" ref="I15:I18" si="2">IF(G15=0,0,(F15-H15)/G15)</f>
        <v>0</v>
      </c>
      <c r="J15" s="277">
        <f t="shared" ref="J15:J18" si="3">D15*$J$12</f>
        <v>0</v>
      </c>
      <c r="K15" s="276">
        <f t="shared" ref="K15:K18" si="4">D15*$K$12</f>
        <v>0</v>
      </c>
      <c r="L15" s="278">
        <f t="shared" ref="L15:L18" si="5">$L$12*D15</f>
        <v>0</v>
      </c>
      <c r="M15" s="270"/>
      <c r="N15" s="279">
        <f t="shared" ref="N15:N18" si="6">SUM(I15:L15)</f>
        <v>0</v>
      </c>
      <c r="O15" s="270"/>
      <c r="P15" s="275">
        <v>0</v>
      </c>
      <c r="Q15" s="276">
        <f t="shared" ref="Q15:Q18" si="7">N15*P15</f>
        <v>0</v>
      </c>
    </row>
    <row r="16" spans="1:17">
      <c r="A16" s="185"/>
      <c r="B16" s="185"/>
      <c r="C16" s="186"/>
      <c r="D16" s="272">
        <v>0</v>
      </c>
      <c r="E16" s="273">
        <f t="shared" si="0"/>
        <v>0</v>
      </c>
      <c r="F16" s="274">
        <f t="shared" si="1"/>
        <v>0</v>
      </c>
      <c r="G16" s="275">
        <v>0</v>
      </c>
      <c r="H16" s="272">
        <v>0</v>
      </c>
      <c r="I16" s="276">
        <f t="shared" si="2"/>
        <v>0</v>
      </c>
      <c r="J16" s="277">
        <f t="shared" si="3"/>
        <v>0</v>
      </c>
      <c r="K16" s="276">
        <f t="shared" si="4"/>
        <v>0</v>
      </c>
      <c r="L16" s="278">
        <f t="shared" si="5"/>
        <v>0</v>
      </c>
      <c r="M16" s="270"/>
      <c r="N16" s="279">
        <f t="shared" si="6"/>
        <v>0</v>
      </c>
      <c r="O16" s="270"/>
      <c r="P16" s="275">
        <v>0</v>
      </c>
      <c r="Q16" s="276">
        <f t="shared" si="7"/>
        <v>0</v>
      </c>
    </row>
    <row r="17" spans="1:18">
      <c r="A17" s="185"/>
      <c r="B17" s="185"/>
      <c r="C17" s="186"/>
      <c r="D17" s="272">
        <v>0</v>
      </c>
      <c r="E17" s="273">
        <f t="shared" si="0"/>
        <v>0</v>
      </c>
      <c r="F17" s="274">
        <f t="shared" si="1"/>
        <v>0</v>
      </c>
      <c r="G17" s="275">
        <v>0</v>
      </c>
      <c r="H17" s="272">
        <v>0</v>
      </c>
      <c r="I17" s="276">
        <f t="shared" si="2"/>
        <v>0</v>
      </c>
      <c r="J17" s="277">
        <f t="shared" si="3"/>
        <v>0</v>
      </c>
      <c r="K17" s="276">
        <f t="shared" si="4"/>
        <v>0</v>
      </c>
      <c r="L17" s="278">
        <f t="shared" si="5"/>
        <v>0</v>
      </c>
      <c r="M17" s="270"/>
      <c r="N17" s="279">
        <f t="shared" si="6"/>
        <v>0</v>
      </c>
      <c r="O17" s="270"/>
      <c r="P17" s="275">
        <v>0</v>
      </c>
      <c r="Q17" s="276">
        <f t="shared" si="7"/>
        <v>0</v>
      </c>
    </row>
    <row r="18" spans="1:18">
      <c r="A18" s="185"/>
      <c r="B18" s="185"/>
      <c r="C18" s="186"/>
      <c r="D18" s="272">
        <v>0</v>
      </c>
      <c r="E18" s="273">
        <f t="shared" si="0"/>
        <v>0</v>
      </c>
      <c r="F18" s="274">
        <f t="shared" si="1"/>
        <v>0</v>
      </c>
      <c r="G18" s="275">
        <v>0</v>
      </c>
      <c r="H18" s="272">
        <v>0</v>
      </c>
      <c r="I18" s="276">
        <f t="shared" si="2"/>
        <v>0</v>
      </c>
      <c r="J18" s="277">
        <f t="shared" si="3"/>
        <v>0</v>
      </c>
      <c r="K18" s="276">
        <f t="shared" si="4"/>
        <v>0</v>
      </c>
      <c r="L18" s="278">
        <f t="shared" si="5"/>
        <v>0</v>
      </c>
      <c r="M18" s="270"/>
      <c r="N18" s="279">
        <f t="shared" si="6"/>
        <v>0</v>
      </c>
      <c r="O18" s="270"/>
      <c r="P18" s="275">
        <v>0</v>
      </c>
      <c r="Q18" s="276">
        <f t="shared" si="7"/>
        <v>0</v>
      </c>
    </row>
    <row r="19" spans="1:18">
      <c r="D19" s="270"/>
      <c r="E19" s="270"/>
      <c r="F19" s="270"/>
      <c r="G19" s="270"/>
      <c r="H19" s="270"/>
      <c r="I19" s="270"/>
      <c r="J19" s="270"/>
      <c r="K19" s="270"/>
      <c r="L19" s="270"/>
      <c r="M19" s="270"/>
      <c r="N19" s="270"/>
      <c r="O19" s="270"/>
      <c r="P19" s="270"/>
      <c r="Q19" s="270"/>
    </row>
    <row r="20" spans="1:18">
      <c r="A20" s="178"/>
      <c r="B20" s="178" t="s">
        <v>22</v>
      </c>
      <c r="C20" s="179"/>
      <c r="D20" s="280"/>
      <c r="E20" s="280"/>
      <c r="F20" s="280"/>
      <c r="G20" s="280"/>
      <c r="H20" s="280"/>
      <c r="I20" s="280"/>
      <c r="J20" s="280"/>
      <c r="K20" s="280"/>
      <c r="L20" s="281"/>
      <c r="M20" s="270"/>
      <c r="N20" s="270"/>
      <c r="O20" s="270"/>
      <c r="P20" s="282">
        <f>SUM(P13:P18)</f>
        <v>0</v>
      </c>
      <c r="Q20" s="283">
        <f>SUM(Q13:Q18)</f>
        <v>0</v>
      </c>
    </row>
    <row r="24" spans="1:18">
      <c r="R24" s="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93"/>
  <sheetViews>
    <sheetView showGridLines="0" showZeros="0" tabSelected="1" zoomScale="85" zoomScaleNormal="85" workbookViewId="0">
      <pane xSplit="1" ySplit="12" topLeftCell="E18" activePane="bottomRight" state="frozen"/>
      <selection pane="topRight" activeCell="B1" sqref="B1"/>
      <selection pane="bottomLeft" activeCell="A15" sqref="A15"/>
      <selection pane="bottomRight" activeCell="D10" sqref="D10"/>
    </sheetView>
  </sheetViews>
  <sheetFormatPr defaultColWidth="8.7109375" defaultRowHeight="14.1" customHeight="1"/>
  <cols>
    <col min="1" max="1" width="49.7109375" style="40" bestFit="1" customWidth="1"/>
    <col min="2" max="2" width="17.42578125" style="40" customWidth="1"/>
    <col min="3" max="3" width="16" style="40" customWidth="1"/>
    <col min="4" max="5" width="13.7109375" style="41" customWidth="1"/>
    <col min="6" max="6" width="18.140625" style="41" customWidth="1"/>
    <col min="7" max="7" width="16.42578125" style="41" customWidth="1"/>
    <col min="8" max="8" width="14.7109375" style="41" customWidth="1"/>
    <col min="9" max="9" width="15.5703125" style="41" bestFit="1" customWidth="1"/>
    <col min="10" max="10" width="17.7109375" style="41" customWidth="1"/>
    <col min="11" max="11" width="18" style="41" customWidth="1"/>
    <col min="12" max="12" width="15.7109375" style="41" customWidth="1"/>
    <col min="13" max="13" width="16.42578125" style="41" bestFit="1" customWidth="1"/>
    <col min="14" max="14" width="18.7109375" style="41" customWidth="1"/>
    <col min="15" max="15" width="19.140625" style="41" customWidth="1"/>
    <col min="16" max="16" width="17.28515625" style="41" customWidth="1"/>
    <col min="17" max="17" width="14.140625" style="41" bestFit="1" customWidth="1"/>
    <col min="18" max="18" width="16.5703125" style="41" customWidth="1"/>
    <col min="19" max="23" width="13.7109375" style="41" customWidth="1"/>
    <col min="24" max="28" width="13.28515625" style="41" customWidth="1"/>
    <col min="29" max="29" width="14.7109375" style="41" customWidth="1"/>
    <col min="30" max="33" width="13.28515625" style="41" customWidth="1"/>
    <col min="34" max="16384" width="8.7109375" style="40"/>
  </cols>
  <sheetData>
    <row r="1" spans="1:33" ht="14.1" customHeight="1">
      <c r="A1" s="284" t="s">
        <v>4</v>
      </c>
      <c r="F1" s="212" t="s">
        <v>8</v>
      </c>
      <c r="G1" s="213"/>
      <c r="I1" s="214" t="s">
        <v>5</v>
      </c>
      <c r="J1" s="215"/>
      <c r="K1" s="215"/>
      <c r="L1" s="215"/>
      <c r="M1" s="215"/>
      <c r="N1" s="216"/>
      <c r="O1" s="202" t="e">
        <f>I93</f>
        <v>#DIV/0!</v>
      </c>
    </row>
    <row r="2" spans="1:33" ht="14.1" customHeight="1">
      <c r="F2" s="206">
        <v>0</v>
      </c>
      <c r="G2" s="43" t="s">
        <v>748</v>
      </c>
      <c r="I2" s="44" t="s">
        <v>6</v>
      </c>
      <c r="J2" s="45"/>
      <c r="K2" s="45"/>
      <c r="L2" s="45"/>
      <c r="M2" s="45"/>
      <c r="N2" s="46">
        <v>0.21</v>
      </c>
      <c r="O2" s="204" t="e">
        <f>N2*O1</f>
        <v>#DIV/0!</v>
      </c>
    </row>
    <row r="3" spans="1:33" ht="14.1" customHeight="1">
      <c r="A3" s="38" t="s">
        <v>0</v>
      </c>
      <c r="B3" s="47" t="s">
        <v>740</v>
      </c>
      <c r="C3" s="38"/>
      <c r="D3" s="42"/>
      <c r="E3" s="42"/>
      <c r="F3" s="42"/>
      <c r="H3" s="42"/>
      <c r="I3" s="44" t="s">
        <v>7</v>
      </c>
      <c r="J3" s="45"/>
      <c r="K3" s="45"/>
      <c r="L3" s="45"/>
      <c r="M3" s="45"/>
      <c r="N3" s="45"/>
      <c r="O3" s="205" t="e">
        <f>O1+O2</f>
        <v>#DIV/0!</v>
      </c>
      <c r="AF3" s="42"/>
      <c r="AG3" s="42"/>
    </row>
    <row r="4" spans="1:33" ht="14.1" customHeight="1">
      <c r="A4" s="38" t="s">
        <v>1</v>
      </c>
      <c r="B4" s="47" t="str">
        <f ca="1">MID(CELL("bestandsnaam",$B$10),SEARCH("]",CELL("bestandsnaam",$B$10),1)+1,256)</f>
        <v>2-Kosten per locatie</v>
      </c>
      <c r="C4" s="47"/>
      <c r="D4" s="42"/>
      <c r="E4" s="42"/>
      <c r="H4" s="42"/>
      <c r="I4" s="45"/>
      <c r="J4" s="45"/>
      <c r="K4" s="45"/>
      <c r="L4" s="45"/>
      <c r="M4" s="45"/>
      <c r="N4" s="45"/>
      <c r="O4" s="203"/>
      <c r="AF4" s="42"/>
      <c r="AG4" s="42"/>
    </row>
    <row r="5" spans="1:33" ht="14.1" customHeight="1">
      <c r="A5" s="38" t="s">
        <v>2</v>
      </c>
      <c r="B5" s="47" t="s">
        <v>741</v>
      </c>
      <c r="C5" s="38"/>
      <c r="D5" s="42"/>
      <c r="E5" s="42"/>
      <c r="H5" s="42"/>
      <c r="I5" s="217" t="s">
        <v>9</v>
      </c>
      <c r="J5" s="218"/>
      <c r="K5" s="218"/>
      <c r="L5" s="218"/>
      <c r="M5" s="218"/>
      <c r="N5" s="218"/>
      <c r="O5" s="207">
        <v>542000</v>
      </c>
      <c r="AF5" s="42"/>
      <c r="AG5" s="42"/>
    </row>
    <row r="6" spans="1:33" ht="14.1" customHeight="1">
      <c r="A6" s="38" t="s">
        <v>3</v>
      </c>
      <c r="B6" s="47"/>
      <c r="C6" s="38"/>
      <c r="D6" s="42"/>
      <c r="E6" s="42"/>
      <c r="F6" s="42"/>
      <c r="G6" s="42"/>
      <c r="H6" s="42"/>
      <c r="I6" s="217" t="s">
        <v>10</v>
      </c>
      <c r="J6" s="218"/>
      <c r="K6" s="218"/>
      <c r="L6" s="218"/>
      <c r="M6" s="218"/>
      <c r="N6" s="218"/>
      <c r="O6" s="207">
        <v>485000</v>
      </c>
      <c r="AF6" s="42"/>
      <c r="AG6" s="42"/>
    </row>
    <row r="7" spans="1:33" ht="14.1" customHeight="1">
      <c r="A7" s="38" t="s">
        <v>11</v>
      </c>
      <c r="B7" s="182"/>
      <c r="C7" s="183"/>
      <c r="D7" s="42"/>
      <c r="E7" s="42"/>
      <c r="F7" s="42"/>
      <c r="G7" s="42"/>
      <c r="H7" s="42"/>
      <c r="I7" s="42"/>
      <c r="J7" s="42"/>
      <c r="K7" s="42"/>
      <c r="V7" s="42"/>
      <c r="W7" s="40"/>
      <c r="X7" s="40"/>
      <c r="Y7" s="40"/>
      <c r="AF7" s="42"/>
      <c r="AG7" s="42"/>
    </row>
    <row r="8" spans="1:33" ht="14.1" customHeight="1">
      <c r="A8" s="38" t="s">
        <v>12</v>
      </c>
      <c r="B8" s="553">
        <v>46023</v>
      </c>
      <c r="C8" s="38"/>
      <c r="D8" s="42"/>
      <c r="E8" s="42"/>
      <c r="F8" s="42"/>
      <c r="G8" s="42"/>
      <c r="H8" s="42"/>
      <c r="I8" s="217" t="s">
        <v>765</v>
      </c>
      <c r="J8" s="218"/>
      <c r="K8" s="218"/>
      <c r="L8" s="218"/>
      <c r="M8" s="218"/>
      <c r="N8" s="218"/>
      <c r="O8" s="546">
        <v>0</v>
      </c>
      <c r="P8" s="42"/>
      <c r="Q8" s="42"/>
      <c r="R8" s="42"/>
      <c r="S8" s="42"/>
      <c r="T8" s="42"/>
      <c r="U8" s="42"/>
      <c r="V8" s="42"/>
      <c r="W8" s="42"/>
      <c r="X8" s="42"/>
      <c r="Y8" s="42"/>
      <c r="Z8" s="42"/>
      <c r="AA8" s="49"/>
      <c r="AB8" s="49"/>
      <c r="AC8" s="49"/>
      <c r="AD8" s="49"/>
      <c r="AE8" s="49"/>
      <c r="AF8" s="42"/>
      <c r="AG8" s="42"/>
    </row>
    <row r="9" spans="1:33" ht="14.1" customHeight="1">
      <c r="A9" s="38" t="s">
        <v>13</v>
      </c>
      <c r="B9" s="47" t="s">
        <v>768</v>
      </c>
      <c r="C9" s="38"/>
      <c r="D9" s="42"/>
      <c r="E9" s="42"/>
      <c r="F9" s="42"/>
      <c r="G9" s="42"/>
      <c r="H9" s="42"/>
      <c r="I9" s="551" t="s">
        <v>766</v>
      </c>
      <c r="J9" s="50"/>
      <c r="L9" s="42"/>
      <c r="M9" s="42"/>
      <c r="P9" s="42"/>
      <c r="Q9" s="42"/>
      <c r="V9" s="42"/>
      <c r="W9" s="40"/>
      <c r="X9" s="40"/>
      <c r="Y9" s="40"/>
      <c r="Z9" s="40"/>
      <c r="AA9" s="40"/>
      <c r="AB9" s="40"/>
      <c r="AC9" s="40"/>
      <c r="AD9" s="40"/>
      <c r="AE9" s="40"/>
      <c r="AF9" s="42"/>
      <c r="AG9" s="42"/>
    </row>
    <row r="10" spans="1:33" ht="18" customHeight="1">
      <c r="A10" s="52"/>
      <c r="B10" s="52"/>
      <c r="C10" s="52"/>
      <c r="D10" s="52"/>
      <c r="E10" s="52"/>
      <c r="I10" s="552" t="s">
        <v>767</v>
      </c>
      <c r="J10" s="51"/>
      <c r="X10" s="42"/>
      <c r="Y10" s="42"/>
      <c r="Z10" s="42"/>
      <c r="AA10" s="42"/>
      <c r="AB10" s="42"/>
      <c r="AC10" s="42"/>
      <c r="AD10" s="40"/>
      <c r="AE10" s="40"/>
      <c r="AF10" s="40"/>
      <c r="AG10" s="40"/>
    </row>
    <row r="11" spans="1:33" ht="18" customHeight="1">
      <c r="A11" s="52"/>
      <c r="B11" s="52"/>
      <c r="C11" s="52"/>
      <c r="D11" s="52"/>
      <c r="E11" s="52"/>
      <c r="I11" s="552"/>
      <c r="J11" s="51"/>
      <c r="X11" s="42"/>
      <c r="Y11" s="42"/>
      <c r="Z11" s="42"/>
      <c r="AA11" s="42"/>
      <c r="AB11" s="42"/>
      <c r="AC11" s="42"/>
      <c r="AD11" s="40"/>
      <c r="AE11" s="40"/>
      <c r="AF11" s="40"/>
      <c r="AG11" s="40"/>
    </row>
    <row r="12" spans="1:33" ht="51">
      <c r="A12" s="285" t="s">
        <v>14</v>
      </c>
      <c r="B12" s="219" t="s">
        <v>15</v>
      </c>
      <c r="C12" s="219" t="s">
        <v>16</v>
      </c>
      <c r="D12" s="220" t="s">
        <v>17</v>
      </c>
      <c r="E12" s="220" t="s">
        <v>747</v>
      </c>
      <c r="F12" s="221" t="s">
        <v>18</v>
      </c>
      <c r="G12" s="221" t="s">
        <v>19</v>
      </c>
      <c r="H12" s="221" t="s">
        <v>746</v>
      </c>
      <c r="I12" s="221" t="s">
        <v>20</v>
      </c>
      <c r="J12" s="221" t="s">
        <v>749</v>
      </c>
      <c r="T12" s="40"/>
      <c r="U12" s="40"/>
      <c r="V12" s="40"/>
      <c r="W12" s="40"/>
      <c r="X12" s="40"/>
      <c r="Y12" s="40"/>
      <c r="Z12" s="40"/>
      <c r="AA12" s="40"/>
      <c r="AB12" s="40"/>
      <c r="AC12" s="40"/>
      <c r="AD12" s="40"/>
      <c r="AE12" s="40"/>
      <c r="AF12" s="40"/>
      <c r="AG12" s="40"/>
    </row>
    <row r="13" spans="1:33" s="53" customFormat="1" ht="15" customHeight="1">
      <c r="A13" s="286" t="s">
        <v>561</v>
      </c>
      <c r="B13" s="443">
        <f>SUMIF('4-Basis ruimtestaat'!B:B,'2-Kosten per locatie'!A13,'4-Basis ruimtestaat'!J:J)</f>
        <v>16.899999999999999</v>
      </c>
      <c r="C13" s="208">
        <v>1</v>
      </c>
      <c r="D13" s="209">
        <f>_xlfn.MAXIFS('4-Basis ruimtestaat'!L:L,'4-Basis ruimtestaat'!B:B,'2-Kosten per locatie'!A13)</f>
        <v>156</v>
      </c>
      <c r="E13" s="209">
        <f>_xlfn.MAXIFS('4-Basis ruimtestaat'!M:M,'4-Basis ruimtestaat'!B:B,'2-Kosten per locatie'!A13)</f>
        <v>0</v>
      </c>
      <c r="F13" s="445" t="e">
        <f>SUMIF('4-Basis ruimtestaat'!B:B,'2-Kosten per locatie'!A13,'4-Basis ruimtestaat'!N:N)</f>
        <v>#DIV/0!</v>
      </c>
      <c r="G13" s="208"/>
      <c r="H13" s="445">
        <f>SUMIF('4-Basis ruimtestaat'!B:B,'2-Kosten per locatie'!A13,'4-Basis ruimtestaat'!O:O)</f>
        <v>0</v>
      </c>
      <c r="I13" s="445" t="e">
        <f t="shared" ref="I13:I50" si="0">F13*$F$2</f>
        <v>#DIV/0!</v>
      </c>
      <c r="J13" s="536">
        <f t="shared" ref="J13:J50" si="1">H13*$F$2</f>
        <v>0</v>
      </c>
    </row>
    <row r="14" spans="1:33" s="53" customFormat="1" ht="15" customHeight="1">
      <c r="A14" s="286" t="s">
        <v>571</v>
      </c>
      <c r="B14" s="443">
        <f>SUMIF('4-Basis ruimtestaat'!B:B,'2-Kosten per locatie'!A14,'4-Basis ruimtestaat'!J:J)</f>
        <v>1.6</v>
      </c>
      <c r="C14" s="208">
        <v>1</v>
      </c>
      <c r="D14" s="209">
        <f>_xlfn.MAXIFS('4-Basis ruimtestaat'!L:L,'4-Basis ruimtestaat'!B:B,'2-Kosten per locatie'!A14)</f>
        <v>8</v>
      </c>
      <c r="E14" s="209">
        <f>_xlfn.MAXIFS('4-Basis ruimtestaat'!M:M,'4-Basis ruimtestaat'!B:B,'2-Kosten per locatie'!A14)</f>
        <v>0</v>
      </c>
      <c r="F14" s="445" t="e">
        <f>SUMIF('4-Basis ruimtestaat'!B:B,'2-Kosten per locatie'!A14,'4-Basis ruimtestaat'!N:N)</f>
        <v>#DIV/0!</v>
      </c>
      <c r="G14" s="208"/>
      <c r="H14" s="445">
        <f>SUMIF('4-Basis ruimtestaat'!B:B,'2-Kosten per locatie'!A14,'4-Basis ruimtestaat'!O:O)</f>
        <v>0</v>
      </c>
      <c r="I14" s="445" t="e">
        <f t="shared" si="0"/>
        <v>#DIV/0!</v>
      </c>
      <c r="J14" s="536">
        <f t="shared" si="1"/>
        <v>0</v>
      </c>
    </row>
    <row r="15" spans="1:33" s="53" customFormat="1" ht="15" customHeight="1">
      <c r="A15" s="286" t="s">
        <v>558</v>
      </c>
      <c r="B15" s="443">
        <f>SUMIF('4-Basis ruimtestaat'!B:B,'2-Kosten per locatie'!A15,'4-Basis ruimtestaat'!J:J)</f>
        <v>49.3</v>
      </c>
      <c r="C15" s="208">
        <v>1</v>
      </c>
      <c r="D15" s="209">
        <f>_xlfn.MAXIFS('4-Basis ruimtestaat'!L:L,'4-Basis ruimtestaat'!B:B,'2-Kosten per locatie'!A15)</f>
        <v>104</v>
      </c>
      <c r="E15" s="209">
        <f>_xlfn.MAXIFS('4-Basis ruimtestaat'!M:M,'4-Basis ruimtestaat'!B:B,'2-Kosten per locatie'!A15)</f>
        <v>0</v>
      </c>
      <c r="F15" s="445" t="e">
        <f>SUMIF('4-Basis ruimtestaat'!B:B,'2-Kosten per locatie'!A15,'4-Basis ruimtestaat'!N:N)</f>
        <v>#DIV/0!</v>
      </c>
      <c r="G15" s="208"/>
      <c r="H15" s="445">
        <f>SUMIF('4-Basis ruimtestaat'!B:B,'2-Kosten per locatie'!A15,'4-Basis ruimtestaat'!O:O)</f>
        <v>0</v>
      </c>
      <c r="I15" s="445" t="e">
        <f t="shared" si="0"/>
        <v>#DIV/0!</v>
      </c>
      <c r="J15" s="536">
        <f t="shared" si="1"/>
        <v>0</v>
      </c>
    </row>
    <row r="16" spans="1:33" s="53" customFormat="1" ht="15" customHeight="1">
      <c r="A16" s="286" t="s">
        <v>600</v>
      </c>
      <c r="B16" s="443">
        <f>SUMIF('4-Basis ruimtestaat'!B:B,'2-Kosten per locatie'!A16,'4-Basis ruimtestaat'!J:J)</f>
        <v>20</v>
      </c>
      <c r="C16" s="208">
        <v>1</v>
      </c>
      <c r="D16" s="209">
        <f>_xlfn.MAXIFS('4-Basis ruimtestaat'!L:L,'4-Basis ruimtestaat'!B:B,'2-Kosten per locatie'!A16)</f>
        <v>26</v>
      </c>
      <c r="E16" s="209">
        <f>_xlfn.MAXIFS('4-Basis ruimtestaat'!M:M,'4-Basis ruimtestaat'!B:B,'2-Kosten per locatie'!A16)</f>
        <v>0</v>
      </c>
      <c r="F16" s="445" t="e">
        <f>SUMIF('4-Basis ruimtestaat'!B:B,'2-Kosten per locatie'!A16,'4-Basis ruimtestaat'!N:N)</f>
        <v>#DIV/0!</v>
      </c>
      <c r="G16" s="208"/>
      <c r="H16" s="445">
        <f>SUMIF('4-Basis ruimtestaat'!B:B,'2-Kosten per locatie'!A16,'4-Basis ruimtestaat'!O:O)</f>
        <v>0</v>
      </c>
      <c r="I16" s="445" t="e">
        <f t="shared" si="0"/>
        <v>#DIV/0!</v>
      </c>
      <c r="J16" s="536">
        <f t="shared" si="1"/>
        <v>0</v>
      </c>
    </row>
    <row r="17" spans="1:10" s="53" customFormat="1" ht="15" customHeight="1">
      <c r="A17" s="286" t="s">
        <v>225</v>
      </c>
      <c r="B17" s="443">
        <f>SUMIF('4-Basis ruimtestaat'!B:B,'2-Kosten per locatie'!A17,'4-Basis ruimtestaat'!J:J)</f>
        <v>3479.1900000000005</v>
      </c>
      <c r="C17" s="208">
        <v>1</v>
      </c>
      <c r="D17" s="209">
        <f>_xlfn.MAXIFS('4-Basis ruimtestaat'!L:L,'4-Basis ruimtestaat'!B:B,'2-Kosten per locatie'!A17)</f>
        <v>255</v>
      </c>
      <c r="E17" s="209">
        <f>_xlfn.MAXIFS('4-Basis ruimtestaat'!M:M,'4-Basis ruimtestaat'!B:B,'2-Kosten per locatie'!A17)</f>
        <v>0</v>
      </c>
      <c r="F17" s="445" t="e">
        <f>SUMIF('4-Basis ruimtestaat'!B:B,'2-Kosten per locatie'!A17,'4-Basis ruimtestaat'!N:N)</f>
        <v>#DIV/0!</v>
      </c>
      <c r="G17" s="208"/>
      <c r="H17" s="445">
        <f>SUMIF('4-Basis ruimtestaat'!B:B,'2-Kosten per locatie'!A17,'4-Basis ruimtestaat'!O:O)</f>
        <v>0</v>
      </c>
      <c r="I17" s="445" t="e">
        <f t="shared" si="0"/>
        <v>#DIV/0!</v>
      </c>
      <c r="J17" s="536">
        <f t="shared" si="1"/>
        <v>0</v>
      </c>
    </row>
    <row r="18" spans="1:10" s="53" customFormat="1" ht="15" customHeight="1">
      <c r="A18" s="286" t="s">
        <v>613</v>
      </c>
      <c r="B18" s="443">
        <f>SUMIF('4-Basis ruimtestaat'!B:B,'2-Kosten per locatie'!A18,'4-Basis ruimtestaat'!J:J)</f>
        <v>4</v>
      </c>
      <c r="C18" s="208">
        <v>1</v>
      </c>
      <c r="D18" s="209">
        <f>_xlfn.MAXIFS('4-Basis ruimtestaat'!L:L,'4-Basis ruimtestaat'!B:B,'2-Kosten per locatie'!A18)</f>
        <v>12</v>
      </c>
      <c r="E18" s="209">
        <f>_xlfn.MAXIFS('4-Basis ruimtestaat'!M:M,'4-Basis ruimtestaat'!B:B,'2-Kosten per locatie'!A18)</f>
        <v>0</v>
      </c>
      <c r="F18" s="445" t="e">
        <f>SUMIF('4-Basis ruimtestaat'!B:B,'2-Kosten per locatie'!A18,'4-Basis ruimtestaat'!N:N)</f>
        <v>#DIV/0!</v>
      </c>
      <c r="G18" s="208"/>
      <c r="H18" s="445">
        <f>SUMIF('4-Basis ruimtestaat'!B:B,'2-Kosten per locatie'!A18,'4-Basis ruimtestaat'!O:O)</f>
        <v>0</v>
      </c>
      <c r="I18" s="445" t="e">
        <f t="shared" si="0"/>
        <v>#DIV/0!</v>
      </c>
      <c r="J18" s="536">
        <f t="shared" si="1"/>
        <v>0</v>
      </c>
    </row>
    <row r="19" spans="1:10" s="53" customFormat="1" ht="15" customHeight="1">
      <c r="A19" s="286" t="s">
        <v>518</v>
      </c>
      <c r="B19" s="443">
        <f>SUMIF('4-Basis ruimtestaat'!B:B,'2-Kosten per locatie'!A19,'4-Basis ruimtestaat'!J:J)</f>
        <v>4884.2599999999984</v>
      </c>
      <c r="C19" s="208">
        <v>1</v>
      </c>
      <c r="D19" s="209">
        <f>_xlfn.MAXIFS('4-Basis ruimtestaat'!L:L,'4-Basis ruimtestaat'!B:B,'2-Kosten per locatie'!A19)</f>
        <v>255</v>
      </c>
      <c r="E19" s="209">
        <f>_xlfn.MAXIFS('4-Basis ruimtestaat'!M:M,'4-Basis ruimtestaat'!B:B,'2-Kosten per locatie'!A19)</f>
        <v>0</v>
      </c>
      <c r="F19" s="445" t="e">
        <f>SUMIF('4-Basis ruimtestaat'!B:B,'2-Kosten per locatie'!A19,'4-Basis ruimtestaat'!N:N)</f>
        <v>#DIV/0!</v>
      </c>
      <c r="G19" s="208"/>
      <c r="H19" s="445">
        <f>SUMIF('4-Basis ruimtestaat'!B:B,'2-Kosten per locatie'!A19,'4-Basis ruimtestaat'!O:O)</f>
        <v>0</v>
      </c>
      <c r="I19" s="445" t="e">
        <f t="shared" si="0"/>
        <v>#DIV/0!</v>
      </c>
      <c r="J19" s="536">
        <f t="shared" si="1"/>
        <v>0</v>
      </c>
    </row>
    <row r="20" spans="1:10" s="53" customFormat="1" ht="15" customHeight="1">
      <c r="A20" s="286" t="s">
        <v>581</v>
      </c>
      <c r="B20" s="443">
        <f>SUMIF('4-Basis ruimtestaat'!B:B,'2-Kosten per locatie'!A20,'4-Basis ruimtestaat'!J:J)</f>
        <v>155</v>
      </c>
      <c r="C20" s="208">
        <v>1</v>
      </c>
      <c r="D20" s="209">
        <f>_xlfn.MAXIFS('4-Basis ruimtestaat'!L:L,'4-Basis ruimtestaat'!B:B,'2-Kosten per locatie'!A20)</f>
        <v>255</v>
      </c>
      <c r="E20" s="209">
        <f>_xlfn.MAXIFS('4-Basis ruimtestaat'!M:M,'4-Basis ruimtestaat'!B:B,'2-Kosten per locatie'!A20)</f>
        <v>0</v>
      </c>
      <c r="F20" s="445" t="e">
        <f>SUMIF('4-Basis ruimtestaat'!B:B,'2-Kosten per locatie'!A20,'4-Basis ruimtestaat'!N:N)</f>
        <v>#DIV/0!</v>
      </c>
      <c r="G20" s="208"/>
      <c r="H20" s="445">
        <f>SUMIF('4-Basis ruimtestaat'!B:B,'2-Kosten per locatie'!A20,'4-Basis ruimtestaat'!O:O)</f>
        <v>0</v>
      </c>
      <c r="I20" s="445" t="e">
        <f t="shared" si="0"/>
        <v>#DIV/0!</v>
      </c>
      <c r="J20" s="536">
        <f t="shared" si="1"/>
        <v>0</v>
      </c>
    </row>
    <row r="21" spans="1:10" s="53" customFormat="1" ht="15" customHeight="1">
      <c r="A21" s="286" t="s">
        <v>616</v>
      </c>
      <c r="B21" s="443">
        <f>SUMIF('4-Basis ruimtestaat'!B:B,'2-Kosten per locatie'!A21,'4-Basis ruimtestaat'!J:J)</f>
        <v>259.04999999999995</v>
      </c>
      <c r="C21" s="208">
        <v>1</v>
      </c>
      <c r="D21" s="209">
        <f>_xlfn.MAXIFS('4-Basis ruimtestaat'!L:L,'4-Basis ruimtestaat'!B:B,'2-Kosten per locatie'!A21)</f>
        <v>255</v>
      </c>
      <c r="E21" s="209">
        <f>_xlfn.MAXIFS('4-Basis ruimtestaat'!M:M,'4-Basis ruimtestaat'!B:B,'2-Kosten per locatie'!A21)</f>
        <v>0</v>
      </c>
      <c r="F21" s="445" t="e">
        <f>SUMIF('4-Basis ruimtestaat'!B:B,'2-Kosten per locatie'!A21,'4-Basis ruimtestaat'!N:N)</f>
        <v>#DIV/0!</v>
      </c>
      <c r="G21" s="208"/>
      <c r="H21" s="445">
        <f>SUMIF('4-Basis ruimtestaat'!B:B,'2-Kosten per locatie'!A21,'4-Basis ruimtestaat'!O:O)</f>
        <v>0</v>
      </c>
      <c r="I21" s="445" t="e">
        <f t="shared" si="0"/>
        <v>#DIV/0!</v>
      </c>
      <c r="J21" s="536">
        <f t="shared" si="1"/>
        <v>0</v>
      </c>
    </row>
    <row r="22" spans="1:10" s="53" customFormat="1" ht="15" customHeight="1">
      <c r="A22" s="286" t="s">
        <v>614</v>
      </c>
      <c r="B22" s="443">
        <f>SUMIF('4-Basis ruimtestaat'!B:B,'2-Kosten per locatie'!A22,'4-Basis ruimtestaat'!J:J)</f>
        <v>53</v>
      </c>
      <c r="C22" s="208">
        <v>1</v>
      </c>
      <c r="D22" s="209">
        <f>_xlfn.MAXIFS('4-Basis ruimtestaat'!L:L,'4-Basis ruimtestaat'!B:B,'2-Kosten per locatie'!A22)</f>
        <v>156</v>
      </c>
      <c r="E22" s="209">
        <f>_xlfn.MAXIFS('4-Basis ruimtestaat'!M:M,'4-Basis ruimtestaat'!B:B,'2-Kosten per locatie'!A22)</f>
        <v>0</v>
      </c>
      <c r="F22" s="445" t="e">
        <f>SUMIF('4-Basis ruimtestaat'!B:B,'2-Kosten per locatie'!A22,'4-Basis ruimtestaat'!N:N)</f>
        <v>#DIV/0!</v>
      </c>
      <c r="G22" s="208"/>
      <c r="H22" s="445">
        <f>SUMIF('4-Basis ruimtestaat'!B:B,'2-Kosten per locatie'!A22,'4-Basis ruimtestaat'!O:O)</f>
        <v>0</v>
      </c>
      <c r="I22" s="445" t="e">
        <f t="shared" si="0"/>
        <v>#DIV/0!</v>
      </c>
      <c r="J22" s="536">
        <f t="shared" si="1"/>
        <v>0</v>
      </c>
    </row>
    <row r="23" spans="1:10" s="53" customFormat="1" ht="15" customHeight="1">
      <c r="A23" s="286" t="s">
        <v>586</v>
      </c>
      <c r="B23" s="443">
        <f>SUMIF('4-Basis ruimtestaat'!B:B,'2-Kosten per locatie'!A23,'4-Basis ruimtestaat'!J:J)</f>
        <v>19.5</v>
      </c>
      <c r="C23" s="208">
        <v>1</v>
      </c>
      <c r="D23" s="209">
        <f>_xlfn.MAXIFS('4-Basis ruimtestaat'!L:L,'4-Basis ruimtestaat'!B:B,'2-Kosten per locatie'!A23)</f>
        <v>156</v>
      </c>
      <c r="E23" s="209">
        <f>_xlfn.MAXIFS('4-Basis ruimtestaat'!M:M,'4-Basis ruimtestaat'!B:B,'2-Kosten per locatie'!A23)</f>
        <v>0</v>
      </c>
      <c r="F23" s="445" t="e">
        <f>SUMIF('4-Basis ruimtestaat'!B:B,'2-Kosten per locatie'!A23,'4-Basis ruimtestaat'!N:N)</f>
        <v>#DIV/0!</v>
      </c>
      <c r="G23" s="208"/>
      <c r="H23" s="445">
        <f>SUMIF('4-Basis ruimtestaat'!B:B,'2-Kosten per locatie'!A23,'4-Basis ruimtestaat'!O:O)</f>
        <v>0</v>
      </c>
      <c r="I23" s="445" t="e">
        <f t="shared" si="0"/>
        <v>#DIV/0!</v>
      </c>
      <c r="J23" s="536">
        <f t="shared" si="1"/>
        <v>0</v>
      </c>
    </row>
    <row r="24" spans="1:10" s="53" customFormat="1" ht="15" customHeight="1">
      <c r="A24" s="286" t="s">
        <v>555</v>
      </c>
      <c r="B24" s="443">
        <f>SUMIF('4-Basis ruimtestaat'!B:B,'2-Kosten per locatie'!A24,'4-Basis ruimtestaat'!J:J)</f>
        <v>37.800000000000004</v>
      </c>
      <c r="C24" s="208">
        <v>1</v>
      </c>
      <c r="D24" s="209">
        <f>_xlfn.MAXIFS('4-Basis ruimtestaat'!L:L,'4-Basis ruimtestaat'!B:B,'2-Kosten per locatie'!A24)</f>
        <v>156</v>
      </c>
      <c r="E24" s="209">
        <f>_xlfn.MAXIFS('4-Basis ruimtestaat'!M:M,'4-Basis ruimtestaat'!B:B,'2-Kosten per locatie'!A24)</f>
        <v>0</v>
      </c>
      <c r="F24" s="445" t="e">
        <f>SUMIF('4-Basis ruimtestaat'!B:B,'2-Kosten per locatie'!A24,'4-Basis ruimtestaat'!N:N)</f>
        <v>#DIV/0!</v>
      </c>
      <c r="G24" s="208"/>
      <c r="H24" s="445">
        <f>SUMIF('4-Basis ruimtestaat'!B:B,'2-Kosten per locatie'!A24,'4-Basis ruimtestaat'!O:O)</f>
        <v>0</v>
      </c>
      <c r="I24" s="445" t="e">
        <f t="shared" si="0"/>
        <v>#DIV/0!</v>
      </c>
      <c r="J24" s="536">
        <f t="shared" si="1"/>
        <v>0</v>
      </c>
    </row>
    <row r="25" spans="1:10" s="53" customFormat="1" ht="15" customHeight="1">
      <c r="A25" s="286" t="s">
        <v>576</v>
      </c>
      <c r="B25" s="443">
        <f>SUMIF('4-Basis ruimtestaat'!B:B,'2-Kosten per locatie'!A25,'4-Basis ruimtestaat'!J:J)</f>
        <v>18.8</v>
      </c>
      <c r="C25" s="208">
        <v>1</v>
      </c>
      <c r="D25" s="209">
        <f>_xlfn.MAXIFS('4-Basis ruimtestaat'!L:L,'4-Basis ruimtestaat'!B:B,'2-Kosten per locatie'!A25)</f>
        <v>26</v>
      </c>
      <c r="E25" s="209">
        <f>_xlfn.MAXIFS('4-Basis ruimtestaat'!M:M,'4-Basis ruimtestaat'!B:B,'2-Kosten per locatie'!A25)</f>
        <v>0</v>
      </c>
      <c r="F25" s="445" t="e">
        <f>SUMIF('4-Basis ruimtestaat'!B:B,'2-Kosten per locatie'!A25,'4-Basis ruimtestaat'!N:N)</f>
        <v>#DIV/0!</v>
      </c>
      <c r="G25" s="208"/>
      <c r="H25" s="445">
        <f>SUMIF('4-Basis ruimtestaat'!B:B,'2-Kosten per locatie'!A25,'4-Basis ruimtestaat'!O:O)</f>
        <v>0</v>
      </c>
      <c r="I25" s="445" t="e">
        <f t="shared" si="0"/>
        <v>#DIV/0!</v>
      </c>
      <c r="J25" s="536">
        <f t="shared" si="1"/>
        <v>0</v>
      </c>
    </row>
    <row r="26" spans="1:10" s="53" customFormat="1" ht="15" customHeight="1">
      <c r="A26" s="286" t="s">
        <v>572</v>
      </c>
      <c r="B26" s="443">
        <f>SUMIF('4-Basis ruimtestaat'!B:B,'2-Kosten per locatie'!A26,'4-Basis ruimtestaat'!J:J)</f>
        <v>8.4</v>
      </c>
      <c r="C26" s="208">
        <v>1</v>
      </c>
      <c r="D26" s="209">
        <f>_xlfn.MAXIFS('4-Basis ruimtestaat'!L:L,'4-Basis ruimtestaat'!B:B,'2-Kosten per locatie'!A26)</f>
        <v>26</v>
      </c>
      <c r="E26" s="209">
        <f>_xlfn.MAXIFS('4-Basis ruimtestaat'!M:M,'4-Basis ruimtestaat'!B:B,'2-Kosten per locatie'!A26)</f>
        <v>0</v>
      </c>
      <c r="F26" s="445" t="e">
        <f>SUMIF('4-Basis ruimtestaat'!B:B,'2-Kosten per locatie'!A26,'4-Basis ruimtestaat'!N:N)</f>
        <v>#DIV/0!</v>
      </c>
      <c r="G26" s="208"/>
      <c r="H26" s="445">
        <f>SUMIF('4-Basis ruimtestaat'!B:B,'2-Kosten per locatie'!A26,'4-Basis ruimtestaat'!O:O)</f>
        <v>0</v>
      </c>
      <c r="I26" s="445" t="e">
        <f t="shared" si="0"/>
        <v>#DIV/0!</v>
      </c>
      <c r="J26" s="536">
        <f t="shared" si="1"/>
        <v>0</v>
      </c>
    </row>
    <row r="27" spans="1:10" s="53" customFormat="1" ht="15" customHeight="1">
      <c r="A27" s="286" t="s">
        <v>563</v>
      </c>
      <c r="B27" s="443">
        <f>SUMIF('4-Basis ruimtestaat'!B:B,'2-Kosten per locatie'!A27,'4-Basis ruimtestaat'!J:J)</f>
        <v>17.05</v>
      </c>
      <c r="C27" s="208">
        <v>1</v>
      </c>
      <c r="D27" s="209">
        <f>_xlfn.MAXIFS('4-Basis ruimtestaat'!L:L,'4-Basis ruimtestaat'!B:B,'2-Kosten per locatie'!A27)</f>
        <v>156</v>
      </c>
      <c r="E27" s="209">
        <f>_xlfn.MAXIFS('4-Basis ruimtestaat'!M:M,'4-Basis ruimtestaat'!B:B,'2-Kosten per locatie'!A27)</f>
        <v>0</v>
      </c>
      <c r="F27" s="445" t="e">
        <f>SUMIF('4-Basis ruimtestaat'!B:B,'2-Kosten per locatie'!A27,'4-Basis ruimtestaat'!N:N)</f>
        <v>#DIV/0!</v>
      </c>
      <c r="G27" s="208"/>
      <c r="H27" s="445">
        <f>SUMIF('4-Basis ruimtestaat'!B:B,'2-Kosten per locatie'!A27,'4-Basis ruimtestaat'!O:O)</f>
        <v>0</v>
      </c>
      <c r="I27" s="445" t="e">
        <f t="shared" si="0"/>
        <v>#DIV/0!</v>
      </c>
      <c r="J27" s="536">
        <f t="shared" si="1"/>
        <v>0</v>
      </c>
    </row>
    <row r="28" spans="1:10" s="53" customFormat="1" ht="15" customHeight="1">
      <c r="A28" s="286" t="s">
        <v>567</v>
      </c>
      <c r="B28" s="443">
        <f>SUMIF('4-Basis ruimtestaat'!B:B,'2-Kosten per locatie'!A28,'4-Basis ruimtestaat'!J:J)</f>
        <v>17</v>
      </c>
      <c r="C28" s="208">
        <v>1</v>
      </c>
      <c r="D28" s="209">
        <f>_xlfn.MAXIFS('4-Basis ruimtestaat'!L:L,'4-Basis ruimtestaat'!B:B,'2-Kosten per locatie'!A28)</f>
        <v>104</v>
      </c>
      <c r="E28" s="209">
        <f>_xlfn.MAXIFS('4-Basis ruimtestaat'!M:M,'4-Basis ruimtestaat'!B:B,'2-Kosten per locatie'!A28)</f>
        <v>0</v>
      </c>
      <c r="F28" s="445" t="e">
        <f>SUMIF('4-Basis ruimtestaat'!B:B,'2-Kosten per locatie'!A28,'4-Basis ruimtestaat'!N:N)</f>
        <v>#DIV/0!</v>
      </c>
      <c r="G28" s="208"/>
      <c r="H28" s="445">
        <f>SUMIF('4-Basis ruimtestaat'!B:B,'2-Kosten per locatie'!A28,'4-Basis ruimtestaat'!O:O)</f>
        <v>0</v>
      </c>
      <c r="I28" s="445" t="e">
        <f t="shared" si="0"/>
        <v>#DIV/0!</v>
      </c>
      <c r="J28" s="536">
        <f t="shared" si="1"/>
        <v>0</v>
      </c>
    </row>
    <row r="29" spans="1:10" s="53" customFormat="1" ht="15" customHeight="1">
      <c r="A29" s="286" t="s">
        <v>610</v>
      </c>
      <c r="B29" s="443">
        <f>SUMIF('4-Basis ruimtestaat'!B:B,'2-Kosten per locatie'!A29,'4-Basis ruimtestaat'!J:J)</f>
        <v>8.4</v>
      </c>
      <c r="C29" s="208">
        <v>1</v>
      </c>
      <c r="D29" s="209">
        <f>_xlfn.MAXIFS('4-Basis ruimtestaat'!L:L,'4-Basis ruimtestaat'!B:B,'2-Kosten per locatie'!A29)</f>
        <v>26</v>
      </c>
      <c r="E29" s="209">
        <f>_xlfn.MAXIFS('4-Basis ruimtestaat'!M:M,'4-Basis ruimtestaat'!B:B,'2-Kosten per locatie'!A29)</f>
        <v>0</v>
      </c>
      <c r="F29" s="445" t="e">
        <f>SUMIF('4-Basis ruimtestaat'!B:B,'2-Kosten per locatie'!A29,'4-Basis ruimtestaat'!N:N)</f>
        <v>#DIV/0!</v>
      </c>
      <c r="G29" s="208"/>
      <c r="H29" s="445">
        <f>SUMIF('4-Basis ruimtestaat'!B:B,'2-Kosten per locatie'!A29,'4-Basis ruimtestaat'!O:O)</f>
        <v>0</v>
      </c>
      <c r="I29" s="445" t="e">
        <f t="shared" si="0"/>
        <v>#DIV/0!</v>
      </c>
      <c r="J29" s="536">
        <f t="shared" si="1"/>
        <v>0</v>
      </c>
    </row>
    <row r="30" spans="1:10" s="53" customFormat="1" ht="15" customHeight="1">
      <c r="A30" s="286" t="s">
        <v>565</v>
      </c>
      <c r="B30" s="443">
        <f>SUMIF('4-Basis ruimtestaat'!B:B,'2-Kosten per locatie'!A30,'4-Basis ruimtestaat'!J:J)</f>
        <v>29.6</v>
      </c>
      <c r="C30" s="208">
        <v>1</v>
      </c>
      <c r="D30" s="209">
        <f>_xlfn.MAXIFS('4-Basis ruimtestaat'!L:L,'4-Basis ruimtestaat'!B:B,'2-Kosten per locatie'!A30)</f>
        <v>255</v>
      </c>
      <c r="E30" s="209">
        <f>_xlfn.MAXIFS('4-Basis ruimtestaat'!M:M,'4-Basis ruimtestaat'!B:B,'2-Kosten per locatie'!A30)</f>
        <v>0</v>
      </c>
      <c r="F30" s="445" t="e">
        <f>SUMIF('4-Basis ruimtestaat'!B:B,'2-Kosten per locatie'!A30,'4-Basis ruimtestaat'!N:N)</f>
        <v>#DIV/0!</v>
      </c>
      <c r="G30" s="208"/>
      <c r="H30" s="445">
        <f>SUMIF('4-Basis ruimtestaat'!B:B,'2-Kosten per locatie'!A30,'4-Basis ruimtestaat'!O:O)</f>
        <v>0</v>
      </c>
      <c r="I30" s="445" t="e">
        <f t="shared" si="0"/>
        <v>#DIV/0!</v>
      </c>
      <c r="J30" s="536">
        <f t="shared" si="1"/>
        <v>0</v>
      </c>
    </row>
    <row r="31" spans="1:10" s="53" customFormat="1" ht="15" customHeight="1">
      <c r="A31" s="286" t="s">
        <v>579</v>
      </c>
      <c r="B31" s="443">
        <f>SUMIF('4-Basis ruimtestaat'!B:B,'2-Kosten per locatie'!A31,'4-Basis ruimtestaat'!J:J)</f>
        <v>20.5</v>
      </c>
      <c r="C31" s="208">
        <v>1</v>
      </c>
      <c r="D31" s="209">
        <f>_xlfn.MAXIFS('4-Basis ruimtestaat'!L:L,'4-Basis ruimtestaat'!B:B,'2-Kosten per locatie'!A31)</f>
        <v>52</v>
      </c>
      <c r="E31" s="209">
        <f>_xlfn.MAXIFS('4-Basis ruimtestaat'!M:M,'4-Basis ruimtestaat'!B:B,'2-Kosten per locatie'!A31)</f>
        <v>0</v>
      </c>
      <c r="F31" s="445" t="e">
        <f>SUMIF('4-Basis ruimtestaat'!B:B,'2-Kosten per locatie'!A31,'4-Basis ruimtestaat'!N:N)</f>
        <v>#DIV/0!</v>
      </c>
      <c r="G31" s="208"/>
      <c r="H31" s="445">
        <f>SUMIF('4-Basis ruimtestaat'!B:B,'2-Kosten per locatie'!A31,'4-Basis ruimtestaat'!O:O)</f>
        <v>0</v>
      </c>
      <c r="I31" s="445" t="e">
        <f t="shared" si="0"/>
        <v>#DIV/0!</v>
      </c>
      <c r="J31" s="536">
        <f t="shared" si="1"/>
        <v>0</v>
      </c>
    </row>
    <row r="32" spans="1:10" s="53" customFormat="1" ht="15" customHeight="1">
      <c r="A32" s="286" t="s">
        <v>529</v>
      </c>
      <c r="B32" s="443">
        <f>SUMIF('4-Basis ruimtestaat'!B:B,'2-Kosten per locatie'!A32,'4-Basis ruimtestaat'!J:J)</f>
        <v>60.2</v>
      </c>
      <c r="C32" s="208">
        <v>1</v>
      </c>
      <c r="D32" s="209">
        <f>_xlfn.MAXIFS('4-Basis ruimtestaat'!L:L,'4-Basis ruimtestaat'!B:B,'2-Kosten per locatie'!A32)</f>
        <v>156</v>
      </c>
      <c r="E32" s="209">
        <f>_xlfn.MAXIFS('4-Basis ruimtestaat'!M:M,'4-Basis ruimtestaat'!B:B,'2-Kosten per locatie'!A32)</f>
        <v>0</v>
      </c>
      <c r="F32" s="445" t="e">
        <f>SUMIF('4-Basis ruimtestaat'!B:B,'2-Kosten per locatie'!A32,'4-Basis ruimtestaat'!N:N)</f>
        <v>#DIV/0!</v>
      </c>
      <c r="G32" s="208"/>
      <c r="H32" s="445">
        <f>SUMIF('4-Basis ruimtestaat'!B:B,'2-Kosten per locatie'!A32,'4-Basis ruimtestaat'!O:O)</f>
        <v>0</v>
      </c>
      <c r="I32" s="445" t="e">
        <f t="shared" si="0"/>
        <v>#DIV/0!</v>
      </c>
      <c r="J32" s="536">
        <f t="shared" si="1"/>
        <v>0</v>
      </c>
    </row>
    <row r="33" spans="1:10" s="53" customFormat="1" ht="15" customHeight="1">
      <c r="A33" s="286" t="s">
        <v>534</v>
      </c>
      <c r="B33" s="443">
        <f>SUMIF('4-Basis ruimtestaat'!B:B,'2-Kosten per locatie'!A33,'4-Basis ruimtestaat'!J:J)</f>
        <v>34.800000000000004</v>
      </c>
      <c r="C33" s="208">
        <v>1</v>
      </c>
      <c r="D33" s="209">
        <f>_xlfn.MAXIFS('4-Basis ruimtestaat'!L:L,'4-Basis ruimtestaat'!B:B,'2-Kosten per locatie'!A33)</f>
        <v>156</v>
      </c>
      <c r="E33" s="209">
        <f>_xlfn.MAXIFS('4-Basis ruimtestaat'!M:M,'4-Basis ruimtestaat'!B:B,'2-Kosten per locatie'!A33)</f>
        <v>0</v>
      </c>
      <c r="F33" s="445" t="e">
        <f>SUMIF('4-Basis ruimtestaat'!B:B,'2-Kosten per locatie'!A33,'4-Basis ruimtestaat'!N:N)</f>
        <v>#DIV/0!</v>
      </c>
      <c r="G33" s="208"/>
      <c r="H33" s="445">
        <f>SUMIF('4-Basis ruimtestaat'!B:B,'2-Kosten per locatie'!A33,'4-Basis ruimtestaat'!O:O)</f>
        <v>0</v>
      </c>
      <c r="I33" s="445" t="e">
        <f t="shared" si="0"/>
        <v>#DIV/0!</v>
      </c>
      <c r="J33" s="536">
        <f t="shared" si="1"/>
        <v>0</v>
      </c>
    </row>
    <row r="34" spans="1:10" s="53" customFormat="1" ht="15" customHeight="1">
      <c r="A34" s="286" t="s">
        <v>537</v>
      </c>
      <c r="B34" s="443">
        <f>SUMIF('4-Basis ruimtestaat'!B:B,'2-Kosten per locatie'!A34,'4-Basis ruimtestaat'!J:J)</f>
        <v>70.2</v>
      </c>
      <c r="C34" s="208">
        <v>1</v>
      </c>
      <c r="D34" s="209">
        <f>_xlfn.MAXIFS('4-Basis ruimtestaat'!L:L,'4-Basis ruimtestaat'!B:B,'2-Kosten per locatie'!A34)</f>
        <v>156</v>
      </c>
      <c r="E34" s="209">
        <f>_xlfn.MAXIFS('4-Basis ruimtestaat'!M:M,'4-Basis ruimtestaat'!B:B,'2-Kosten per locatie'!A34)</f>
        <v>0</v>
      </c>
      <c r="F34" s="445" t="e">
        <f>SUMIF('4-Basis ruimtestaat'!B:B,'2-Kosten per locatie'!A34,'4-Basis ruimtestaat'!N:N)</f>
        <v>#DIV/0!</v>
      </c>
      <c r="G34" s="208"/>
      <c r="H34" s="445">
        <f>SUMIF('4-Basis ruimtestaat'!B:B,'2-Kosten per locatie'!A34,'4-Basis ruimtestaat'!O:O)</f>
        <v>0</v>
      </c>
      <c r="I34" s="445" t="e">
        <f t="shared" si="0"/>
        <v>#DIV/0!</v>
      </c>
      <c r="J34" s="536">
        <f t="shared" si="1"/>
        <v>0</v>
      </c>
    </row>
    <row r="35" spans="1:10" s="53" customFormat="1" ht="15" customHeight="1">
      <c r="A35" s="286" t="s">
        <v>523</v>
      </c>
      <c r="B35" s="443">
        <f>SUMIF('4-Basis ruimtestaat'!B:B,'2-Kosten per locatie'!A35,'4-Basis ruimtestaat'!J:J)</f>
        <v>44.800000000000004</v>
      </c>
      <c r="C35" s="208">
        <v>1</v>
      </c>
      <c r="D35" s="209">
        <f>_xlfn.MAXIFS('4-Basis ruimtestaat'!L:L,'4-Basis ruimtestaat'!B:B,'2-Kosten per locatie'!A35)</f>
        <v>156</v>
      </c>
      <c r="E35" s="209">
        <f>_xlfn.MAXIFS('4-Basis ruimtestaat'!M:M,'4-Basis ruimtestaat'!B:B,'2-Kosten per locatie'!A35)</f>
        <v>0</v>
      </c>
      <c r="F35" s="445" t="e">
        <f>SUMIF('4-Basis ruimtestaat'!B:B,'2-Kosten per locatie'!A35,'4-Basis ruimtestaat'!N:N)</f>
        <v>#DIV/0!</v>
      </c>
      <c r="G35" s="208"/>
      <c r="H35" s="445">
        <f>SUMIF('4-Basis ruimtestaat'!B:B,'2-Kosten per locatie'!A35,'4-Basis ruimtestaat'!O:O)</f>
        <v>0</v>
      </c>
      <c r="I35" s="445" t="e">
        <f t="shared" si="0"/>
        <v>#DIV/0!</v>
      </c>
      <c r="J35" s="536">
        <f t="shared" si="1"/>
        <v>0</v>
      </c>
    </row>
    <row r="36" spans="1:10" s="53" customFormat="1" ht="15" customHeight="1">
      <c r="A36" s="286" t="s">
        <v>541</v>
      </c>
      <c r="B36" s="443">
        <f>SUMIF('4-Basis ruimtestaat'!B:B,'2-Kosten per locatie'!A36,'4-Basis ruimtestaat'!J:J)</f>
        <v>67.400000000000006</v>
      </c>
      <c r="C36" s="208">
        <v>1</v>
      </c>
      <c r="D36" s="209">
        <f>_xlfn.MAXIFS('4-Basis ruimtestaat'!L:L,'4-Basis ruimtestaat'!B:B,'2-Kosten per locatie'!A36)</f>
        <v>156</v>
      </c>
      <c r="E36" s="209">
        <f>_xlfn.MAXIFS('4-Basis ruimtestaat'!M:M,'4-Basis ruimtestaat'!B:B,'2-Kosten per locatie'!A36)</f>
        <v>0</v>
      </c>
      <c r="F36" s="445" t="e">
        <f>SUMIF('4-Basis ruimtestaat'!B:B,'2-Kosten per locatie'!A36,'4-Basis ruimtestaat'!N:N)</f>
        <v>#DIV/0!</v>
      </c>
      <c r="G36" s="208"/>
      <c r="H36" s="445">
        <f>SUMIF('4-Basis ruimtestaat'!B:B,'2-Kosten per locatie'!A36,'4-Basis ruimtestaat'!O:O)</f>
        <v>0</v>
      </c>
      <c r="I36" s="445" t="e">
        <f t="shared" si="0"/>
        <v>#DIV/0!</v>
      </c>
      <c r="J36" s="536">
        <f t="shared" si="1"/>
        <v>0</v>
      </c>
    </row>
    <row r="37" spans="1:10" s="53" customFormat="1" ht="15" customHeight="1">
      <c r="A37" s="286" t="s">
        <v>546</v>
      </c>
      <c r="B37" s="443">
        <f>SUMIF('4-Basis ruimtestaat'!B:B,'2-Kosten per locatie'!A37,'4-Basis ruimtestaat'!J:J)</f>
        <v>25.6</v>
      </c>
      <c r="C37" s="208">
        <v>1</v>
      </c>
      <c r="D37" s="209">
        <f>_xlfn.MAXIFS('4-Basis ruimtestaat'!L:L,'4-Basis ruimtestaat'!B:B,'2-Kosten per locatie'!A37)</f>
        <v>156</v>
      </c>
      <c r="E37" s="209">
        <f>_xlfn.MAXIFS('4-Basis ruimtestaat'!M:M,'4-Basis ruimtestaat'!B:B,'2-Kosten per locatie'!A37)</f>
        <v>0</v>
      </c>
      <c r="F37" s="445" t="e">
        <f>SUMIF('4-Basis ruimtestaat'!B:B,'2-Kosten per locatie'!A37,'4-Basis ruimtestaat'!N:N)</f>
        <v>#DIV/0!</v>
      </c>
      <c r="G37" s="208"/>
      <c r="H37" s="445">
        <f>SUMIF('4-Basis ruimtestaat'!B:B,'2-Kosten per locatie'!A37,'4-Basis ruimtestaat'!O:O)</f>
        <v>0</v>
      </c>
      <c r="I37" s="445" t="e">
        <f t="shared" si="0"/>
        <v>#DIV/0!</v>
      </c>
      <c r="J37" s="536">
        <f t="shared" si="1"/>
        <v>0</v>
      </c>
    </row>
    <row r="38" spans="1:10" s="53" customFormat="1" ht="15" customHeight="1">
      <c r="A38" s="286" t="s">
        <v>548</v>
      </c>
      <c r="B38" s="443">
        <f>SUMIF('4-Basis ruimtestaat'!B:B,'2-Kosten per locatie'!A38,'4-Basis ruimtestaat'!J:J)</f>
        <v>19</v>
      </c>
      <c r="C38" s="208">
        <v>1</v>
      </c>
      <c r="D38" s="209">
        <f>_xlfn.MAXIFS('4-Basis ruimtestaat'!L:L,'4-Basis ruimtestaat'!B:B,'2-Kosten per locatie'!A38)</f>
        <v>156</v>
      </c>
      <c r="E38" s="209">
        <f>_xlfn.MAXIFS('4-Basis ruimtestaat'!M:M,'4-Basis ruimtestaat'!B:B,'2-Kosten per locatie'!A38)</f>
        <v>0</v>
      </c>
      <c r="F38" s="445" t="e">
        <f>SUMIF('4-Basis ruimtestaat'!B:B,'2-Kosten per locatie'!A38,'4-Basis ruimtestaat'!N:N)</f>
        <v>#DIV/0!</v>
      </c>
      <c r="G38" s="208"/>
      <c r="H38" s="445">
        <f>SUMIF('4-Basis ruimtestaat'!B:B,'2-Kosten per locatie'!A38,'4-Basis ruimtestaat'!O:O)</f>
        <v>0</v>
      </c>
      <c r="I38" s="445" t="e">
        <f t="shared" si="0"/>
        <v>#DIV/0!</v>
      </c>
      <c r="J38" s="536">
        <f t="shared" si="1"/>
        <v>0</v>
      </c>
    </row>
    <row r="39" spans="1:10" s="53" customFormat="1" ht="15" customHeight="1">
      <c r="A39" s="286" t="s">
        <v>545</v>
      </c>
      <c r="B39" s="443">
        <f>SUMIF('4-Basis ruimtestaat'!B:B,'2-Kosten per locatie'!A39,'4-Basis ruimtestaat'!J:J)</f>
        <v>26.200000000000003</v>
      </c>
      <c r="C39" s="208">
        <v>1</v>
      </c>
      <c r="D39" s="209">
        <f>_xlfn.MAXIFS('4-Basis ruimtestaat'!L:L,'4-Basis ruimtestaat'!B:B,'2-Kosten per locatie'!A39)</f>
        <v>156</v>
      </c>
      <c r="E39" s="209">
        <f>_xlfn.MAXIFS('4-Basis ruimtestaat'!M:M,'4-Basis ruimtestaat'!B:B,'2-Kosten per locatie'!A39)</f>
        <v>0</v>
      </c>
      <c r="F39" s="445" t="e">
        <f>SUMIF('4-Basis ruimtestaat'!B:B,'2-Kosten per locatie'!A39,'4-Basis ruimtestaat'!N:N)</f>
        <v>#DIV/0!</v>
      </c>
      <c r="G39" s="208"/>
      <c r="H39" s="445">
        <f>SUMIF('4-Basis ruimtestaat'!B:B,'2-Kosten per locatie'!A39,'4-Basis ruimtestaat'!O:O)</f>
        <v>0</v>
      </c>
      <c r="I39" s="445" t="e">
        <f t="shared" si="0"/>
        <v>#DIV/0!</v>
      </c>
      <c r="J39" s="536">
        <f t="shared" si="1"/>
        <v>0</v>
      </c>
    </row>
    <row r="40" spans="1:10" s="53" customFormat="1" ht="15" customHeight="1">
      <c r="A40" s="286" t="s">
        <v>602</v>
      </c>
      <c r="B40" s="443">
        <f>SUMIF('4-Basis ruimtestaat'!B:B,'2-Kosten per locatie'!A40,'4-Basis ruimtestaat'!J:J)</f>
        <v>127.64</v>
      </c>
      <c r="C40" s="208">
        <v>1</v>
      </c>
      <c r="D40" s="209">
        <f>_xlfn.MAXIFS('4-Basis ruimtestaat'!L:L,'4-Basis ruimtestaat'!B:B,'2-Kosten per locatie'!A40)</f>
        <v>255</v>
      </c>
      <c r="E40" s="209">
        <f>_xlfn.MAXIFS('4-Basis ruimtestaat'!M:M,'4-Basis ruimtestaat'!B:B,'2-Kosten per locatie'!A40)</f>
        <v>0</v>
      </c>
      <c r="F40" s="445" t="e">
        <f>SUMIF('4-Basis ruimtestaat'!B:B,'2-Kosten per locatie'!A40,'4-Basis ruimtestaat'!N:N)</f>
        <v>#DIV/0!</v>
      </c>
      <c r="G40" s="208"/>
      <c r="H40" s="445">
        <f>SUMIF('4-Basis ruimtestaat'!B:B,'2-Kosten per locatie'!A40,'4-Basis ruimtestaat'!O:O)</f>
        <v>0</v>
      </c>
      <c r="I40" s="445" t="e">
        <f t="shared" si="0"/>
        <v>#DIV/0!</v>
      </c>
      <c r="J40" s="536">
        <f t="shared" si="1"/>
        <v>0</v>
      </c>
    </row>
    <row r="41" spans="1:10" s="53" customFormat="1" ht="15" customHeight="1">
      <c r="A41" s="286" t="s">
        <v>588</v>
      </c>
      <c r="B41" s="443">
        <f>SUMIF('4-Basis ruimtestaat'!B:B,'2-Kosten per locatie'!A41,'4-Basis ruimtestaat'!J:J)</f>
        <v>4.8</v>
      </c>
      <c r="C41" s="208">
        <v>1</v>
      </c>
      <c r="D41" s="209">
        <f>_xlfn.MAXIFS('4-Basis ruimtestaat'!L:L,'4-Basis ruimtestaat'!B:B,'2-Kosten per locatie'!A41)</f>
        <v>183</v>
      </c>
      <c r="E41" s="209">
        <f>_xlfn.MAXIFS('4-Basis ruimtestaat'!M:M,'4-Basis ruimtestaat'!B:B,'2-Kosten per locatie'!A41)</f>
        <v>0</v>
      </c>
      <c r="F41" s="445" t="e">
        <f>SUMIF('4-Basis ruimtestaat'!B:B,'2-Kosten per locatie'!A41,'4-Basis ruimtestaat'!N:N)</f>
        <v>#DIV/0!</v>
      </c>
      <c r="G41" s="208"/>
      <c r="H41" s="445">
        <f>SUMIF('4-Basis ruimtestaat'!B:B,'2-Kosten per locatie'!A41,'4-Basis ruimtestaat'!O:O)</f>
        <v>0</v>
      </c>
      <c r="I41" s="445" t="e">
        <f t="shared" si="0"/>
        <v>#DIV/0!</v>
      </c>
      <c r="J41" s="536">
        <f t="shared" si="1"/>
        <v>0</v>
      </c>
    </row>
    <row r="42" spans="1:10" s="53" customFormat="1" ht="15" customHeight="1">
      <c r="A42" s="286" t="s">
        <v>381</v>
      </c>
      <c r="B42" s="443">
        <f>SUMIF('4-Basis ruimtestaat'!B:B,'2-Kosten per locatie'!A42,'4-Basis ruimtestaat'!J:J)</f>
        <v>3777.5099999999975</v>
      </c>
      <c r="C42" s="208">
        <v>1</v>
      </c>
      <c r="D42" s="209">
        <f>_xlfn.MAXIFS('4-Basis ruimtestaat'!L:L,'4-Basis ruimtestaat'!B:B,'2-Kosten per locatie'!A42)</f>
        <v>255</v>
      </c>
      <c r="E42" s="209">
        <f>_xlfn.MAXIFS('4-Basis ruimtestaat'!M:M,'4-Basis ruimtestaat'!B:B,'2-Kosten per locatie'!A42)</f>
        <v>0</v>
      </c>
      <c r="F42" s="445" t="e">
        <f>SUMIF('4-Basis ruimtestaat'!B:B,'2-Kosten per locatie'!A42,'4-Basis ruimtestaat'!N:N)</f>
        <v>#DIV/0!</v>
      </c>
      <c r="G42" s="208"/>
      <c r="H42" s="445">
        <f>SUMIF('4-Basis ruimtestaat'!B:B,'2-Kosten per locatie'!A42,'4-Basis ruimtestaat'!O:O)</f>
        <v>0</v>
      </c>
      <c r="I42" s="445" t="e">
        <f t="shared" si="0"/>
        <v>#DIV/0!</v>
      </c>
      <c r="J42" s="536">
        <f t="shared" si="1"/>
        <v>0</v>
      </c>
    </row>
    <row r="43" spans="1:10" s="53" customFormat="1" ht="15" customHeight="1">
      <c r="A43" s="286" t="s">
        <v>551</v>
      </c>
      <c r="B43" s="443">
        <f>SUMIF('4-Basis ruimtestaat'!B:B,'2-Kosten per locatie'!A43,'4-Basis ruimtestaat'!J:J)</f>
        <v>60.66</v>
      </c>
      <c r="C43" s="208">
        <v>1</v>
      </c>
      <c r="D43" s="209">
        <f>_xlfn.MAXIFS('4-Basis ruimtestaat'!L:L,'4-Basis ruimtestaat'!B:B,'2-Kosten per locatie'!A43)</f>
        <v>156</v>
      </c>
      <c r="E43" s="209">
        <f>_xlfn.MAXIFS('4-Basis ruimtestaat'!M:M,'4-Basis ruimtestaat'!B:B,'2-Kosten per locatie'!A43)</f>
        <v>0</v>
      </c>
      <c r="F43" s="445" t="e">
        <f>SUMIF('4-Basis ruimtestaat'!B:B,'2-Kosten per locatie'!A43,'4-Basis ruimtestaat'!N:N)</f>
        <v>#DIV/0!</v>
      </c>
      <c r="G43" s="208"/>
      <c r="H43" s="445">
        <f>SUMIF('4-Basis ruimtestaat'!B:B,'2-Kosten per locatie'!A43,'4-Basis ruimtestaat'!O:O)</f>
        <v>0</v>
      </c>
      <c r="I43" s="445" t="e">
        <f t="shared" si="0"/>
        <v>#DIV/0!</v>
      </c>
      <c r="J43" s="536">
        <f t="shared" si="1"/>
        <v>0</v>
      </c>
    </row>
    <row r="44" spans="1:10" s="53" customFormat="1" ht="15" customHeight="1">
      <c r="A44" s="286" t="s">
        <v>596</v>
      </c>
      <c r="B44" s="443">
        <f>SUMIF('4-Basis ruimtestaat'!B:B,'2-Kosten per locatie'!A44,'4-Basis ruimtestaat'!J:J)</f>
        <v>2</v>
      </c>
      <c r="C44" s="208">
        <v>1</v>
      </c>
      <c r="D44" s="209">
        <f>_xlfn.MAXIFS('4-Basis ruimtestaat'!L:L,'4-Basis ruimtestaat'!B:B,'2-Kosten per locatie'!A44)</f>
        <v>52</v>
      </c>
      <c r="E44" s="209">
        <f>_xlfn.MAXIFS('4-Basis ruimtestaat'!M:M,'4-Basis ruimtestaat'!B:B,'2-Kosten per locatie'!A44)</f>
        <v>0</v>
      </c>
      <c r="F44" s="445" t="e">
        <f>SUMIF('4-Basis ruimtestaat'!B:B,'2-Kosten per locatie'!A44,'4-Basis ruimtestaat'!N:N)</f>
        <v>#DIV/0!</v>
      </c>
      <c r="G44" s="208"/>
      <c r="H44" s="445">
        <f>SUMIF('4-Basis ruimtestaat'!B:B,'2-Kosten per locatie'!A44,'4-Basis ruimtestaat'!O:O)</f>
        <v>0</v>
      </c>
      <c r="I44" s="445" t="e">
        <f t="shared" si="0"/>
        <v>#DIV/0!</v>
      </c>
      <c r="J44" s="536">
        <f t="shared" si="1"/>
        <v>0</v>
      </c>
    </row>
    <row r="45" spans="1:10" s="53" customFormat="1" ht="15" customHeight="1">
      <c r="A45" s="286" t="s">
        <v>597</v>
      </c>
      <c r="B45" s="443">
        <f>SUMIF('4-Basis ruimtestaat'!B:B,'2-Kosten per locatie'!A45,'4-Basis ruimtestaat'!J:J)</f>
        <v>18.440000000000001</v>
      </c>
      <c r="C45" s="208">
        <v>1</v>
      </c>
      <c r="D45" s="209">
        <f>_xlfn.MAXIFS('4-Basis ruimtestaat'!L:L,'4-Basis ruimtestaat'!B:B,'2-Kosten per locatie'!A45)</f>
        <v>183</v>
      </c>
      <c r="E45" s="209">
        <f>_xlfn.MAXIFS('4-Basis ruimtestaat'!M:M,'4-Basis ruimtestaat'!B:B,'2-Kosten per locatie'!A45)</f>
        <v>0</v>
      </c>
      <c r="F45" s="445" t="e">
        <f>SUMIF('4-Basis ruimtestaat'!B:B,'2-Kosten per locatie'!A45,'4-Basis ruimtestaat'!N:N)</f>
        <v>#DIV/0!</v>
      </c>
      <c r="G45" s="208"/>
      <c r="H45" s="445">
        <f>SUMIF('4-Basis ruimtestaat'!B:B,'2-Kosten per locatie'!A45,'4-Basis ruimtestaat'!O:O)</f>
        <v>0</v>
      </c>
      <c r="I45" s="445" t="e">
        <f t="shared" si="0"/>
        <v>#DIV/0!</v>
      </c>
      <c r="J45" s="536">
        <f t="shared" si="1"/>
        <v>0</v>
      </c>
    </row>
    <row r="46" spans="1:10" s="53" customFormat="1" ht="15" customHeight="1">
      <c r="A46" s="286" t="s">
        <v>592</v>
      </c>
      <c r="B46" s="443">
        <f>SUMIF('4-Basis ruimtestaat'!B:B,'2-Kosten per locatie'!A46,'4-Basis ruimtestaat'!J:J)</f>
        <v>36</v>
      </c>
      <c r="C46" s="208">
        <v>1</v>
      </c>
      <c r="D46" s="209">
        <f>_xlfn.MAXIFS('4-Basis ruimtestaat'!L:L,'4-Basis ruimtestaat'!B:B,'2-Kosten per locatie'!A46)</f>
        <v>156</v>
      </c>
      <c r="E46" s="209">
        <f>_xlfn.MAXIFS('4-Basis ruimtestaat'!M:M,'4-Basis ruimtestaat'!B:B,'2-Kosten per locatie'!A46)</f>
        <v>0</v>
      </c>
      <c r="F46" s="445" t="e">
        <f>SUMIF('4-Basis ruimtestaat'!B:B,'2-Kosten per locatie'!A46,'4-Basis ruimtestaat'!N:N)</f>
        <v>#DIV/0!</v>
      </c>
      <c r="G46" s="208"/>
      <c r="H46" s="445">
        <f>SUMIF('4-Basis ruimtestaat'!B:B,'2-Kosten per locatie'!A46,'4-Basis ruimtestaat'!O:O)</f>
        <v>0</v>
      </c>
      <c r="I46" s="445" t="e">
        <f t="shared" si="0"/>
        <v>#DIV/0!</v>
      </c>
      <c r="J46" s="536">
        <f t="shared" si="1"/>
        <v>0</v>
      </c>
    </row>
    <row r="47" spans="1:10" s="53" customFormat="1" ht="15" customHeight="1">
      <c r="A47" s="286" t="s">
        <v>484</v>
      </c>
      <c r="B47" s="443">
        <f>SUMIF('4-Basis ruimtestaat'!B:B,'2-Kosten per locatie'!A47,'4-Basis ruimtestaat'!J:J)</f>
        <v>1887.4999999999989</v>
      </c>
      <c r="C47" s="208">
        <v>1</v>
      </c>
      <c r="D47" s="209">
        <f>_xlfn.MAXIFS('4-Basis ruimtestaat'!L:L,'4-Basis ruimtestaat'!B:B,'2-Kosten per locatie'!A47)</f>
        <v>255</v>
      </c>
      <c r="E47" s="209">
        <f>_xlfn.MAXIFS('4-Basis ruimtestaat'!M:M,'4-Basis ruimtestaat'!B:B,'2-Kosten per locatie'!A47)</f>
        <v>0</v>
      </c>
      <c r="F47" s="445" t="e">
        <f>SUMIF('4-Basis ruimtestaat'!B:B,'2-Kosten per locatie'!A47,'4-Basis ruimtestaat'!N:N)</f>
        <v>#DIV/0!</v>
      </c>
      <c r="G47" s="208"/>
      <c r="H47" s="445">
        <f>SUMIF('4-Basis ruimtestaat'!B:B,'2-Kosten per locatie'!A47,'4-Basis ruimtestaat'!O:O)</f>
        <v>0</v>
      </c>
      <c r="I47" s="445" t="e">
        <f t="shared" si="0"/>
        <v>#DIV/0!</v>
      </c>
      <c r="J47" s="536">
        <f t="shared" si="1"/>
        <v>0</v>
      </c>
    </row>
    <row r="48" spans="1:10" s="53" customFormat="1" ht="15" customHeight="1">
      <c r="A48" s="286" t="s">
        <v>644</v>
      </c>
      <c r="B48" s="443">
        <f>SUMIF('4-Basis ruimtestaat'!B:B,'2-Kosten per locatie'!A48,'4-Basis ruimtestaat'!J:J)</f>
        <v>441.10000000000014</v>
      </c>
      <c r="C48" s="208">
        <v>1</v>
      </c>
      <c r="D48" s="209">
        <f>_xlfn.MAXIFS('4-Basis ruimtestaat'!L:L,'4-Basis ruimtestaat'!B:B,'2-Kosten per locatie'!A48)</f>
        <v>255</v>
      </c>
      <c r="E48" s="209">
        <f>_xlfn.MAXIFS('4-Basis ruimtestaat'!M:M,'4-Basis ruimtestaat'!B:B,'2-Kosten per locatie'!A48)</f>
        <v>0</v>
      </c>
      <c r="F48" s="445" t="e">
        <f>SUMIF('4-Basis ruimtestaat'!B:B,'2-Kosten per locatie'!A48,'4-Basis ruimtestaat'!N:N)</f>
        <v>#DIV/0!</v>
      </c>
      <c r="G48" s="208"/>
      <c r="H48" s="445">
        <f>SUMIF('4-Basis ruimtestaat'!B:B,'2-Kosten per locatie'!A48,'4-Basis ruimtestaat'!O:O)</f>
        <v>0</v>
      </c>
      <c r="I48" s="445" t="e">
        <f t="shared" si="0"/>
        <v>#DIV/0!</v>
      </c>
      <c r="J48" s="536">
        <f t="shared" si="1"/>
        <v>0</v>
      </c>
    </row>
    <row r="49" spans="1:33" s="53" customFormat="1" ht="15" customHeight="1">
      <c r="A49" s="286" t="s">
        <v>645</v>
      </c>
      <c r="B49" s="443">
        <f>SUMIF('4-Basis ruimtestaat'!B:B,'2-Kosten per locatie'!A49,'4-Basis ruimtestaat'!J:J)</f>
        <v>1082.8999999999996</v>
      </c>
      <c r="C49" s="208">
        <v>1</v>
      </c>
      <c r="D49" s="209">
        <f>_xlfn.MAXIFS('4-Basis ruimtestaat'!L:L,'4-Basis ruimtestaat'!B:B,'2-Kosten per locatie'!A49)</f>
        <v>255</v>
      </c>
      <c r="E49" s="209">
        <f>_xlfn.MAXIFS('4-Basis ruimtestaat'!M:M,'4-Basis ruimtestaat'!B:B,'2-Kosten per locatie'!A49)</f>
        <v>102</v>
      </c>
      <c r="F49" s="445" t="e">
        <f>SUMIF('4-Basis ruimtestaat'!B:B,'2-Kosten per locatie'!A49,'4-Basis ruimtestaat'!N:N)</f>
        <v>#DIV/0!</v>
      </c>
      <c r="G49" s="208"/>
      <c r="H49" s="445" t="e">
        <f>SUMIF('4-Basis ruimtestaat'!B:B,'2-Kosten per locatie'!A49,'4-Basis ruimtestaat'!O:O)</f>
        <v>#DIV/0!</v>
      </c>
      <c r="I49" s="445" t="e">
        <f t="shared" si="0"/>
        <v>#DIV/0!</v>
      </c>
      <c r="J49" s="536" t="e">
        <f t="shared" si="1"/>
        <v>#DIV/0!</v>
      </c>
    </row>
    <row r="50" spans="1:33" ht="15" customHeight="1">
      <c r="A50" s="287" t="s">
        <v>21</v>
      </c>
      <c r="B50" s="443">
        <f>SUMIF('4-Basis ruimtestaat'!B:B,'2-Kosten per locatie'!A50,'4-Basis ruimtestaat'!J:J)</f>
        <v>0</v>
      </c>
      <c r="C50" s="443">
        <f ca="1">SUMIF('4-Basis ruimtestaat'!C:C,'2-Kosten per locatie'!B50,'4-Basis ruimtestaat'!K:K)</f>
        <v>0</v>
      </c>
      <c r="D50" s="209">
        <f>_xlfn.MAXIFS('4-Basis ruimtestaat'!L:L,'4-Basis ruimtestaat'!B:B,'2-Kosten per locatie'!A50)</f>
        <v>0</v>
      </c>
      <c r="E50" s="209"/>
      <c r="F50" s="445">
        <f>SUMIF('4-Basis ruimtestaat'!B:B,'2-Kosten per locatie'!A50,'4-Basis ruimtestaat'!N:N)</f>
        <v>0</v>
      </c>
      <c r="G50" s="445"/>
      <c r="H50" s="535"/>
      <c r="I50" s="445">
        <f t="shared" si="0"/>
        <v>0</v>
      </c>
      <c r="J50" s="536">
        <f t="shared" si="1"/>
        <v>0</v>
      </c>
      <c r="T50" s="40"/>
      <c r="U50" s="40"/>
      <c r="V50" s="40"/>
      <c r="W50" s="40"/>
      <c r="X50" s="40"/>
      <c r="Y50" s="40"/>
      <c r="Z50" s="40"/>
      <c r="AA50" s="40"/>
      <c r="AB50" s="40"/>
      <c r="AC50" s="40"/>
      <c r="AD50" s="40"/>
      <c r="AE50" s="40"/>
      <c r="AF50" s="40"/>
      <c r="AG50" s="40"/>
    </row>
    <row r="51" spans="1:33" s="54" customFormat="1" ht="15" customHeight="1">
      <c r="A51" s="288" t="s">
        <v>22</v>
      </c>
      <c r="B51" s="444">
        <f>SUM(B13:B50)</f>
        <v>16886.099999999991</v>
      </c>
      <c r="C51" s="210"/>
      <c r="D51" s="211"/>
      <c r="E51" s="211"/>
      <c r="F51" s="446" t="e">
        <f>SUM(F13:F50)</f>
        <v>#DIV/0!</v>
      </c>
      <c r="G51" s="446">
        <f>SUM(G13:G50)</f>
        <v>0</v>
      </c>
      <c r="H51" s="446" t="e">
        <f>SUM(H13:H50)</f>
        <v>#DIV/0!</v>
      </c>
      <c r="I51" s="446" t="e">
        <f>SUM(I13:I50)</f>
        <v>#DIV/0!</v>
      </c>
      <c r="J51" s="446" t="e">
        <f>SUM(J13:J50)</f>
        <v>#DIV/0!</v>
      </c>
    </row>
    <row r="52" spans="1:33" s="53" customFormat="1" ht="14.1" customHeight="1">
      <c r="AD52" s="40"/>
    </row>
    <row r="53" spans="1:33" ht="14.1" customHeight="1">
      <c r="AC53" s="53"/>
      <c r="AD53" s="53"/>
      <c r="AE53" s="53"/>
      <c r="AF53" s="53"/>
      <c r="AG53" s="53"/>
    </row>
    <row r="54" spans="1:33" ht="84" customHeight="1">
      <c r="A54" s="285" t="s">
        <v>14</v>
      </c>
      <c r="B54" s="222" t="s">
        <v>23</v>
      </c>
      <c r="C54" s="222" t="s">
        <v>24</v>
      </c>
      <c r="D54" s="222" t="s">
        <v>750</v>
      </c>
      <c r="E54" s="222" t="s">
        <v>751</v>
      </c>
      <c r="F54" s="222" t="s">
        <v>25</v>
      </c>
      <c r="G54" s="222" t="s">
        <v>752</v>
      </c>
      <c r="H54" s="222" t="s">
        <v>26</v>
      </c>
      <c r="I54" s="222" t="s">
        <v>27</v>
      </c>
      <c r="J54" s="222" t="s">
        <v>28</v>
      </c>
    </row>
    <row r="55" spans="1:33" ht="14.1" customHeight="1">
      <c r="A55" s="286" t="s">
        <v>561</v>
      </c>
      <c r="B55" s="531" t="e">
        <f>(F13+G13)*'6-Opbouw uurtarief productie'!$E$46</f>
        <v>#DIV/0!</v>
      </c>
      <c r="C55" s="531" t="e">
        <f>I13*'7-Opbouw uurtarief toezicht'!$E$46</f>
        <v>#DIV/0!</v>
      </c>
      <c r="D55" s="531" t="e">
        <f>H13*'6-Opbouw uurtarief productie'!$E$50</f>
        <v>#DIV/0!</v>
      </c>
      <c r="E55" s="531" t="e">
        <f>J13*'7-Opbouw uurtarief toezicht'!$E$50</f>
        <v>#DIV/0!</v>
      </c>
      <c r="F55" s="531">
        <f>SUMIF('8-Vloeronderhoud'!A:A,'2-Kosten per locatie'!A13,'8-Vloeronderhoud'!H:H)</f>
        <v>0</v>
      </c>
      <c r="G55" s="535">
        <f>SUMIF('9-Additionele werkzaamheden'!A:A,'2-Kosten per locatie'!A55,'9-Additionele werkzaamheden'!H:H)</f>
        <v>0</v>
      </c>
      <c r="H55" s="531">
        <f>SUMIF('10-Glasbewassing'!A:A,'2-Kosten per locatie'!A13,'10-Glasbewassing'!H:H)</f>
        <v>0</v>
      </c>
      <c r="I55" s="531" t="e">
        <f t="shared" ref="I55:I91" si="2">SUM(B55:H55)</f>
        <v>#DIV/0!</v>
      </c>
      <c r="J55" s="531" t="e">
        <f>I55/12</f>
        <v>#DIV/0!</v>
      </c>
    </row>
    <row r="56" spans="1:33" ht="14.1" customHeight="1">
      <c r="A56" s="286" t="s">
        <v>571</v>
      </c>
      <c r="B56" s="531" t="e">
        <f>(F14+G14)*'6-Opbouw uurtarief productie'!$E$46</f>
        <v>#DIV/0!</v>
      </c>
      <c r="C56" s="531" t="e">
        <f>I14*'7-Opbouw uurtarief toezicht'!$E$46</f>
        <v>#DIV/0!</v>
      </c>
      <c r="D56" s="531" t="e">
        <f>H14*'6-Opbouw uurtarief productie'!$E$50</f>
        <v>#DIV/0!</v>
      </c>
      <c r="E56" s="531" t="e">
        <f>J14*'7-Opbouw uurtarief toezicht'!$E$50</f>
        <v>#DIV/0!</v>
      </c>
      <c r="F56" s="531">
        <f>SUMIF('8-Vloeronderhoud'!A:A,'2-Kosten per locatie'!A14,'8-Vloeronderhoud'!H:H)</f>
        <v>0</v>
      </c>
      <c r="G56" s="535">
        <f>SUMIF('9-Additionele werkzaamheden'!A:A,'2-Kosten per locatie'!A56,'9-Additionele werkzaamheden'!H:H)</f>
        <v>0</v>
      </c>
      <c r="H56" s="531">
        <f>SUMIF('10-Glasbewassing'!A:A,'2-Kosten per locatie'!A14,'10-Glasbewassing'!H:H)</f>
        <v>0</v>
      </c>
      <c r="I56" s="531" t="e">
        <f t="shared" si="2"/>
        <v>#DIV/0!</v>
      </c>
      <c r="J56" s="531" t="e">
        <f t="shared" ref="J56:J92" si="3">I56/12</f>
        <v>#DIV/0!</v>
      </c>
    </row>
    <row r="57" spans="1:33" ht="14.1" customHeight="1">
      <c r="A57" s="286" t="s">
        <v>558</v>
      </c>
      <c r="B57" s="531" t="e">
        <f>(F15+G15)*'6-Opbouw uurtarief productie'!$E$46</f>
        <v>#DIV/0!</v>
      </c>
      <c r="C57" s="531" t="e">
        <f>I15*'7-Opbouw uurtarief toezicht'!$E$46</f>
        <v>#DIV/0!</v>
      </c>
      <c r="D57" s="531" t="e">
        <f>H15*'6-Opbouw uurtarief productie'!$E$50</f>
        <v>#DIV/0!</v>
      </c>
      <c r="E57" s="531" t="e">
        <f>J15*'7-Opbouw uurtarief toezicht'!$E$50</f>
        <v>#DIV/0!</v>
      </c>
      <c r="F57" s="531">
        <f>SUMIF('8-Vloeronderhoud'!A:A,'2-Kosten per locatie'!A15,'8-Vloeronderhoud'!H:H)</f>
        <v>0</v>
      </c>
      <c r="G57" s="535">
        <f>SUMIF('9-Additionele werkzaamheden'!A:A,'2-Kosten per locatie'!A57,'9-Additionele werkzaamheden'!H:H)</f>
        <v>0</v>
      </c>
      <c r="H57" s="531">
        <f>SUMIF('10-Glasbewassing'!A:A,'2-Kosten per locatie'!A15,'10-Glasbewassing'!H:H)</f>
        <v>0</v>
      </c>
      <c r="I57" s="531" t="e">
        <f t="shared" si="2"/>
        <v>#DIV/0!</v>
      </c>
      <c r="J57" s="531" t="e">
        <f t="shared" si="3"/>
        <v>#DIV/0!</v>
      </c>
    </row>
    <row r="58" spans="1:33" ht="14.1" customHeight="1">
      <c r="A58" s="286" t="s">
        <v>600</v>
      </c>
      <c r="B58" s="531" t="e">
        <f>(F16+G16)*'6-Opbouw uurtarief productie'!$E$46</f>
        <v>#DIV/0!</v>
      </c>
      <c r="C58" s="531" t="e">
        <f>I16*'7-Opbouw uurtarief toezicht'!$E$46</f>
        <v>#DIV/0!</v>
      </c>
      <c r="D58" s="531" t="e">
        <f>H16*'6-Opbouw uurtarief productie'!$E$50</f>
        <v>#DIV/0!</v>
      </c>
      <c r="E58" s="531" t="e">
        <f>J16*'7-Opbouw uurtarief toezicht'!$E$50</f>
        <v>#DIV/0!</v>
      </c>
      <c r="F58" s="531">
        <f>SUMIF('8-Vloeronderhoud'!A:A,'2-Kosten per locatie'!A16,'8-Vloeronderhoud'!H:H)</f>
        <v>0</v>
      </c>
      <c r="G58" s="535">
        <f>SUMIF('9-Additionele werkzaamheden'!A:A,'2-Kosten per locatie'!A58,'9-Additionele werkzaamheden'!H:H)</f>
        <v>0</v>
      </c>
      <c r="H58" s="531">
        <f>SUMIF('10-Glasbewassing'!A:A,'2-Kosten per locatie'!A16,'10-Glasbewassing'!H:H)</f>
        <v>0</v>
      </c>
      <c r="I58" s="531" t="e">
        <f t="shared" si="2"/>
        <v>#DIV/0!</v>
      </c>
      <c r="J58" s="531" t="e">
        <f t="shared" si="3"/>
        <v>#DIV/0!</v>
      </c>
    </row>
    <row r="59" spans="1:33" ht="14.1" customHeight="1">
      <c r="A59" s="286" t="s">
        <v>225</v>
      </c>
      <c r="B59" s="531" t="e">
        <f>(F17+G17)*'6-Opbouw uurtarief productie'!$E$46</f>
        <v>#DIV/0!</v>
      </c>
      <c r="C59" s="531" t="e">
        <f>I17*'7-Opbouw uurtarief toezicht'!$E$46</f>
        <v>#DIV/0!</v>
      </c>
      <c r="D59" s="531" t="e">
        <f>H17*'6-Opbouw uurtarief productie'!$E$50</f>
        <v>#DIV/0!</v>
      </c>
      <c r="E59" s="531" t="e">
        <f>J17*'7-Opbouw uurtarief toezicht'!$E$50</f>
        <v>#DIV/0!</v>
      </c>
      <c r="F59" s="531">
        <f>SUMIF('8-Vloeronderhoud'!A:A,'2-Kosten per locatie'!A17,'8-Vloeronderhoud'!H:H)</f>
        <v>0</v>
      </c>
      <c r="G59" s="535">
        <f>SUMIF('9-Additionele werkzaamheden'!A:A,'2-Kosten per locatie'!A59,'9-Additionele werkzaamheden'!H:H)</f>
        <v>0</v>
      </c>
      <c r="H59" s="531">
        <f>SUMIF('10-Glasbewassing'!A:A,'2-Kosten per locatie'!A17,'10-Glasbewassing'!H:H)</f>
        <v>0</v>
      </c>
      <c r="I59" s="531" t="e">
        <f t="shared" si="2"/>
        <v>#DIV/0!</v>
      </c>
      <c r="J59" s="531" t="e">
        <f t="shared" si="3"/>
        <v>#DIV/0!</v>
      </c>
    </row>
    <row r="60" spans="1:33" ht="14.1" customHeight="1">
      <c r="A60" s="286" t="s">
        <v>613</v>
      </c>
      <c r="B60" s="531" t="e">
        <f>(F18+G18)*'6-Opbouw uurtarief productie'!$E$46</f>
        <v>#DIV/0!</v>
      </c>
      <c r="C60" s="531" t="e">
        <f>I18*'7-Opbouw uurtarief toezicht'!$E$46</f>
        <v>#DIV/0!</v>
      </c>
      <c r="D60" s="531" t="e">
        <f>H18*'6-Opbouw uurtarief productie'!$E$50</f>
        <v>#DIV/0!</v>
      </c>
      <c r="E60" s="531" t="e">
        <f>J18*'7-Opbouw uurtarief toezicht'!$E$50</f>
        <v>#DIV/0!</v>
      </c>
      <c r="F60" s="531">
        <f>SUMIF('8-Vloeronderhoud'!A:A,'2-Kosten per locatie'!A18,'8-Vloeronderhoud'!H:H)</f>
        <v>0</v>
      </c>
      <c r="G60" s="535">
        <f>SUMIF('9-Additionele werkzaamheden'!A:A,'2-Kosten per locatie'!A60,'9-Additionele werkzaamheden'!H:H)</f>
        <v>0</v>
      </c>
      <c r="H60" s="531">
        <f>SUMIF('10-Glasbewassing'!A:A,'2-Kosten per locatie'!A18,'10-Glasbewassing'!H:H)</f>
        <v>0</v>
      </c>
      <c r="I60" s="531" t="e">
        <f t="shared" si="2"/>
        <v>#DIV/0!</v>
      </c>
      <c r="J60" s="531" t="e">
        <f t="shared" si="3"/>
        <v>#DIV/0!</v>
      </c>
    </row>
    <row r="61" spans="1:33" ht="14.1" customHeight="1">
      <c r="A61" s="286" t="s">
        <v>518</v>
      </c>
      <c r="B61" s="531" t="e">
        <f>(F19+G19)*'6-Opbouw uurtarief productie'!$E$46</f>
        <v>#DIV/0!</v>
      </c>
      <c r="C61" s="531" t="e">
        <f>I19*'7-Opbouw uurtarief toezicht'!$E$46</f>
        <v>#DIV/0!</v>
      </c>
      <c r="D61" s="531" t="e">
        <f>H19*'6-Opbouw uurtarief productie'!$E$50</f>
        <v>#DIV/0!</v>
      </c>
      <c r="E61" s="531" t="e">
        <f>J19*'7-Opbouw uurtarief toezicht'!$E$50</f>
        <v>#DIV/0!</v>
      </c>
      <c r="F61" s="531">
        <f>SUMIF('8-Vloeronderhoud'!A:A,'2-Kosten per locatie'!A19,'8-Vloeronderhoud'!H:H)</f>
        <v>0</v>
      </c>
      <c r="G61" s="535">
        <f>SUMIF('9-Additionele werkzaamheden'!A:A,'2-Kosten per locatie'!A61,'9-Additionele werkzaamheden'!H:H)</f>
        <v>0</v>
      </c>
      <c r="H61" s="531">
        <f>SUMIF('10-Glasbewassing'!A:A,'2-Kosten per locatie'!A19,'10-Glasbewassing'!H:H)</f>
        <v>0</v>
      </c>
      <c r="I61" s="531" t="e">
        <f t="shared" si="2"/>
        <v>#DIV/0!</v>
      </c>
      <c r="J61" s="531" t="e">
        <f t="shared" si="3"/>
        <v>#DIV/0!</v>
      </c>
    </row>
    <row r="62" spans="1:33" ht="14.1" customHeight="1">
      <c r="A62" s="286" t="s">
        <v>581</v>
      </c>
      <c r="B62" s="531" t="e">
        <f>(F20+G20)*'6-Opbouw uurtarief productie'!$E$46</f>
        <v>#DIV/0!</v>
      </c>
      <c r="C62" s="531" t="e">
        <f>I20*'7-Opbouw uurtarief toezicht'!$E$46</f>
        <v>#DIV/0!</v>
      </c>
      <c r="D62" s="531" t="e">
        <f>H20*'6-Opbouw uurtarief productie'!$E$50</f>
        <v>#DIV/0!</v>
      </c>
      <c r="E62" s="531" t="e">
        <f>J20*'7-Opbouw uurtarief toezicht'!$E$50</f>
        <v>#DIV/0!</v>
      </c>
      <c r="F62" s="531">
        <f>SUMIF('8-Vloeronderhoud'!A:A,'2-Kosten per locatie'!A20,'8-Vloeronderhoud'!H:H)</f>
        <v>0</v>
      </c>
      <c r="G62" s="535">
        <f>SUMIF('9-Additionele werkzaamheden'!A:A,'2-Kosten per locatie'!A62,'9-Additionele werkzaamheden'!H:H)</f>
        <v>0</v>
      </c>
      <c r="H62" s="531">
        <f>SUMIF('10-Glasbewassing'!A:A,'2-Kosten per locatie'!A20,'10-Glasbewassing'!H:H)</f>
        <v>0</v>
      </c>
      <c r="I62" s="531" t="e">
        <f t="shared" si="2"/>
        <v>#DIV/0!</v>
      </c>
      <c r="J62" s="531" t="e">
        <f t="shared" si="3"/>
        <v>#DIV/0!</v>
      </c>
    </row>
    <row r="63" spans="1:33" ht="14.1" customHeight="1">
      <c r="A63" s="286" t="s">
        <v>616</v>
      </c>
      <c r="B63" s="531" t="e">
        <f>(F21+G21)*'6-Opbouw uurtarief productie'!$E$46</f>
        <v>#DIV/0!</v>
      </c>
      <c r="C63" s="531" t="e">
        <f>I21*'7-Opbouw uurtarief toezicht'!$E$46</f>
        <v>#DIV/0!</v>
      </c>
      <c r="D63" s="531" t="e">
        <f>H21*'6-Opbouw uurtarief productie'!$E$50</f>
        <v>#DIV/0!</v>
      </c>
      <c r="E63" s="531" t="e">
        <f>J21*'7-Opbouw uurtarief toezicht'!$E$50</f>
        <v>#DIV/0!</v>
      </c>
      <c r="F63" s="531">
        <f>SUMIF('8-Vloeronderhoud'!A:A,'2-Kosten per locatie'!A21,'8-Vloeronderhoud'!H:H)</f>
        <v>0</v>
      </c>
      <c r="G63" s="535">
        <f>SUMIF('9-Additionele werkzaamheden'!A:A,'2-Kosten per locatie'!A63,'9-Additionele werkzaamheden'!H:H)</f>
        <v>0</v>
      </c>
      <c r="H63" s="531">
        <f>SUMIF('10-Glasbewassing'!A:A,'2-Kosten per locatie'!A21,'10-Glasbewassing'!H:H)</f>
        <v>0</v>
      </c>
      <c r="I63" s="531" t="e">
        <f t="shared" si="2"/>
        <v>#DIV/0!</v>
      </c>
      <c r="J63" s="531" t="e">
        <f t="shared" si="3"/>
        <v>#DIV/0!</v>
      </c>
    </row>
    <row r="64" spans="1:33" ht="14.1" customHeight="1">
      <c r="A64" s="286" t="s">
        <v>614</v>
      </c>
      <c r="B64" s="531" t="e">
        <f>(F22+G22)*'6-Opbouw uurtarief productie'!$E$46</f>
        <v>#DIV/0!</v>
      </c>
      <c r="C64" s="531" t="e">
        <f>I22*'7-Opbouw uurtarief toezicht'!$E$46</f>
        <v>#DIV/0!</v>
      </c>
      <c r="D64" s="531" t="e">
        <f>H22*'6-Opbouw uurtarief productie'!$E$50</f>
        <v>#DIV/0!</v>
      </c>
      <c r="E64" s="531" t="e">
        <f>J22*'7-Opbouw uurtarief toezicht'!$E$50</f>
        <v>#DIV/0!</v>
      </c>
      <c r="F64" s="531">
        <f>SUMIF('8-Vloeronderhoud'!A:A,'2-Kosten per locatie'!A22,'8-Vloeronderhoud'!H:H)</f>
        <v>0</v>
      </c>
      <c r="G64" s="535">
        <f>SUMIF('9-Additionele werkzaamheden'!A:A,'2-Kosten per locatie'!A64,'9-Additionele werkzaamheden'!H:H)</f>
        <v>0</v>
      </c>
      <c r="H64" s="531">
        <f>SUMIF('10-Glasbewassing'!A:A,'2-Kosten per locatie'!A22,'10-Glasbewassing'!H:H)</f>
        <v>0</v>
      </c>
      <c r="I64" s="531" t="e">
        <f t="shared" si="2"/>
        <v>#DIV/0!</v>
      </c>
      <c r="J64" s="531" t="e">
        <f t="shared" si="3"/>
        <v>#DIV/0!</v>
      </c>
    </row>
    <row r="65" spans="1:10" ht="14.1" customHeight="1">
      <c r="A65" s="286" t="s">
        <v>586</v>
      </c>
      <c r="B65" s="531" t="e">
        <f>(F23+G23)*'6-Opbouw uurtarief productie'!$E$46</f>
        <v>#DIV/0!</v>
      </c>
      <c r="C65" s="531" t="e">
        <f>I23*'7-Opbouw uurtarief toezicht'!$E$46</f>
        <v>#DIV/0!</v>
      </c>
      <c r="D65" s="531" t="e">
        <f>H23*'6-Opbouw uurtarief productie'!$E$50</f>
        <v>#DIV/0!</v>
      </c>
      <c r="E65" s="531" t="e">
        <f>J23*'7-Opbouw uurtarief toezicht'!$E$50</f>
        <v>#DIV/0!</v>
      </c>
      <c r="F65" s="531">
        <f>SUMIF('8-Vloeronderhoud'!A:A,'2-Kosten per locatie'!A23,'8-Vloeronderhoud'!H:H)</f>
        <v>0</v>
      </c>
      <c r="G65" s="535">
        <f>SUMIF('9-Additionele werkzaamheden'!A:A,'2-Kosten per locatie'!A65,'9-Additionele werkzaamheden'!H:H)</f>
        <v>0</v>
      </c>
      <c r="H65" s="531">
        <f>SUMIF('10-Glasbewassing'!A:A,'2-Kosten per locatie'!A23,'10-Glasbewassing'!H:H)</f>
        <v>0</v>
      </c>
      <c r="I65" s="531" t="e">
        <f t="shared" si="2"/>
        <v>#DIV/0!</v>
      </c>
      <c r="J65" s="531" t="e">
        <f t="shared" si="3"/>
        <v>#DIV/0!</v>
      </c>
    </row>
    <row r="66" spans="1:10" ht="14.1" customHeight="1">
      <c r="A66" s="286" t="s">
        <v>555</v>
      </c>
      <c r="B66" s="531" t="e">
        <f>(F24+G24)*'6-Opbouw uurtarief productie'!$E$46</f>
        <v>#DIV/0!</v>
      </c>
      <c r="C66" s="531" t="e">
        <f>I24*'7-Opbouw uurtarief toezicht'!$E$46</f>
        <v>#DIV/0!</v>
      </c>
      <c r="D66" s="531" t="e">
        <f>H24*'6-Opbouw uurtarief productie'!$E$50</f>
        <v>#DIV/0!</v>
      </c>
      <c r="E66" s="531" t="e">
        <f>J24*'7-Opbouw uurtarief toezicht'!$E$50</f>
        <v>#DIV/0!</v>
      </c>
      <c r="F66" s="531">
        <f>SUMIF('8-Vloeronderhoud'!A:A,'2-Kosten per locatie'!A24,'8-Vloeronderhoud'!H:H)</f>
        <v>0</v>
      </c>
      <c r="G66" s="535">
        <f>SUMIF('9-Additionele werkzaamheden'!A:A,'2-Kosten per locatie'!A66,'9-Additionele werkzaamheden'!H:H)</f>
        <v>0</v>
      </c>
      <c r="H66" s="531">
        <f>SUMIF('10-Glasbewassing'!A:A,'2-Kosten per locatie'!A24,'10-Glasbewassing'!H:H)</f>
        <v>0</v>
      </c>
      <c r="I66" s="531" t="e">
        <f t="shared" si="2"/>
        <v>#DIV/0!</v>
      </c>
      <c r="J66" s="531" t="e">
        <f t="shared" si="3"/>
        <v>#DIV/0!</v>
      </c>
    </row>
    <row r="67" spans="1:10" ht="14.1" customHeight="1">
      <c r="A67" s="286" t="s">
        <v>576</v>
      </c>
      <c r="B67" s="531" t="e">
        <f>(F25+G25)*'6-Opbouw uurtarief productie'!$E$46</f>
        <v>#DIV/0!</v>
      </c>
      <c r="C67" s="531" t="e">
        <f>I25*'7-Opbouw uurtarief toezicht'!$E$46</f>
        <v>#DIV/0!</v>
      </c>
      <c r="D67" s="531" t="e">
        <f>H25*'6-Opbouw uurtarief productie'!$E$50</f>
        <v>#DIV/0!</v>
      </c>
      <c r="E67" s="531" t="e">
        <f>J25*'7-Opbouw uurtarief toezicht'!$E$50</f>
        <v>#DIV/0!</v>
      </c>
      <c r="F67" s="531">
        <f>SUMIF('8-Vloeronderhoud'!A:A,'2-Kosten per locatie'!A25,'8-Vloeronderhoud'!H:H)</f>
        <v>0</v>
      </c>
      <c r="G67" s="535">
        <f>SUMIF('9-Additionele werkzaamheden'!A:A,'2-Kosten per locatie'!A67,'9-Additionele werkzaamheden'!H:H)</f>
        <v>0</v>
      </c>
      <c r="H67" s="531">
        <f>SUMIF('10-Glasbewassing'!A:A,'2-Kosten per locatie'!A25,'10-Glasbewassing'!H:H)</f>
        <v>0</v>
      </c>
      <c r="I67" s="531" t="e">
        <f t="shared" si="2"/>
        <v>#DIV/0!</v>
      </c>
      <c r="J67" s="531" t="e">
        <f t="shared" si="3"/>
        <v>#DIV/0!</v>
      </c>
    </row>
    <row r="68" spans="1:10" ht="14.1" customHeight="1">
      <c r="A68" s="286" t="s">
        <v>572</v>
      </c>
      <c r="B68" s="531" t="e">
        <f>(F26+G26)*'6-Opbouw uurtarief productie'!$E$46</f>
        <v>#DIV/0!</v>
      </c>
      <c r="C68" s="531" t="e">
        <f>I26*'7-Opbouw uurtarief toezicht'!$E$46</f>
        <v>#DIV/0!</v>
      </c>
      <c r="D68" s="531" t="e">
        <f>H26*'6-Opbouw uurtarief productie'!$E$50</f>
        <v>#DIV/0!</v>
      </c>
      <c r="E68" s="531" t="e">
        <f>J26*'7-Opbouw uurtarief toezicht'!$E$50</f>
        <v>#DIV/0!</v>
      </c>
      <c r="F68" s="531">
        <f>SUMIF('8-Vloeronderhoud'!A:A,'2-Kosten per locatie'!A26,'8-Vloeronderhoud'!H:H)</f>
        <v>0</v>
      </c>
      <c r="G68" s="535">
        <f>SUMIF('9-Additionele werkzaamheden'!A:A,'2-Kosten per locatie'!A68,'9-Additionele werkzaamheden'!H:H)</f>
        <v>0</v>
      </c>
      <c r="H68" s="531">
        <f>SUMIF('10-Glasbewassing'!A:A,'2-Kosten per locatie'!A26,'10-Glasbewassing'!H:H)</f>
        <v>0</v>
      </c>
      <c r="I68" s="531" t="e">
        <f t="shared" si="2"/>
        <v>#DIV/0!</v>
      </c>
      <c r="J68" s="531" t="e">
        <f t="shared" si="3"/>
        <v>#DIV/0!</v>
      </c>
    </row>
    <row r="69" spans="1:10" ht="14.1" customHeight="1">
      <c r="A69" s="286" t="s">
        <v>563</v>
      </c>
      <c r="B69" s="531" t="e">
        <f>(F27+G27)*'6-Opbouw uurtarief productie'!$E$46</f>
        <v>#DIV/0!</v>
      </c>
      <c r="C69" s="531" t="e">
        <f>I27*'7-Opbouw uurtarief toezicht'!$E$46</f>
        <v>#DIV/0!</v>
      </c>
      <c r="D69" s="531" t="e">
        <f>H27*'6-Opbouw uurtarief productie'!$E$50</f>
        <v>#DIV/0!</v>
      </c>
      <c r="E69" s="531" t="e">
        <f>J27*'7-Opbouw uurtarief toezicht'!$E$50</f>
        <v>#DIV/0!</v>
      </c>
      <c r="F69" s="531">
        <f>SUMIF('8-Vloeronderhoud'!A:A,'2-Kosten per locatie'!A27,'8-Vloeronderhoud'!H:H)</f>
        <v>0</v>
      </c>
      <c r="G69" s="535">
        <f>SUMIF('9-Additionele werkzaamheden'!A:A,'2-Kosten per locatie'!A69,'9-Additionele werkzaamheden'!H:H)</f>
        <v>0</v>
      </c>
      <c r="H69" s="531">
        <f>SUMIF('10-Glasbewassing'!A:A,'2-Kosten per locatie'!A27,'10-Glasbewassing'!H:H)</f>
        <v>0</v>
      </c>
      <c r="I69" s="531" t="e">
        <f t="shared" si="2"/>
        <v>#DIV/0!</v>
      </c>
      <c r="J69" s="531" t="e">
        <f t="shared" si="3"/>
        <v>#DIV/0!</v>
      </c>
    </row>
    <row r="70" spans="1:10" ht="14.1" customHeight="1">
      <c r="A70" s="286" t="s">
        <v>567</v>
      </c>
      <c r="B70" s="531" t="e">
        <f>(F28+G28)*'6-Opbouw uurtarief productie'!$E$46</f>
        <v>#DIV/0!</v>
      </c>
      <c r="C70" s="531" t="e">
        <f>I28*'7-Opbouw uurtarief toezicht'!$E$46</f>
        <v>#DIV/0!</v>
      </c>
      <c r="D70" s="531" t="e">
        <f>H28*'6-Opbouw uurtarief productie'!$E$50</f>
        <v>#DIV/0!</v>
      </c>
      <c r="E70" s="531" t="e">
        <f>J28*'7-Opbouw uurtarief toezicht'!$E$50</f>
        <v>#DIV/0!</v>
      </c>
      <c r="F70" s="531">
        <f>SUMIF('8-Vloeronderhoud'!A:A,'2-Kosten per locatie'!A28,'8-Vloeronderhoud'!H:H)</f>
        <v>0</v>
      </c>
      <c r="G70" s="535">
        <f>SUMIF('9-Additionele werkzaamheden'!A:A,'2-Kosten per locatie'!A70,'9-Additionele werkzaamheden'!H:H)</f>
        <v>0</v>
      </c>
      <c r="H70" s="531">
        <f>SUMIF('10-Glasbewassing'!A:A,'2-Kosten per locatie'!A28,'10-Glasbewassing'!H:H)</f>
        <v>0</v>
      </c>
      <c r="I70" s="531" t="e">
        <f t="shared" si="2"/>
        <v>#DIV/0!</v>
      </c>
      <c r="J70" s="531" t="e">
        <f t="shared" si="3"/>
        <v>#DIV/0!</v>
      </c>
    </row>
    <row r="71" spans="1:10" ht="14.1" customHeight="1">
      <c r="A71" s="286" t="s">
        <v>610</v>
      </c>
      <c r="B71" s="531" t="e">
        <f>(F29+G29)*'6-Opbouw uurtarief productie'!$E$46</f>
        <v>#DIV/0!</v>
      </c>
      <c r="C71" s="531" t="e">
        <f>I29*'7-Opbouw uurtarief toezicht'!$E$46</f>
        <v>#DIV/0!</v>
      </c>
      <c r="D71" s="531" t="e">
        <f>H29*'6-Opbouw uurtarief productie'!$E$50</f>
        <v>#DIV/0!</v>
      </c>
      <c r="E71" s="531" t="e">
        <f>J29*'7-Opbouw uurtarief toezicht'!$E$50</f>
        <v>#DIV/0!</v>
      </c>
      <c r="F71" s="531">
        <f>SUMIF('8-Vloeronderhoud'!A:A,'2-Kosten per locatie'!A29,'8-Vloeronderhoud'!H:H)</f>
        <v>0</v>
      </c>
      <c r="G71" s="535">
        <f>SUMIF('9-Additionele werkzaamheden'!A:A,'2-Kosten per locatie'!A71,'9-Additionele werkzaamheden'!H:H)</f>
        <v>0</v>
      </c>
      <c r="H71" s="531">
        <f>SUMIF('10-Glasbewassing'!A:A,'2-Kosten per locatie'!A29,'10-Glasbewassing'!H:H)</f>
        <v>0</v>
      </c>
      <c r="I71" s="531" t="e">
        <f t="shared" si="2"/>
        <v>#DIV/0!</v>
      </c>
      <c r="J71" s="531" t="e">
        <f t="shared" si="3"/>
        <v>#DIV/0!</v>
      </c>
    </row>
    <row r="72" spans="1:10" ht="14.1" customHeight="1">
      <c r="A72" s="286" t="s">
        <v>565</v>
      </c>
      <c r="B72" s="531" t="e">
        <f>(F30+G30)*'6-Opbouw uurtarief productie'!$E$46</f>
        <v>#DIV/0!</v>
      </c>
      <c r="C72" s="531" t="e">
        <f>I30*'7-Opbouw uurtarief toezicht'!$E$46</f>
        <v>#DIV/0!</v>
      </c>
      <c r="D72" s="531" t="e">
        <f>H30*'6-Opbouw uurtarief productie'!$E$50</f>
        <v>#DIV/0!</v>
      </c>
      <c r="E72" s="531" t="e">
        <f>J30*'7-Opbouw uurtarief toezicht'!$E$50</f>
        <v>#DIV/0!</v>
      </c>
      <c r="F72" s="531">
        <f>SUMIF('8-Vloeronderhoud'!A:A,'2-Kosten per locatie'!A30,'8-Vloeronderhoud'!H:H)</f>
        <v>0</v>
      </c>
      <c r="G72" s="535">
        <f>SUMIF('9-Additionele werkzaamheden'!A:A,'2-Kosten per locatie'!A72,'9-Additionele werkzaamheden'!H:H)</f>
        <v>0</v>
      </c>
      <c r="H72" s="531">
        <f>SUMIF('10-Glasbewassing'!A:A,'2-Kosten per locatie'!A30,'10-Glasbewassing'!H:H)</f>
        <v>0</v>
      </c>
      <c r="I72" s="531" t="e">
        <f t="shared" si="2"/>
        <v>#DIV/0!</v>
      </c>
      <c r="J72" s="531" t="e">
        <f t="shared" si="3"/>
        <v>#DIV/0!</v>
      </c>
    </row>
    <row r="73" spans="1:10" ht="14.1" customHeight="1">
      <c r="A73" s="286" t="s">
        <v>579</v>
      </c>
      <c r="B73" s="531" t="e">
        <f>(F31+G31)*'6-Opbouw uurtarief productie'!$E$46</f>
        <v>#DIV/0!</v>
      </c>
      <c r="C73" s="531" t="e">
        <f>I31*'7-Opbouw uurtarief toezicht'!$E$46</f>
        <v>#DIV/0!</v>
      </c>
      <c r="D73" s="531" t="e">
        <f>H31*'6-Opbouw uurtarief productie'!$E$50</f>
        <v>#DIV/0!</v>
      </c>
      <c r="E73" s="531" t="e">
        <f>J31*'7-Opbouw uurtarief toezicht'!$E$50</f>
        <v>#DIV/0!</v>
      </c>
      <c r="F73" s="531">
        <f>SUMIF('8-Vloeronderhoud'!A:A,'2-Kosten per locatie'!A31,'8-Vloeronderhoud'!H:H)</f>
        <v>0</v>
      </c>
      <c r="G73" s="535">
        <f>SUMIF('9-Additionele werkzaamheden'!A:A,'2-Kosten per locatie'!A73,'9-Additionele werkzaamheden'!H:H)</f>
        <v>0</v>
      </c>
      <c r="H73" s="531">
        <f>SUMIF('10-Glasbewassing'!A:A,'2-Kosten per locatie'!A31,'10-Glasbewassing'!H:H)</f>
        <v>0</v>
      </c>
      <c r="I73" s="531" t="e">
        <f t="shared" si="2"/>
        <v>#DIV/0!</v>
      </c>
      <c r="J73" s="531" t="e">
        <f t="shared" si="3"/>
        <v>#DIV/0!</v>
      </c>
    </row>
    <row r="74" spans="1:10" ht="14.1" customHeight="1">
      <c r="A74" s="286" t="s">
        <v>529</v>
      </c>
      <c r="B74" s="531" t="e">
        <f>(F32+G32)*'6-Opbouw uurtarief productie'!$E$46</f>
        <v>#DIV/0!</v>
      </c>
      <c r="C74" s="531" t="e">
        <f>I32*'7-Opbouw uurtarief toezicht'!$E$46</f>
        <v>#DIV/0!</v>
      </c>
      <c r="D74" s="531" t="e">
        <f>H32*'6-Opbouw uurtarief productie'!$E$50</f>
        <v>#DIV/0!</v>
      </c>
      <c r="E74" s="531" t="e">
        <f>J32*'7-Opbouw uurtarief toezicht'!$E$50</f>
        <v>#DIV/0!</v>
      </c>
      <c r="F74" s="531">
        <f>SUMIF('8-Vloeronderhoud'!A:A,'2-Kosten per locatie'!A32,'8-Vloeronderhoud'!H:H)</f>
        <v>0</v>
      </c>
      <c r="G74" s="535">
        <f>SUMIF('9-Additionele werkzaamheden'!A:A,'2-Kosten per locatie'!A74,'9-Additionele werkzaamheden'!H:H)</f>
        <v>0</v>
      </c>
      <c r="H74" s="531">
        <f>SUMIF('10-Glasbewassing'!A:A,'2-Kosten per locatie'!A32,'10-Glasbewassing'!H:H)</f>
        <v>0</v>
      </c>
      <c r="I74" s="531" t="e">
        <f t="shared" si="2"/>
        <v>#DIV/0!</v>
      </c>
      <c r="J74" s="531" t="e">
        <f t="shared" si="3"/>
        <v>#DIV/0!</v>
      </c>
    </row>
    <row r="75" spans="1:10" ht="14.1" customHeight="1">
      <c r="A75" s="286" t="s">
        <v>534</v>
      </c>
      <c r="B75" s="531" t="e">
        <f>(F33+G33)*'6-Opbouw uurtarief productie'!$E$46</f>
        <v>#DIV/0!</v>
      </c>
      <c r="C75" s="531" t="e">
        <f>I33*'7-Opbouw uurtarief toezicht'!$E$46</f>
        <v>#DIV/0!</v>
      </c>
      <c r="D75" s="531" t="e">
        <f>H33*'6-Opbouw uurtarief productie'!$E$50</f>
        <v>#DIV/0!</v>
      </c>
      <c r="E75" s="531" t="e">
        <f>J33*'7-Opbouw uurtarief toezicht'!$E$50</f>
        <v>#DIV/0!</v>
      </c>
      <c r="F75" s="531">
        <f>SUMIF('8-Vloeronderhoud'!A:A,'2-Kosten per locatie'!A33,'8-Vloeronderhoud'!H:H)</f>
        <v>0</v>
      </c>
      <c r="G75" s="535">
        <f>SUMIF('9-Additionele werkzaamheden'!A:A,'2-Kosten per locatie'!A75,'9-Additionele werkzaamheden'!H:H)</f>
        <v>0</v>
      </c>
      <c r="H75" s="531">
        <f>SUMIF('10-Glasbewassing'!A:A,'2-Kosten per locatie'!A33,'10-Glasbewassing'!H:H)</f>
        <v>0</v>
      </c>
      <c r="I75" s="531" t="e">
        <f t="shared" si="2"/>
        <v>#DIV/0!</v>
      </c>
      <c r="J75" s="531" t="e">
        <f t="shared" si="3"/>
        <v>#DIV/0!</v>
      </c>
    </row>
    <row r="76" spans="1:10" ht="14.1" customHeight="1">
      <c r="A76" s="286" t="s">
        <v>537</v>
      </c>
      <c r="B76" s="531" t="e">
        <f>(F34+G34)*'6-Opbouw uurtarief productie'!$E$46</f>
        <v>#DIV/0!</v>
      </c>
      <c r="C76" s="531" t="e">
        <f>I34*'7-Opbouw uurtarief toezicht'!$E$46</f>
        <v>#DIV/0!</v>
      </c>
      <c r="D76" s="531" t="e">
        <f>H34*'6-Opbouw uurtarief productie'!$E$50</f>
        <v>#DIV/0!</v>
      </c>
      <c r="E76" s="531" t="e">
        <f>J34*'7-Opbouw uurtarief toezicht'!$E$50</f>
        <v>#DIV/0!</v>
      </c>
      <c r="F76" s="531">
        <f>SUMIF('8-Vloeronderhoud'!A:A,'2-Kosten per locatie'!A34,'8-Vloeronderhoud'!H:H)</f>
        <v>0</v>
      </c>
      <c r="G76" s="535">
        <f>SUMIF('9-Additionele werkzaamheden'!A:A,'2-Kosten per locatie'!A76,'9-Additionele werkzaamheden'!H:H)</f>
        <v>0</v>
      </c>
      <c r="H76" s="531">
        <f>SUMIF('10-Glasbewassing'!A:A,'2-Kosten per locatie'!A34,'10-Glasbewassing'!H:H)</f>
        <v>0</v>
      </c>
      <c r="I76" s="531" t="e">
        <f t="shared" si="2"/>
        <v>#DIV/0!</v>
      </c>
      <c r="J76" s="531" t="e">
        <f t="shared" si="3"/>
        <v>#DIV/0!</v>
      </c>
    </row>
    <row r="77" spans="1:10" ht="14.1" customHeight="1">
      <c r="A77" s="286" t="s">
        <v>523</v>
      </c>
      <c r="B77" s="531" t="e">
        <f>(F35+G35)*'6-Opbouw uurtarief productie'!$E$46</f>
        <v>#DIV/0!</v>
      </c>
      <c r="C77" s="531" t="e">
        <f>I35*'7-Opbouw uurtarief toezicht'!$E$46</f>
        <v>#DIV/0!</v>
      </c>
      <c r="D77" s="531" t="e">
        <f>H35*'6-Opbouw uurtarief productie'!$E$50</f>
        <v>#DIV/0!</v>
      </c>
      <c r="E77" s="531" t="e">
        <f>J35*'7-Opbouw uurtarief toezicht'!$E$50</f>
        <v>#DIV/0!</v>
      </c>
      <c r="F77" s="531">
        <f>SUMIF('8-Vloeronderhoud'!A:A,'2-Kosten per locatie'!A35,'8-Vloeronderhoud'!H:H)</f>
        <v>0</v>
      </c>
      <c r="G77" s="535">
        <f>SUMIF('9-Additionele werkzaamheden'!A:A,'2-Kosten per locatie'!A77,'9-Additionele werkzaamheden'!H:H)</f>
        <v>0</v>
      </c>
      <c r="H77" s="531">
        <f>SUMIF('10-Glasbewassing'!A:A,'2-Kosten per locatie'!A35,'10-Glasbewassing'!H:H)</f>
        <v>0</v>
      </c>
      <c r="I77" s="531" t="e">
        <f t="shared" si="2"/>
        <v>#DIV/0!</v>
      </c>
      <c r="J77" s="531" t="e">
        <f t="shared" si="3"/>
        <v>#DIV/0!</v>
      </c>
    </row>
    <row r="78" spans="1:10" ht="14.1" customHeight="1">
      <c r="A78" s="286" t="s">
        <v>541</v>
      </c>
      <c r="B78" s="531" t="e">
        <f>(F36+G36)*'6-Opbouw uurtarief productie'!$E$46</f>
        <v>#DIV/0!</v>
      </c>
      <c r="C78" s="531" t="e">
        <f>I36*'7-Opbouw uurtarief toezicht'!$E$46</f>
        <v>#DIV/0!</v>
      </c>
      <c r="D78" s="531" t="e">
        <f>H36*'6-Opbouw uurtarief productie'!$E$50</f>
        <v>#DIV/0!</v>
      </c>
      <c r="E78" s="531" t="e">
        <f>J36*'7-Opbouw uurtarief toezicht'!$E$50</f>
        <v>#DIV/0!</v>
      </c>
      <c r="F78" s="531">
        <f>SUMIF('8-Vloeronderhoud'!A:A,'2-Kosten per locatie'!A36,'8-Vloeronderhoud'!H:H)</f>
        <v>0</v>
      </c>
      <c r="G78" s="535">
        <f>SUMIF('9-Additionele werkzaamheden'!A:A,'2-Kosten per locatie'!A78,'9-Additionele werkzaamheden'!H:H)</f>
        <v>0</v>
      </c>
      <c r="H78" s="531">
        <f>SUMIF('10-Glasbewassing'!A:A,'2-Kosten per locatie'!A36,'10-Glasbewassing'!H:H)</f>
        <v>0</v>
      </c>
      <c r="I78" s="531" t="e">
        <f t="shared" si="2"/>
        <v>#DIV/0!</v>
      </c>
      <c r="J78" s="531" t="e">
        <f t="shared" si="3"/>
        <v>#DIV/0!</v>
      </c>
    </row>
    <row r="79" spans="1:10" ht="14.1" customHeight="1">
      <c r="A79" s="286" t="s">
        <v>546</v>
      </c>
      <c r="B79" s="531" t="e">
        <f>(F37+G37)*'6-Opbouw uurtarief productie'!$E$46</f>
        <v>#DIV/0!</v>
      </c>
      <c r="C79" s="531" t="e">
        <f>I37*'7-Opbouw uurtarief toezicht'!$E$46</f>
        <v>#DIV/0!</v>
      </c>
      <c r="D79" s="531" t="e">
        <f>H37*'6-Opbouw uurtarief productie'!$E$50</f>
        <v>#DIV/0!</v>
      </c>
      <c r="E79" s="531" t="e">
        <f>J37*'7-Opbouw uurtarief toezicht'!$E$50</f>
        <v>#DIV/0!</v>
      </c>
      <c r="F79" s="531">
        <f>SUMIF('8-Vloeronderhoud'!A:A,'2-Kosten per locatie'!A37,'8-Vloeronderhoud'!H:H)</f>
        <v>0</v>
      </c>
      <c r="G79" s="535">
        <f>SUMIF('9-Additionele werkzaamheden'!A:A,'2-Kosten per locatie'!A79,'9-Additionele werkzaamheden'!H:H)</f>
        <v>0</v>
      </c>
      <c r="H79" s="531">
        <f>SUMIF('10-Glasbewassing'!A:A,'2-Kosten per locatie'!A37,'10-Glasbewassing'!H:H)</f>
        <v>0</v>
      </c>
      <c r="I79" s="531" t="e">
        <f t="shared" si="2"/>
        <v>#DIV/0!</v>
      </c>
      <c r="J79" s="531" t="e">
        <f t="shared" si="3"/>
        <v>#DIV/0!</v>
      </c>
    </row>
    <row r="80" spans="1:10" ht="14.1" customHeight="1">
      <c r="A80" s="286" t="s">
        <v>548</v>
      </c>
      <c r="B80" s="531" t="e">
        <f>(F38+G38)*'6-Opbouw uurtarief productie'!$E$46</f>
        <v>#DIV/0!</v>
      </c>
      <c r="C80" s="531" t="e">
        <f>I38*'7-Opbouw uurtarief toezicht'!$E$46</f>
        <v>#DIV/0!</v>
      </c>
      <c r="D80" s="531" t="e">
        <f>H38*'6-Opbouw uurtarief productie'!$E$50</f>
        <v>#DIV/0!</v>
      </c>
      <c r="E80" s="531" t="e">
        <f>J38*'7-Opbouw uurtarief toezicht'!$E$50</f>
        <v>#DIV/0!</v>
      </c>
      <c r="F80" s="531">
        <f>SUMIF('8-Vloeronderhoud'!A:A,'2-Kosten per locatie'!A38,'8-Vloeronderhoud'!H:H)</f>
        <v>0</v>
      </c>
      <c r="G80" s="535">
        <f>SUMIF('9-Additionele werkzaamheden'!A:A,'2-Kosten per locatie'!A80,'9-Additionele werkzaamheden'!H:H)</f>
        <v>0</v>
      </c>
      <c r="H80" s="531">
        <f>SUMIF('10-Glasbewassing'!A:A,'2-Kosten per locatie'!A38,'10-Glasbewassing'!H:H)</f>
        <v>0</v>
      </c>
      <c r="I80" s="531" t="e">
        <f t="shared" si="2"/>
        <v>#DIV/0!</v>
      </c>
      <c r="J80" s="531" t="e">
        <f t="shared" si="3"/>
        <v>#DIV/0!</v>
      </c>
    </row>
    <row r="81" spans="1:10" ht="14.1" customHeight="1">
      <c r="A81" s="286" t="s">
        <v>545</v>
      </c>
      <c r="B81" s="531" t="e">
        <f>(F39+G39)*'6-Opbouw uurtarief productie'!$E$46</f>
        <v>#DIV/0!</v>
      </c>
      <c r="C81" s="531" t="e">
        <f>I39*'7-Opbouw uurtarief toezicht'!$E$46</f>
        <v>#DIV/0!</v>
      </c>
      <c r="D81" s="531" t="e">
        <f>H39*'6-Opbouw uurtarief productie'!$E$50</f>
        <v>#DIV/0!</v>
      </c>
      <c r="E81" s="531" t="e">
        <f>J39*'7-Opbouw uurtarief toezicht'!$E$50</f>
        <v>#DIV/0!</v>
      </c>
      <c r="F81" s="531">
        <f>SUMIF('8-Vloeronderhoud'!A:A,'2-Kosten per locatie'!A39,'8-Vloeronderhoud'!H:H)</f>
        <v>0</v>
      </c>
      <c r="G81" s="535">
        <f>SUMIF('9-Additionele werkzaamheden'!A:A,'2-Kosten per locatie'!A81,'9-Additionele werkzaamheden'!H:H)</f>
        <v>0</v>
      </c>
      <c r="H81" s="531">
        <f>SUMIF('10-Glasbewassing'!A:A,'2-Kosten per locatie'!A39,'10-Glasbewassing'!H:H)</f>
        <v>0</v>
      </c>
      <c r="I81" s="531" t="e">
        <f t="shared" si="2"/>
        <v>#DIV/0!</v>
      </c>
      <c r="J81" s="531" t="e">
        <f t="shared" si="3"/>
        <v>#DIV/0!</v>
      </c>
    </row>
    <row r="82" spans="1:10" ht="14.1" customHeight="1">
      <c r="A82" s="286" t="s">
        <v>602</v>
      </c>
      <c r="B82" s="531" t="e">
        <f>(F40+G40)*'6-Opbouw uurtarief productie'!$E$46</f>
        <v>#DIV/0!</v>
      </c>
      <c r="C82" s="531" t="e">
        <f>I40*'7-Opbouw uurtarief toezicht'!$E$46</f>
        <v>#DIV/0!</v>
      </c>
      <c r="D82" s="531" t="e">
        <f>H40*'6-Opbouw uurtarief productie'!$E$50</f>
        <v>#DIV/0!</v>
      </c>
      <c r="E82" s="531" t="e">
        <f>J40*'7-Opbouw uurtarief toezicht'!$E$50</f>
        <v>#DIV/0!</v>
      </c>
      <c r="F82" s="531">
        <f>SUMIF('8-Vloeronderhoud'!A:A,'2-Kosten per locatie'!A40,'8-Vloeronderhoud'!H:H)</f>
        <v>0</v>
      </c>
      <c r="G82" s="535">
        <f>SUMIF('9-Additionele werkzaamheden'!A:A,'2-Kosten per locatie'!A82,'9-Additionele werkzaamheden'!H:H)</f>
        <v>0</v>
      </c>
      <c r="H82" s="531">
        <f>SUMIF('10-Glasbewassing'!A:A,'2-Kosten per locatie'!A40,'10-Glasbewassing'!H:H)</f>
        <v>0</v>
      </c>
      <c r="I82" s="531" t="e">
        <f t="shared" si="2"/>
        <v>#DIV/0!</v>
      </c>
      <c r="J82" s="531" t="e">
        <f t="shared" si="3"/>
        <v>#DIV/0!</v>
      </c>
    </row>
    <row r="83" spans="1:10" ht="14.1" customHeight="1">
      <c r="A83" s="286" t="s">
        <v>588</v>
      </c>
      <c r="B83" s="531" t="e">
        <f>(F41+G41)*'6-Opbouw uurtarief productie'!$E$46</f>
        <v>#DIV/0!</v>
      </c>
      <c r="C83" s="531" t="e">
        <f>I41*'7-Opbouw uurtarief toezicht'!$E$46</f>
        <v>#DIV/0!</v>
      </c>
      <c r="D83" s="531" t="e">
        <f>H41*'6-Opbouw uurtarief productie'!$E$50</f>
        <v>#DIV/0!</v>
      </c>
      <c r="E83" s="531" t="e">
        <f>J41*'7-Opbouw uurtarief toezicht'!$E$50</f>
        <v>#DIV/0!</v>
      </c>
      <c r="F83" s="531">
        <f>SUMIF('8-Vloeronderhoud'!A:A,'2-Kosten per locatie'!A41,'8-Vloeronderhoud'!H:H)</f>
        <v>0</v>
      </c>
      <c r="G83" s="535">
        <f>SUMIF('9-Additionele werkzaamheden'!A:A,'2-Kosten per locatie'!A83,'9-Additionele werkzaamheden'!H:H)</f>
        <v>0</v>
      </c>
      <c r="H83" s="531">
        <f>SUMIF('10-Glasbewassing'!A:A,'2-Kosten per locatie'!A41,'10-Glasbewassing'!H:H)</f>
        <v>0</v>
      </c>
      <c r="I83" s="531" t="e">
        <f t="shared" si="2"/>
        <v>#DIV/0!</v>
      </c>
      <c r="J83" s="531" t="e">
        <f t="shared" si="3"/>
        <v>#DIV/0!</v>
      </c>
    </row>
    <row r="84" spans="1:10" ht="14.1" customHeight="1">
      <c r="A84" s="286" t="s">
        <v>381</v>
      </c>
      <c r="B84" s="531" t="e">
        <f>(F42+G42)*'6-Opbouw uurtarief productie'!$E$46</f>
        <v>#DIV/0!</v>
      </c>
      <c r="C84" s="531" t="e">
        <f>I42*'7-Opbouw uurtarief toezicht'!$E$46</f>
        <v>#DIV/0!</v>
      </c>
      <c r="D84" s="531" t="e">
        <f>H42*'6-Opbouw uurtarief productie'!$E$50</f>
        <v>#DIV/0!</v>
      </c>
      <c r="E84" s="531" t="e">
        <f>J42*'7-Opbouw uurtarief toezicht'!$E$50</f>
        <v>#DIV/0!</v>
      </c>
      <c r="F84" s="531">
        <f>SUMIF('8-Vloeronderhoud'!A:A,'2-Kosten per locatie'!A42,'8-Vloeronderhoud'!H:H)</f>
        <v>0</v>
      </c>
      <c r="G84" s="535">
        <f>SUMIF('9-Additionele werkzaamheden'!A:A,'2-Kosten per locatie'!A84,'9-Additionele werkzaamheden'!H:H)</f>
        <v>0</v>
      </c>
      <c r="H84" s="531">
        <f>SUMIF('10-Glasbewassing'!A:A,'2-Kosten per locatie'!A42,'10-Glasbewassing'!H:H)</f>
        <v>0</v>
      </c>
      <c r="I84" s="531" t="e">
        <f t="shared" si="2"/>
        <v>#DIV/0!</v>
      </c>
      <c r="J84" s="531" t="e">
        <f t="shared" si="3"/>
        <v>#DIV/0!</v>
      </c>
    </row>
    <row r="85" spans="1:10" ht="14.1" customHeight="1">
      <c r="A85" s="286" t="s">
        <v>551</v>
      </c>
      <c r="B85" s="531" t="e">
        <f>(F43+G43)*'6-Opbouw uurtarief productie'!$E$46</f>
        <v>#DIV/0!</v>
      </c>
      <c r="C85" s="531" t="e">
        <f>I43*'7-Opbouw uurtarief toezicht'!$E$46</f>
        <v>#DIV/0!</v>
      </c>
      <c r="D85" s="531" t="e">
        <f>H43*'6-Opbouw uurtarief productie'!$E$50</f>
        <v>#DIV/0!</v>
      </c>
      <c r="E85" s="531" t="e">
        <f>J43*'7-Opbouw uurtarief toezicht'!$E$50</f>
        <v>#DIV/0!</v>
      </c>
      <c r="F85" s="531">
        <f>SUMIF('8-Vloeronderhoud'!A:A,'2-Kosten per locatie'!A43,'8-Vloeronderhoud'!H:H)</f>
        <v>0</v>
      </c>
      <c r="G85" s="535">
        <f>SUMIF('9-Additionele werkzaamheden'!A:A,'2-Kosten per locatie'!A85,'9-Additionele werkzaamheden'!H:H)</f>
        <v>0</v>
      </c>
      <c r="H85" s="531">
        <f>SUMIF('10-Glasbewassing'!A:A,'2-Kosten per locatie'!A43,'10-Glasbewassing'!H:H)</f>
        <v>0</v>
      </c>
      <c r="I85" s="531" t="e">
        <f t="shared" si="2"/>
        <v>#DIV/0!</v>
      </c>
      <c r="J85" s="531" t="e">
        <f t="shared" si="3"/>
        <v>#DIV/0!</v>
      </c>
    </row>
    <row r="86" spans="1:10" ht="14.1" customHeight="1">
      <c r="A86" s="286" t="s">
        <v>596</v>
      </c>
      <c r="B86" s="531" t="e">
        <f>(F44+G44)*'6-Opbouw uurtarief productie'!$E$46</f>
        <v>#DIV/0!</v>
      </c>
      <c r="C86" s="531" t="e">
        <f>I44*'7-Opbouw uurtarief toezicht'!$E$46</f>
        <v>#DIV/0!</v>
      </c>
      <c r="D86" s="531" t="e">
        <f>H44*'6-Opbouw uurtarief productie'!$E$50</f>
        <v>#DIV/0!</v>
      </c>
      <c r="E86" s="531" t="e">
        <f>J44*'7-Opbouw uurtarief toezicht'!$E$50</f>
        <v>#DIV/0!</v>
      </c>
      <c r="F86" s="531">
        <f>SUMIF('8-Vloeronderhoud'!A:A,'2-Kosten per locatie'!A44,'8-Vloeronderhoud'!H:H)</f>
        <v>0</v>
      </c>
      <c r="G86" s="535">
        <f>SUMIF('9-Additionele werkzaamheden'!A:A,'2-Kosten per locatie'!A86,'9-Additionele werkzaamheden'!H:H)</f>
        <v>0</v>
      </c>
      <c r="H86" s="531">
        <f>SUMIF('10-Glasbewassing'!A:A,'2-Kosten per locatie'!A44,'10-Glasbewassing'!H:H)</f>
        <v>0</v>
      </c>
      <c r="I86" s="531" t="e">
        <f t="shared" si="2"/>
        <v>#DIV/0!</v>
      </c>
      <c r="J86" s="531" t="e">
        <f t="shared" si="3"/>
        <v>#DIV/0!</v>
      </c>
    </row>
    <row r="87" spans="1:10" ht="14.1" customHeight="1">
      <c r="A87" s="286" t="s">
        <v>597</v>
      </c>
      <c r="B87" s="531" t="e">
        <f>(F45+G45)*'6-Opbouw uurtarief productie'!$E$46</f>
        <v>#DIV/0!</v>
      </c>
      <c r="C87" s="531" t="e">
        <f>I45*'7-Opbouw uurtarief toezicht'!$E$46</f>
        <v>#DIV/0!</v>
      </c>
      <c r="D87" s="531" t="e">
        <f>H45*'6-Opbouw uurtarief productie'!$E$50</f>
        <v>#DIV/0!</v>
      </c>
      <c r="E87" s="531" t="e">
        <f>J45*'7-Opbouw uurtarief toezicht'!$E$50</f>
        <v>#DIV/0!</v>
      </c>
      <c r="F87" s="531">
        <f>SUMIF('8-Vloeronderhoud'!A:A,'2-Kosten per locatie'!A45,'8-Vloeronderhoud'!H:H)</f>
        <v>0</v>
      </c>
      <c r="G87" s="535">
        <f>SUMIF('9-Additionele werkzaamheden'!A:A,'2-Kosten per locatie'!A87,'9-Additionele werkzaamheden'!H:H)</f>
        <v>0</v>
      </c>
      <c r="H87" s="531">
        <f>SUMIF('10-Glasbewassing'!A:A,'2-Kosten per locatie'!A45,'10-Glasbewassing'!H:H)</f>
        <v>0</v>
      </c>
      <c r="I87" s="531" t="e">
        <f t="shared" si="2"/>
        <v>#DIV/0!</v>
      </c>
      <c r="J87" s="531" t="e">
        <f t="shared" si="3"/>
        <v>#DIV/0!</v>
      </c>
    </row>
    <row r="88" spans="1:10" ht="14.1" customHeight="1">
      <c r="A88" s="286" t="s">
        <v>592</v>
      </c>
      <c r="B88" s="531" t="e">
        <f>(F46+G46)*'6-Opbouw uurtarief productie'!$E$46</f>
        <v>#DIV/0!</v>
      </c>
      <c r="C88" s="531" t="e">
        <f>I46*'7-Opbouw uurtarief toezicht'!$E$46</f>
        <v>#DIV/0!</v>
      </c>
      <c r="D88" s="531" t="e">
        <f>H46*'6-Opbouw uurtarief productie'!$E$50</f>
        <v>#DIV/0!</v>
      </c>
      <c r="E88" s="531" t="e">
        <f>J46*'7-Opbouw uurtarief toezicht'!$E$50</f>
        <v>#DIV/0!</v>
      </c>
      <c r="F88" s="531">
        <f>SUMIF('8-Vloeronderhoud'!A:A,'2-Kosten per locatie'!A46,'8-Vloeronderhoud'!H:H)</f>
        <v>0</v>
      </c>
      <c r="G88" s="535">
        <f>SUMIF('9-Additionele werkzaamheden'!A:A,'2-Kosten per locatie'!A88,'9-Additionele werkzaamheden'!H:H)</f>
        <v>0</v>
      </c>
      <c r="H88" s="531">
        <f>SUMIF('10-Glasbewassing'!A:A,'2-Kosten per locatie'!A46,'10-Glasbewassing'!H:H)</f>
        <v>0</v>
      </c>
      <c r="I88" s="531" t="e">
        <f t="shared" si="2"/>
        <v>#DIV/0!</v>
      </c>
      <c r="J88" s="531" t="e">
        <f t="shared" si="3"/>
        <v>#DIV/0!</v>
      </c>
    </row>
    <row r="89" spans="1:10" ht="14.1" customHeight="1">
      <c r="A89" s="286" t="s">
        <v>484</v>
      </c>
      <c r="B89" s="531" t="e">
        <f>(F47+G47)*'6-Opbouw uurtarief productie'!$E$46</f>
        <v>#DIV/0!</v>
      </c>
      <c r="C89" s="531" t="e">
        <f>I47*'7-Opbouw uurtarief toezicht'!$E$46</f>
        <v>#DIV/0!</v>
      </c>
      <c r="D89" s="531" t="e">
        <f>H47*'6-Opbouw uurtarief productie'!$E$50</f>
        <v>#DIV/0!</v>
      </c>
      <c r="E89" s="531" t="e">
        <f>J47*'7-Opbouw uurtarief toezicht'!$E$50</f>
        <v>#DIV/0!</v>
      </c>
      <c r="F89" s="531">
        <f>SUMIF('8-Vloeronderhoud'!A:A,'2-Kosten per locatie'!A47,'8-Vloeronderhoud'!H:H)</f>
        <v>0</v>
      </c>
      <c r="G89" s="535">
        <f>SUMIF('9-Additionele werkzaamheden'!A:A,'2-Kosten per locatie'!A89,'9-Additionele werkzaamheden'!H:H)</f>
        <v>0</v>
      </c>
      <c r="H89" s="531">
        <f>SUMIF('10-Glasbewassing'!A:A,'2-Kosten per locatie'!A47,'10-Glasbewassing'!H:H)</f>
        <v>0</v>
      </c>
      <c r="I89" s="531" t="e">
        <f t="shared" si="2"/>
        <v>#DIV/0!</v>
      </c>
      <c r="J89" s="531" t="e">
        <f t="shared" si="3"/>
        <v>#DIV/0!</v>
      </c>
    </row>
    <row r="90" spans="1:10" ht="14.1" customHeight="1">
      <c r="A90" s="286" t="s">
        <v>644</v>
      </c>
      <c r="B90" s="531" t="e">
        <f>(F48+G48)*'6-Opbouw uurtarief productie'!$E$46</f>
        <v>#DIV/0!</v>
      </c>
      <c r="C90" s="531" t="e">
        <f>I48*'7-Opbouw uurtarief toezicht'!$E$46</f>
        <v>#DIV/0!</v>
      </c>
      <c r="D90" s="531" t="e">
        <f>H48*'6-Opbouw uurtarief productie'!$E$50</f>
        <v>#DIV/0!</v>
      </c>
      <c r="E90" s="531" t="e">
        <f>J48*'7-Opbouw uurtarief toezicht'!$E$50</f>
        <v>#DIV/0!</v>
      </c>
      <c r="F90" s="531">
        <f>SUMIF('8-Vloeronderhoud'!A:A,'2-Kosten per locatie'!A48,'8-Vloeronderhoud'!H:H)</f>
        <v>0</v>
      </c>
      <c r="G90" s="535">
        <f>SUMIF('9-Additionele werkzaamheden'!A:A,'2-Kosten per locatie'!A90,'9-Additionele werkzaamheden'!H:H)</f>
        <v>0</v>
      </c>
      <c r="H90" s="531">
        <f>SUMIF('10-Glasbewassing'!A:A,'2-Kosten per locatie'!A48,'10-Glasbewassing'!H:H)</f>
        <v>0</v>
      </c>
      <c r="I90" s="531" t="e">
        <f t="shared" si="2"/>
        <v>#DIV/0!</v>
      </c>
      <c r="J90" s="531" t="e">
        <f t="shared" ref="J90" si="4">I90/12</f>
        <v>#DIV/0!</v>
      </c>
    </row>
    <row r="91" spans="1:10" ht="14.1" customHeight="1">
      <c r="A91" s="286" t="s">
        <v>645</v>
      </c>
      <c r="B91" s="531" t="e">
        <f>(F49+G49)*'6-Opbouw uurtarief productie'!$E$46</f>
        <v>#DIV/0!</v>
      </c>
      <c r="C91" s="531" t="e">
        <f>I49*'7-Opbouw uurtarief toezicht'!$E$46</f>
        <v>#DIV/0!</v>
      </c>
      <c r="D91" s="531" t="e">
        <f>H49*'6-Opbouw uurtarief productie'!$E$50</f>
        <v>#DIV/0!</v>
      </c>
      <c r="E91" s="531" t="e">
        <f>J49*'7-Opbouw uurtarief toezicht'!$E$50</f>
        <v>#DIV/0!</v>
      </c>
      <c r="F91" s="531">
        <f>SUMIF('8-Vloeronderhoud'!A:A,'2-Kosten per locatie'!A49,'8-Vloeronderhoud'!H:H)</f>
        <v>0</v>
      </c>
      <c r="G91" s="535">
        <f>SUMIF('9-Additionele werkzaamheden'!A:A,'2-Kosten per locatie'!A91,'9-Additionele werkzaamheden'!H:H)</f>
        <v>0</v>
      </c>
      <c r="H91" s="531">
        <f>SUMIF('10-Glasbewassing'!A:A,'2-Kosten per locatie'!A49,'10-Glasbewassing'!H:H)</f>
        <v>0</v>
      </c>
      <c r="I91" s="531" t="e">
        <f t="shared" si="2"/>
        <v>#DIV/0!</v>
      </c>
      <c r="J91" s="531" t="e">
        <f t="shared" ref="J91" si="5">I91/12</f>
        <v>#DIV/0!</v>
      </c>
    </row>
    <row r="92" spans="1:10" ht="14.1" customHeight="1">
      <c r="A92" s="287" t="s">
        <v>21</v>
      </c>
      <c r="B92" s="531"/>
      <c r="C92" s="531"/>
      <c r="D92" s="537"/>
      <c r="E92" s="537"/>
      <c r="F92" s="531"/>
      <c r="G92" s="535"/>
      <c r="H92" s="531"/>
      <c r="I92" s="531">
        <f>'12-Machinekosten'!Q20</f>
        <v>0</v>
      </c>
      <c r="J92" s="531">
        <f t="shared" si="3"/>
        <v>0</v>
      </c>
    </row>
    <row r="93" spans="1:10" ht="14.1" customHeight="1">
      <c r="A93" s="288" t="s">
        <v>22</v>
      </c>
      <c r="B93" s="260" t="e">
        <f>SUM(B55:B92)</f>
        <v>#DIV/0!</v>
      </c>
      <c r="C93" s="260" t="e">
        <f t="shared" ref="C93:E93" si="6">SUM(C55:C92)</f>
        <v>#DIV/0!</v>
      </c>
      <c r="D93" s="260" t="e">
        <f t="shared" si="6"/>
        <v>#DIV/0!</v>
      </c>
      <c r="E93" s="260" t="e">
        <f t="shared" si="6"/>
        <v>#DIV/0!</v>
      </c>
      <c r="F93" s="260">
        <f>SUM(F55:F92)</f>
        <v>0</v>
      </c>
      <c r="G93" s="260">
        <f>SUM(G55:G92)</f>
        <v>0</v>
      </c>
      <c r="H93" s="260">
        <f>SUM(H55:H92)</f>
        <v>0</v>
      </c>
      <c r="I93" s="260" t="e">
        <f>SUM(I55:I92)</f>
        <v>#DIV/0!</v>
      </c>
      <c r="J93" s="260" t="e">
        <f>SUM(J55:J92)</f>
        <v>#DIV/0!</v>
      </c>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S42"/>
  <sheetViews>
    <sheetView showGridLines="0" zoomScale="85" zoomScaleNormal="85" workbookViewId="0">
      <pane ySplit="9" topLeftCell="A10" activePane="bottomLeft" state="frozen"/>
      <selection activeCell="B1" sqref="B1"/>
      <selection pane="bottomLeft"/>
    </sheetView>
  </sheetViews>
  <sheetFormatPr defaultColWidth="9.140625" defaultRowHeight="13.5"/>
  <cols>
    <col min="1" max="1" width="35" style="55" customWidth="1"/>
    <col min="2" max="11" width="9.28515625" style="55" customWidth="1"/>
    <col min="12" max="12" width="2.140625" style="55" customWidth="1"/>
    <col min="13" max="13" width="9.140625" style="56"/>
    <col min="14" max="14" width="10.140625" style="55" customWidth="1"/>
    <col min="15" max="15" width="11.7109375" style="55" customWidth="1"/>
    <col min="16" max="16" width="11" style="55" customWidth="1"/>
    <col min="17" max="17" width="3" style="55" customWidth="1"/>
    <col min="18" max="18" width="9.140625" style="56"/>
    <col min="19" max="19" width="10.42578125" style="2" bestFit="1" customWidth="1"/>
    <col min="20" max="20" width="30.42578125" style="2" customWidth="1"/>
    <col min="21" max="16384" width="9.140625" style="2"/>
  </cols>
  <sheetData>
    <row r="1" spans="1:19">
      <c r="A1" s="452" t="s">
        <v>4</v>
      </c>
    </row>
    <row r="3" spans="1:19" ht="15.75">
      <c r="A3" s="38" t="str">
        <f>'2-Kosten per locatie'!A3</f>
        <v>Naam opdrachtgever</v>
      </c>
      <c r="B3" s="47" t="str">
        <f>'2-Kosten per locatie'!B3</f>
        <v>Samenwerkingsorganisatie De Wolden Hoogeveen</v>
      </c>
      <c r="C3" s="57"/>
      <c r="D3" s="57"/>
    </row>
    <row r="4" spans="1:19" ht="15.75">
      <c r="A4" s="38" t="str">
        <f>'2-Kosten per locatie'!A4</f>
        <v>Calculatie onderdeel</v>
      </c>
      <c r="B4" s="47" t="str">
        <f ca="1">MID(CELL("bestandsnaam",$B$7),SEARCH("]",CELL("bestandsnaam",$B$7),1)+1,256)</f>
        <v>3-Productie normen</v>
      </c>
      <c r="C4" s="47"/>
      <c r="D4" s="47"/>
    </row>
    <row r="5" spans="1:19" ht="15.75">
      <c r="A5" s="38" t="str">
        <f>'2-Kosten per locatie'!A5</f>
        <v>Gebouw/plaats</v>
      </c>
      <c r="B5" s="47" t="str">
        <f>'2-Kosten per locatie'!B5</f>
        <v>Hoogeveen e.o.</v>
      </c>
      <c r="C5" s="47"/>
      <c r="D5" s="47"/>
    </row>
    <row r="6" spans="1:19" ht="25.5">
      <c r="A6" s="38" t="str">
        <f>'2-Kosten per locatie'!A6</f>
        <v>Referentie nummer</v>
      </c>
      <c r="B6" s="47">
        <f>'2-Kosten per locatie'!B6</f>
        <v>0</v>
      </c>
      <c r="C6" s="47"/>
      <c r="D6" s="47"/>
      <c r="F6" s="289" t="s">
        <v>29</v>
      </c>
      <c r="G6" s="337"/>
      <c r="H6" s="290"/>
      <c r="I6" s="291" t="e">
        <f>SUM('4-Basis ruimtestaat'!U:U)/SUM('4-Basis ruimtestaat'!N:N)</f>
        <v>#DIV/0!</v>
      </c>
      <c r="J6" s="291"/>
      <c r="K6" s="292" t="s">
        <v>30</v>
      </c>
    </row>
    <row r="7" spans="1:19">
      <c r="A7" s="58"/>
      <c r="B7" s="59"/>
      <c r="C7" s="59"/>
      <c r="D7" s="59"/>
      <c r="E7" s="60"/>
      <c r="F7" s="60"/>
      <c r="G7" s="61"/>
      <c r="H7" s="61"/>
      <c r="I7" s="62"/>
      <c r="J7" s="62"/>
      <c r="K7" s="63"/>
      <c r="L7" s="64"/>
      <c r="N7" s="65"/>
      <c r="O7" s="65"/>
      <c r="P7" s="64"/>
      <c r="Q7" s="64"/>
      <c r="R7" s="66"/>
    </row>
    <row r="8" spans="1:19" ht="30.6" customHeight="1">
      <c r="A8" s="293" t="s">
        <v>31</v>
      </c>
      <c r="B8" s="470">
        <v>8</v>
      </c>
      <c r="C8" s="294">
        <v>12</v>
      </c>
      <c r="D8" s="470">
        <v>26</v>
      </c>
      <c r="E8" s="294">
        <v>52</v>
      </c>
      <c r="F8" s="294">
        <v>104</v>
      </c>
      <c r="G8" s="294">
        <v>156</v>
      </c>
      <c r="H8" s="294">
        <v>183</v>
      </c>
      <c r="I8" s="294">
        <v>255</v>
      </c>
      <c r="L8" s="64"/>
      <c r="M8" s="188"/>
      <c r="N8" s="65"/>
      <c r="O8" s="533">
        <v>1</v>
      </c>
      <c r="P8" s="64"/>
      <c r="Q8" s="189"/>
      <c r="R8" s="66"/>
    </row>
    <row r="9" spans="1:19" ht="60.6" customHeight="1">
      <c r="A9" s="295" t="s">
        <v>32</v>
      </c>
      <c r="B9" s="554" t="s">
        <v>33</v>
      </c>
      <c r="C9" s="555"/>
      <c r="D9" s="555"/>
      <c r="E9" s="555"/>
      <c r="F9" s="555"/>
      <c r="G9" s="555"/>
      <c r="H9" s="555"/>
      <c r="I9" s="555"/>
      <c r="K9" s="296" t="s">
        <v>34</v>
      </c>
      <c r="L9" s="64"/>
      <c r="M9" s="296" t="s">
        <v>35</v>
      </c>
      <c r="N9" s="65"/>
      <c r="O9" s="534" t="s">
        <v>745</v>
      </c>
      <c r="P9" s="64"/>
      <c r="Q9" s="189"/>
    </row>
    <row r="10" spans="1:19">
      <c r="A10" s="297" t="s">
        <v>36</v>
      </c>
      <c r="B10" s="472"/>
      <c r="C10" s="302"/>
      <c r="D10" s="472"/>
      <c r="E10" s="302"/>
      <c r="F10" s="302"/>
      <c r="G10" s="298"/>
      <c r="H10" s="302"/>
      <c r="I10" s="298"/>
      <c r="K10" s="299">
        <f>SUMIF('4-Basis ruimtestaat'!G:G,'3-Productie normen'!A10,'4-Basis ruimtestaat'!J:J)</f>
        <v>7779.8600000000006</v>
      </c>
      <c r="L10" s="223"/>
      <c r="M10" s="300" t="s">
        <v>37</v>
      </c>
      <c r="N10" s="68"/>
      <c r="P10" s="528"/>
      <c r="Q10" s="528"/>
      <c r="R10" s="529"/>
      <c r="S10" s="530"/>
    </row>
    <row r="11" spans="1:19">
      <c r="A11" s="297" t="s">
        <v>601</v>
      </c>
      <c r="B11" s="472"/>
      <c r="C11" s="298"/>
      <c r="D11" s="471"/>
      <c r="E11" s="302"/>
      <c r="F11" s="302"/>
      <c r="G11" s="302"/>
      <c r="H11" s="302"/>
      <c r="I11" s="298"/>
      <c r="K11" s="299">
        <f>SUMIF('4-Basis ruimtestaat'!G:G,'3-Productie normen'!A11,'4-Basis ruimtestaat'!J:J)</f>
        <v>120.72000000000001</v>
      </c>
      <c r="L11" s="223"/>
      <c r="M11" s="300" t="s">
        <v>41</v>
      </c>
      <c r="Q11" s="64"/>
    </row>
    <row r="12" spans="1:19">
      <c r="A12" s="297" t="s">
        <v>627</v>
      </c>
      <c r="B12" s="472"/>
      <c r="C12" s="302"/>
      <c r="D12" s="471"/>
      <c r="E12" s="298"/>
      <c r="F12" s="298"/>
      <c r="G12" s="298"/>
      <c r="H12" s="298"/>
      <c r="I12" s="298"/>
      <c r="K12" s="299">
        <f>SUMIF('4-Basis ruimtestaat'!G:G,'3-Productie normen'!A12,'4-Basis ruimtestaat'!J:J)</f>
        <v>172.74000000000007</v>
      </c>
      <c r="L12" s="223"/>
      <c r="M12" s="300" t="s">
        <v>39</v>
      </c>
    </row>
    <row r="13" spans="1:19">
      <c r="A13" s="297" t="s">
        <v>45</v>
      </c>
      <c r="B13" s="472"/>
      <c r="C13" s="302"/>
      <c r="D13" s="472"/>
      <c r="E13" s="302"/>
      <c r="F13" s="302"/>
      <c r="G13" s="302"/>
      <c r="H13" s="302"/>
      <c r="I13" s="298"/>
      <c r="K13" s="299">
        <f>SUMIF('4-Basis ruimtestaat'!G:G,'3-Productie normen'!A13,'4-Basis ruimtestaat'!J:J)</f>
        <v>263.90999999999997</v>
      </c>
      <c r="L13" s="223"/>
      <c r="M13" s="300" t="s">
        <v>41</v>
      </c>
    </row>
    <row r="14" spans="1:19">
      <c r="A14" s="301" t="s">
        <v>633</v>
      </c>
      <c r="B14" s="472"/>
      <c r="C14" s="298"/>
      <c r="D14" s="472"/>
      <c r="E14" s="302"/>
      <c r="F14" s="302"/>
      <c r="G14" s="302"/>
      <c r="H14" s="302"/>
      <c r="I14" s="302"/>
      <c r="K14" s="299">
        <f>SUMIF('4-Basis ruimtestaat'!G:G,'3-Productie normen'!A14,'4-Basis ruimtestaat'!J:J)</f>
        <v>114</v>
      </c>
      <c r="L14" s="223"/>
      <c r="M14" s="300" t="s">
        <v>41</v>
      </c>
    </row>
    <row r="15" spans="1:19">
      <c r="A15" s="297" t="s">
        <v>40</v>
      </c>
      <c r="B15" s="472"/>
      <c r="C15" s="298"/>
      <c r="D15" s="471"/>
      <c r="E15" s="302"/>
      <c r="F15" s="298"/>
      <c r="G15" s="298"/>
      <c r="H15" s="302"/>
      <c r="I15" s="298"/>
      <c r="K15" s="299">
        <f>SUMIF('4-Basis ruimtestaat'!G:G,'3-Productie normen'!A15,'4-Basis ruimtestaat'!J:J)</f>
        <v>3846.5699999999993</v>
      </c>
      <c r="L15" s="223"/>
      <c r="M15" s="300" t="s">
        <v>41</v>
      </c>
    </row>
    <row r="16" spans="1:19">
      <c r="A16" s="297" t="s">
        <v>628</v>
      </c>
      <c r="B16" s="472"/>
      <c r="C16" s="302"/>
      <c r="D16" s="472"/>
      <c r="E16" s="298"/>
      <c r="F16" s="298"/>
      <c r="G16" s="298"/>
      <c r="H16" s="302"/>
      <c r="I16" s="298"/>
      <c r="K16" s="299">
        <f>SUMIF('4-Basis ruimtestaat'!G:G,'3-Productie normen'!A16,'4-Basis ruimtestaat'!J:J)</f>
        <v>310.38000000000005</v>
      </c>
      <c r="L16" s="223"/>
      <c r="M16" s="300" t="s">
        <v>41</v>
      </c>
    </row>
    <row r="17" spans="1:18">
      <c r="A17" s="297" t="s">
        <v>629</v>
      </c>
      <c r="B17" s="472"/>
      <c r="C17" s="302"/>
      <c r="D17" s="472"/>
      <c r="E17" s="302"/>
      <c r="F17" s="302"/>
      <c r="G17" s="298"/>
      <c r="H17" s="302"/>
      <c r="I17" s="298"/>
      <c r="K17" s="299">
        <f>SUMIF('4-Basis ruimtestaat'!G:G,'3-Productie normen'!A17,'4-Basis ruimtestaat'!J:J)</f>
        <v>44.04</v>
      </c>
      <c r="L17" s="223"/>
      <c r="M17" s="300" t="s">
        <v>39</v>
      </c>
    </row>
    <row r="18" spans="1:18">
      <c r="A18" s="297" t="s">
        <v>47</v>
      </c>
      <c r="B18" s="472"/>
      <c r="C18" s="302"/>
      <c r="D18" s="472"/>
      <c r="E18" s="302"/>
      <c r="F18" s="302"/>
      <c r="G18" s="302"/>
      <c r="H18" s="302"/>
      <c r="I18" s="298"/>
      <c r="K18" s="299">
        <f>SUMIF('4-Basis ruimtestaat'!G:G,'3-Productie normen'!A18,'4-Basis ruimtestaat'!J:J)</f>
        <v>18.79</v>
      </c>
      <c r="L18" s="223"/>
      <c r="M18" s="300" t="s">
        <v>41</v>
      </c>
    </row>
    <row r="19" spans="1:18">
      <c r="A19" s="297" t="s">
        <v>626</v>
      </c>
      <c r="B19" s="472"/>
      <c r="C19" s="298"/>
      <c r="D19" s="472"/>
      <c r="E19" s="302"/>
      <c r="F19" s="302"/>
      <c r="G19" s="302"/>
      <c r="H19" s="302"/>
      <c r="I19" s="302"/>
      <c r="K19" s="299">
        <f>SUMIF('4-Basis ruimtestaat'!G:G,'3-Productie normen'!A19,'4-Basis ruimtestaat'!J:J)</f>
        <v>325.93</v>
      </c>
      <c r="L19" s="223"/>
      <c r="M19" s="300" t="s">
        <v>41</v>
      </c>
    </row>
    <row r="20" spans="1:18">
      <c r="A20" s="301" t="s">
        <v>42</v>
      </c>
      <c r="B20" s="472"/>
      <c r="C20" s="302"/>
      <c r="D20" s="471"/>
      <c r="E20" s="298"/>
      <c r="F20" s="298"/>
      <c r="G20" s="298"/>
      <c r="H20" s="302"/>
      <c r="I20" s="298"/>
      <c r="K20" s="299">
        <f>SUMIF('4-Basis ruimtestaat'!G:G,'3-Productie normen'!A20,'4-Basis ruimtestaat'!J:J)</f>
        <v>685.28</v>
      </c>
      <c r="L20" s="223"/>
      <c r="M20" s="300" t="s">
        <v>41</v>
      </c>
    </row>
    <row r="21" spans="1:18">
      <c r="A21" s="301" t="s">
        <v>38</v>
      </c>
      <c r="B21" s="471"/>
      <c r="C21" s="302"/>
      <c r="D21" s="471"/>
      <c r="E21" s="298"/>
      <c r="F21" s="298"/>
      <c r="G21" s="298"/>
      <c r="H21" s="302"/>
      <c r="I21" s="298"/>
      <c r="K21" s="299">
        <f>SUMIF('4-Basis ruimtestaat'!G:G,'3-Productie normen'!A21,'4-Basis ruimtestaat'!J:J)</f>
        <v>633.58000000000061</v>
      </c>
      <c r="L21" s="223"/>
      <c r="M21" s="300" t="s">
        <v>39</v>
      </c>
      <c r="P21" s="69"/>
    </row>
    <row r="22" spans="1:18">
      <c r="A22" s="301" t="s">
        <v>46</v>
      </c>
      <c r="B22" s="472"/>
      <c r="C22" s="298"/>
      <c r="D22" s="472"/>
      <c r="E22" s="302"/>
      <c r="F22" s="302"/>
      <c r="G22" s="302"/>
      <c r="H22" s="302"/>
      <c r="I22" s="298"/>
      <c r="K22" s="299">
        <f>SUMIF('4-Basis ruimtestaat'!G:G,'3-Productie normen'!A22,'4-Basis ruimtestaat'!J:J)</f>
        <v>468.99000000000007</v>
      </c>
      <c r="L22" s="223"/>
      <c r="M22" s="300" t="s">
        <v>41</v>
      </c>
      <c r="P22" s="69"/>
    </row>
    <row r="23" spans="1:18">
      <c r="A23" s="301" t="s">
        <v>43</v>
      </c>
      <c r="B23" s="472"/>
      <c r="C23" s="302"/>
      <c r="D23" s="472"/>
      <c r="E23" s="302"/>
      <c r="F23" s="302"/>
      <c r="G23" s="302"/>
      <c r="H23" s="302"/>
      <c r="I23" s="298"/>
      <c r="K23" s="299">
        <f>SUMIF('4-Basis ruimtestaat'!G:G,'3-Productie normen'!A23,'4-Basis ruimtestaat'!J:J)</f>
        <v>1942.6099999999997</v>
      </c>
      <c r="L23" s="223"/>
      <c r="M23" s="300" t="s">
        <v>37</v>
      </c>
      <c r="P23" s="69"/>
    </row>
    <row r="24" spans="1:18">
      <c r="A24" s="301"/>
      <c r="B24" s="472"/>
      <c r="C24" s="302"/>
      <c r="D24" s="472"/>
      <c r="E24" s="302"/>
      <c r="F24" s="302"/>
      <c r="G24" s="302"/>
      <c r="H24" s="302"/>
      <c r="I24" s="302"/>
      <c r="K24" s="299"/>
      <c r="L24" s="223"/>
      <c r="M24" s="300"/>
      <c r="P24" s="64"/>
    </row>
    <row r="25" spans="1:18">
      <c r="A25" s="301" t="s">
        <v>630</v>
      </c>
      <c r="B25" s="472"/>
      <c r="C25" s="302"/>
      <c r="D25" s="472"/>
      <c r="E25" s="302"/>
      <c r="F25" s="302"/>
      <c r="G25" s="302"/>
      <c r="H25" s="302"/>
      <c r="I25" s="302"/>
      <c r="K25" s="299">
        <f>SUMIF('4-Basis ruimtestaat'!G:G,'3-Productie normen'!A25,'4-Basis ruimtestaat'!J:J)</f>
        <v>35.51</v>
      </c>
      <c r="L25" s="223"/>
      <c r="M25" s="300"/>
      <c r="P25" s="64"/>
    </row>
    <row r="26" spans="1:18">
      <c r="A26" s="301" t="s">
        <v>632</v>
      </c>
      <c r="B26" s="472"/>
      <c r="C26" s="302"/>
      <c r="D26" s="472"/>
      <c r="E26" s="302"/>
      <c r="F26" s="302"/>
      <c r="G26" s="302"/>
      <c r="H26" s="302"/>
      <c r="I26" s="302"/>
      <c r="K26" s="299">
        <f>SUMIF('4-Basis ruimtestaat'!G:G,'3-Productie normen'!A26,'4-Basis ruimtestaat'!J:J)</f>
        <v>123.19</v>
      </c>
      <c r="L26" s="223"/>
      <c r="M26" s="300"/>
      <c r="P26" s="64"/>
    </row>
    <row r="27" spans="1:18">
      <c r="A27" s="301"/>
      <c r="B27" s="473"/>
      <c r="C27" s="303"/>
      <c r="D27" s="473"/>
      <c r="E27" s="303"/>
      <c r="F27" s="303"/>
      <c r="G27" s="303"/>
      <c r="H27" s="303"/>
      <c r="I27" s="304"/>
      <c r="K27" s="299"/>
      <c r="L27" s="223"/>
      <c r="M27" s="300"/>
      <c r="P27" s="64"/>
      <c r="Q27" s="67"/>
    </row>
    <row r="28" spans="1:18">
      <c r="A28" s="305" t="s">
        <v>22</v>
      </c>
      <c r="B28" s="474"/>
      <c r="C28" s="306"/>
      <c r="D28" s="474"/>
      <c r="E28" s="306"/>
      <c r="F28" s="306"/>
      <c r="G28" s="306"/>
      <c r="H28" s="306"/>
      <c r="I28" s="307"/>
      <c r="K28" s="308">
        <f>SUM(K10:K27)</f>
        <v>16886.099999999999</v>
      </c>
      <c r="L28" s="224"/>
      <c r="M28" s="309"/>
      <c r="P28" s="64"/>
      <c r="Q28" s="64"/>
    </row>
    <row r="29" spans="1:18">
      <c r="M29" s="55"/>
      <c r="P29" s="64"/>
      <c r="Q29" s="64"/>
      <c r="R29" s="55"/>
    </row>
    <row r="30" spans="1:18" ht="15">
      <c r="A30" s="310" t="s">
        <v>48</v>
      </c>
      <c r="B30" s="311">
        <v>2</v>
      </c>
      <c r="C30" s="311">
        <v>3</v>
      </c>
      <c r="D30" s="475">
        <v>4</v>
      </c>
      <c r="E30" s="311">
        <v>5</v>
      </c>
      <c r="F30" s="475">
        <v>6</v>
      </c>
      <c r="G30" s="311">
        <v>7</v>
      </c>
      <c r="H30" s="311">
        <v>8</v>
      </c>
      <c r="I30" s="311">
        <v>9</v>
      </c>
      <c r="L30" s="64"/>
      <c r="P30" s="64"/>
    </row>
    <row r="32" spans="1:18">
      <c r="A32" s="180" t="s">
        <v>49</v>
      </c>
      <c r="B32" s="180" t="s">
        <v>50</v>
      </c>
      <c r="C32" s="181" t="s">
        <v>51</v>
      </c>
    </row>
    <row r="33" spans="1:4">
      <c r="A33" s="465" t="s">
        <v>569</v>
      </c>
      <c r="B33" s="477">
        <v>8</v>
      </c>
      <c r="C33" s="478">
        <v>2</v>
      </c>
      <c r="D33" s="476"/>
    </row>
    <row r="34" spans="1:4">
      <c r="A34" s="70" t="s">
        <v>52</v>
      </c>
      <c r="B34" s="71">
        <v>12</v>
      </c>
      <c r="C34" s="190">
        <v>3</v>
      </c>
      <c r="D34" s="476"/>
    </row>
    <row r="35" spans="1:4">
      <c r="A35" s="465" t="s">
        <v>575</v>
      </c>
      <c r="B35" s="477">
        <v>26</v>
      </c>
      <c r="C35" s="478">
        <v>4</v>
      </c>
      <c r="D35" s="476"/>
    </row>
    <row r="36" spans="1:4">
      <c r="A36" s="70" t="s">
        <v>53</v>
      </c>
      <c r="B36" s="71">
        <v>52</v>
      </c>
      <c r="C36" s="190">
        <v>5</v>
      </c>
      <c r="D36" s="476"/>
    </row>
    <row r="37" spans="1:4">
      <c r="A37" s="70" t="s">
        <v>54</v>
      </c>
      <c r="B37" s="71">
        <v>104</v>
      </c>
      <c r="C37" s="190">
        <v>6</v>
      </c>
      <c r="D37" s="476"/>
    </row>
    <row r="38" spans="1:4">
      <c r="A38" s="70" t="s">
        <v>55</v>
      </c>
      <c r="B38" s="72">
        <v>156</v>
      </c>
      <c r="C38" s="190">
        <v>7</v>
      </c>
      <c r="D38" s="476"/>
    </row>
    <row r="39" spans="1:4">
      <c r="A39" s="70" t="s">
        <v>591</v>
      </c>
      <c r="B39" s="72">
        <v>183</v>
      </c>
      <c r="C39" s="190">
        <v>8</v>
      </c>
      <c r="D39" s="476"/>
    </row>
    <row r="40" spans="1:4">
      <c r="A40" s="70" t="s">
        <v>56</v>
      </c>
      <c r="B40" s="72">
        <v>255</v>
      </c>
      <c r="C40" s="190">
        <v>9</v>
      </c>
      <c r="D40" s="476"/>
    </row>
    <row r="41" spans="1:4">
      <c r="D41" s="476"/>
    </row>
    <row r="42" spans="1:4">
      <c r="D42" s="476"/>
    </row>
  </sheetData>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794"/>
  <sheetViews>
    <sheetView showGridLines="0" showZeros="0" zoomScale="76" zoomScaleNormal="76" zoomScalePageLayoutView="75" workbookViewId="0">
      <pane xSplit="1" ySplit="9" topLeftCell="B695" activePane="bottomRight" state="frozen"/>
      <selection pane="topRight" activeCell="B1" sqref="B1"/>
      <selection pane="bottomLeft" activeCell="B1" sqref="B1"/>
      <selection pane="bottomRight" activeCell="M709" sqref="M709"/>
    </sheetView>
  </sheetViews>
  <sheetFormatPr defaultColWidth="8.7109375" defaultRowHeight="14.1" customHeight="1"/>
  <cols>
    <col min="1" max="1" width="5" style="55" bestFit="1" customWidth="1"/>
    <col min="2" max="2" width="49.7109375" style="55" bestFit="1" customWidth="1"/>
    <col min="3" max="3" width="40.7109375" style="55" bestFit="1" customWidth="1"/>
    <col min="4" max="4" width="13.28515625" style="55" customWidth="1"/>
    <col min="5" max="5" width="20.28515625" style="226" bestFit="1" customWidth="1"/>
    <col min="6" max="6" width="23.42578125" style="55" customWidth="1"/>
    <col min="7" max="7" width="19.5703125" style="55" customWidth="1"/>
    <col min="8" max="8" width="12.140625" style="55" bestFit="1" customWidth="1"/>
    <col min="9" max="9" width="18.7109375" style="55" customWidth="1"/>
    <col min="10" max="10" width="8" style="55" bestFit="1" customWidth="1"/>
    <col min="11" max="11" width="15.7109375" style="73" customWidth="1"/>
    <col min="12" max="13" width="9.140625" style="87" customWidth="1"/>
    <col min="14" max="14" width="12.5703125" style="55" bestFit="1" customWidth="1"/>
    <col min="15" max="15" width="12.5703125" style="55" customWidth="1"/>
    <col min="16" max="16" width="12" style="55" bestFit="1" customWidth="1"/>
    <col min="17" max="17" width="12" style="55" customWidth="1"/>
    <col min="18" max="18" width="9.28515625" style="55" customWidth="1"/>
    <col min="19" max="19" width="35.140625" style="55" customWidth="1"/>
    <col min="20" max="20" width="3" style="55" customWidth="1"/>
    <col min="21" max="21" width="11.140625" style="55" customWidth="1"/>
    <col min="22" max="22" width="15.5703125" style="2" bestFit="1" customWidth="1"/>
    <col min="23" max="16384" width="8.7109375" style="2"/>
  </cols>
  <sheetData>
    <row r="1" spans="1:21" ht="13.5">
      <c r="L1" s="55"/>
      <c r="M1" s="55"/>
    </row>
    <row r="2" spans="1:21" ht="14.1" customHeight="1">
      <c r="A2" s="74">
        <v>2</v>
      </c>
      <c r="B2" s="191"/>
      <c r="C2" s="75"/>
      <c r="D2" s="76"/>
      <c r="E2" s="227"/>
      <c r="F2" s="77"/>
      <c r="G2" s="77"/>
      <c r="H2" s="78"/>
      <c r="I2" s="78"/>
      <c r="J2" s="79"/>
      <c r="K2" s="80"/>
      <c r="L2" s="81"/>
      <c r="M2" s="81"/>
      <c r="N2" s="78"/>
      <c r="O2" s="78"/>
      <c r="P2" s="82"/>
      <c r="Q2" s="82"/>
      <c r="R2" s="77"/>
      <c r="S2" s="77"/>
    </row>
    <row r="3" spans="1:21" ht="14.1" customHeight="1">
      <c r="A3" s="74">
        <v>3</v>
      </c>
      <c r="B3" s="38" t="str">
        <f>'2-Kosten per locatie'!A3</f>
        <v>Naam opdrachtgever</v>
      </c>
      <c r="C3" s="47" t="str">
        <f>'2-Kosten per locatie'!B3</f>
        <v>Samenwerkingsorganisatie De Wolden Hoogeveen</v>
      </c>
      <c r="E3" s="228"/>
      <c r="H3" s="78"/>
      <c r="I3" s="78"/>
      <c r="J3" s="79"/>
      <c r="K3" s="80"/>
      <c r="L3" s="81"/>
      <c r="M3" s="81"/>
      <c r="N3" s="78"/>
      <c r="O3" s="78"/>
      <c r="P3" s="82"/>
      <c r="Q3" s="82"/>
      <c r="R3" s="77"/>
      <c r="S3" s="77"/>
    </row>
    <row r="4" spans="1:21" ht="14.1" customHeight="1">
      <c r="A4" s="74">
        <v>4</v>
      </c>
      <c r="B4" s="38" t="str">
        <f>'2-Kosten per locatie'!A4</f>
        <v>Calculatie onderdeel</v>
      </c>
      <c r="C4" s="47" t="str">
        <f ca="1">MID(CELL("bestandsnaam",$D$9),SEARCH("]",CELL("bestandsnaam",$D$9),1)+1,256)</f>
        <v>4-Basis ruimtestaat</v>
      </c>
      <c r="E4" s="229"/>
      <c r="H4" s="78"/>
      <c r="I4" s="78"/>
      <c r="J4" s="79"/>
      <c r="K4" s="80"/>
      <c r="L4" s="81"/>
      <c r="M4" s="81"/>
      <c r="N4" s="78"/>
      <c r="O4" s="78"/>
      <c r="P4" s="82"/>
      <c r="Q4" s="82"/>
      <c r="R4" s="77"/>
      <c r="S4" s="77"/>
    </row>
    <row r="5" spans="1:21" ht="14.1" customHeight="1">
      <c r="A5" s="74">
        <v>5</v>
      </c>
      <c r="B5" s="38" t="str">
        <f>'2-Kosten per locatie'!A5</f>
        <v>Gebouw/plaats</v>
      </c>
      <c r="C5" s="47" t="str">
        <f>'2-Kosten per locatie'!B5</f>
        <v>Hoogeveen e.o.</v>
      </c>
      <c r="E5" s="228"/>
      <c r="H5" s="78"/>
      <c r="I5" s="78"/>
      <c r="J5" s="79"/>
      <c r="K5" s="80"/>
      <c r="L5" s="81"/>
      <c r="M5" s="81"/>
      <c r="N5" s="78"/>
      <c r="O5" s="78"/>
      <c r="P5" s="82"/>
      <c r="Q5" s="82"/>
      <c r="R5" s="77"/>
      <c r="S5" s="77"/>
    </row>
    <row r="6" spans="1:21" ht="14.1" customHeight="1">
      <c r="A6" s="74">
        <v>6</v>
      </c>
      <c r="B6" s="38" t="str">
        <f>'2-Kosten per locatie'!A6</f>
        <v>Referentie nummer</v>
      </c>
      <c r="C6" s="47">
        <f>'2-Kosten per locatie'!B6</f>
        <v>0</v>
      </c>
      <c r="E6" s="228"/>
      <c r="H6" s="78"/>
      <c r="I6" s="78"/>
      <c r="J6" s="79"/>
      <c r="K6" s="80"/>
      <c r="L6" s="81"/>
      <c r="M6" s="81"/>
      <c r="N6" s="78"/>
      <c r="O6" s="78"/>
      <c r="P6" s="82"/>
      <c r="Q6" s="82"/>
      <c r="R6" s="77"/>
      <c r="S6" s="77"/>
    </row>
    <row r="7" spans="1:21" ht="12.75" customHeight="1">
      <c r="A7" s="74">
        <v>7</v>
      </c>
      <c r="B7" s="38" t="str">
        <f>'2-Kosten per locatie'!A7</f>
        <v>Naam dienstverlener</v>
      </c>
      <c r="C7" s="47">
        <f>'2-Kosten per locatie'!B7</f>
        <v>0</v>
      </c>
      <c r="E7" s="228"/>
      <c r="H7" s="78"/>
      <c r="I7" s="78"/>
      <c r="J7" s="79"/>
      <c r="K7" s="80"/>
      <c r="L7" s="81"/>
      <c r="M7" s="81"/>
      <c r="N7" s="78"/>
      <c r="O7" s="78"/>
      <c r="P7" s="82"/>
      <c r="Q7" s="82"/>
      <c r="R7" s="77"/>
      <c r="S7" s="77"/>
    </row>
    <row r="8" spans="1:21" ht="14.1" customHeight="1">
      <c r="A8" s="74">
        <v>8</v>
      </c>
      <c r="B8" s="77"/>
      <c r="C8" s="77"/>
      <c r="D8" s="76"/>
      <c r="E8" s="227"/>
      <c r="F8" s="77"/>
      <c r="G8" s="77"/>
      <c r="H8" s="78"/>
      <c r="I8" s="78"/>
      <c r="J8" s="79"/>
      <c r="K8" s="80"/>
      <c r="L8" s="81"/>
      <c r="M8" s="81"/>
      <c r="N8" s="78"/>
      <c r="O8" s="78"/>
      <c r="P8" s="78"/>
      <c r="Q8" s="78"/>
      <c r="R8" s="77"/>
      <c r="S8" s="77"/>
    </row>
    <row r="9" spans="1:21" ht="50.45" customHeight="1">
      <c r="A9" s="74">
        <v>9</v>
      </c>
      <c r="B9" s="200" t="s">
        <v>57</v>
      </c>
      <c r="C9" s="200" t="s">
        <v>58</v>
      </c>
      <c r="D9" s="200" t="s">
        <v>59</v>
      </c>
      <c r="E9" s="200" t="s">
        <v>60</v>
      </c>
      <c r="F9" s="200" t="s">
        <v>61</v>
      </c>
      <c r="G9" s="507" t="s">
        <v>62</v>
      </c>
      <c r="H9" s="312" t="s">
        <v>63</v>
      </c>
      <c r="I9" s="312" t="s">
        <v>641</v>
      </c>
      <c r="J9" s="313" t="s">
        <v>64</v>
      </c>
      <c r="K9" s="314" t="s">
        <v>65</v>
      </c>
      <c r="L9" s="187" t="s">
        <v>66</v>
      </c>
      <c r="M9" s="187" t="s">
        <v>742</v>
      </c>
      <c r="N9" s="314" t="s">
        <v>67</v>
      </c>
      <c r="O9" s="314" t="s">
        <v>743</v>
      </c>
      <c r="P9" s="314" t="s">
        <v>68</v>
      </c>
      <c r="Q9" s="314" t="s">
        <v>744</v>
      </c>
      <c r="R9" s="192" t="s">
        <v>69</v>
      </c>
      <c r="S9" s="192" t="s">
        <v>70</v>
      </c>
      <c r="T9" s="193"/>
      <c r="U9" s="192" t="s">
        <v>71</v>
      </c>
    </row>
    <row r="10" spans="1:21" s="13" customFormat="1" ht="14.1" customHeight="1">
      <c r="A10" s="74">
        <v>10</v>
      </c>
      <c r="B10" s="286" t="s">
        <v>225</v>
      </c>
      <c r="C10" s="286" t="s">
        <v>379</v>
      </c>
      <c r="D10" s="315" t="s">
        <v>72</v>
      </c>
      <c r="E10" s="316" t="s">
        <v>226</v>
      </c>
      <c r="F10" s="485" t="s">
        <v>227</v>
      </c>
      <c r="G10" s="286" t="s">
        <v>40</v>
      </c>
      <c r="H10" s="486" t="s">
        <v>280</v>
      </c>
      <c r="I10" s="423" t="s">
        <v>635</v>
      </c>
      <c r="J10" s="501">
        <v>25.593333333333334</v>
      </c>
      <c r="K10" s="317">
        <f>SUM(L10:M10)</f>
        <v>156</v>
      </c>
      <c r="L10" s="235">
        <v>156</v>
      </c>
      <c r="M10" s="235"/>
      <c r="N10" s="234" t="e">
        <f>IF(L10="nio",0,IF(L10&gt;0,L10*J10/P10,0))*VLOOKUP(B10,'2-Kosten per locatie'!$A$12:$C$50,3,FALSE)</f>
        <v>#DIV/0!</v>
      </c>
      <c r="O10" s="234" t="str">
        <f>IF(M10="","",J10*M10/Q10*VLOOKUP(B10,'2-Kosten per locatie'!$A$12:$C$50,3,FALSE))</f>
        <v/>
      </c>
      <c r="P10" s="318">
        <f>IF(L10="nio",0,IF(L10&gt;0,VLOOKUP(G10,'3-Productie normen'!A:O,VLOOKUP(L10,'3-Productie normen'!$B$33:$C$40,2,FALSE),FALSE)))</f>
        <v>0</v>
      </c>
      <c r="Q10" s="318">
        <f>P10*'3-Productie normen'!$O$8</f>
        <v>0</v>
      </c>
      <c r="R10" s="319" t="str">
        <f>VLOOKUP(G10,'3-Productie normen'!A:M,13,FALSE)</f>
        <v>V</v>
      </c>
      <c r="S10" s="319"/>
      <c r="T10" s="55"/>
      <c r="U10" s="320">
        <f t="shared" ref="U10:U73" si="0">K10*J10</f>
        <v>3992.56</v>
      </c>
    </row>
    <row r="11" spans="1:21" ht="14.1" customHeight="1">
      <c r="A11" s="74">
        <v>11</v>
      </c>
      <c r="B11" s="286" t="s">
        <v>225</v>
      </c>
      <c r="C11" s="286" t="s">
        <v>379</v>
      </c>
      <c r="D11" s="315" t="s">
        <v>72</v>
      </c>
      <c r="E11" s="316" t="s">
        <v>226</v>
      </c>
      <c r="F11" s="485" t="s">
        <v>227</v>
      </c>
      <c r="G11" s="286" t="s">
        <v>40</v>
      </c>
      <c r="H11" s="486" t="s">
        <v>277</v>
      </c>
      <c r="I11" s="486" t="s">
        <v>642</v>
      </c>
      <c r="J11" s="501">
        <v>51.186666666666667</v>
      </c>
      <c r="K11" s="317">
        <f t="shared" ref="K11:K74" si="1">SUM(L11:M11)</f>
        <v>156</v>
      </c>
      <c r="L11" s="235">
        <v>156</v>
      </c>
      <c r="M11" s="235"/>
      <c r="N11" s="234" t="e">
        <f>IF(L11="nio",0,IF(L11&gt;0,L11*J11/P11,0))*VLOOKUP(B11,'2-Kosten per locatie'!$A$12:$C$50,3,FALSE)</f>
        <v>#DIV/0!</v>
      </c>
      <c r="O11" s="234" t="str">
        <f>IF(M11="","",J11*M11/Q11*VLOOKUP(B11,'2-Kosten per locatie'!$A$12:$C$50,3,FALSE))</f>
        <v/>
      </c>
      <c r="P11" s="318">
        <f>IF(L11="nio",0,IF(L11&gt;0,VLOOKUP(G11,'3-Productie normen'!A:O,VLOOKUP(L11,'3-Productie normen'!$B$33:$C$40,2,FALSE),FALSE)))</f>
        <v>0</v>
      </c>
      <c r="Q11" s="318">
        <f>P11*'3-Productie normen'!$O$8</f>
        <v>0</v>
      </c>
      <c r="R11" s="319" t="str">
        <f>VLOOKUP(G11,'3-Productie normen'!A:M,13,FALSE)</f>
        <v>V</v>
      </c>
      <c r="S11" s="319"/>
      <c r="U11" s="320">
        <f t="shared" si="0"/>
        <v>7985.12</v>
      </c>
    </row>
    <row r="12" spans="1:21" ht="14.1" customHeight="1">
      <c r="A12" s="74">
        <v>12</v>
      </c>
      <c r="B12" s="286" t="s">
        <v>225</v>
      </c>
      <c r="C12" s="286" t="s">
        <v>379</v>
      </c>
      <c r="D12" s="315" t="s">
        <v>72</v>
      </c>
      <c r="E12" s="316" t="s">
        <v>226</v>
      </c>
      <c r="F12" s="485" t="s">
        <v>228</v>
      </c>
      <c r="G12" s="286" t="s">
        <v>628</v>
      </c>
      <c r="H12" s="486" t="s">
        <v>280</v>
      </c>
      <c r="I12" s="423" t="s">
        <v>635</v>
      </c>
      <c r="J12" s="501">
        <v>3.5</v>
      </c>
      <c r="K12" s="317">
        <f t="shared" si="1"/>
        <v>255</v>
      </c>
      <c r="L12" s="235">
        <v>255</v>
      </c>
      <c r="M12" s="235"/>
      <c r="N12" s="234" t="e">
        <f>IF(L12="nio",0,IF(L12&gt;0,L12*J12/P12,0))*VLOOKUP(B12,'2-Kosten per locatie'!$A$12:$C$50,3,FALSE)</f>
        <v>#DIV/0!</v>
      </c>
      <c r="O12" s="234" t="str">
        <f>IF(M12="","",J12*M12/Q12*VLOOKUP(B12,'2-Kosten per locatie'!$A$12:$C$50,3,FALSE))</f>
        <v/>
      </c>
      <c r="P12" s="318">
        <f>IF(L12="nio",0,IF(L12&gt;0,VLOOKUP(G12,'3-Productie normen'!A:O,VLOOKUP(L12,'3-Productie normen'!$B$33:$C$40,2,FALSE),FALSE)))</f>
        <v>0</v>
      </c>
      <c r="Q12" s="318">
        <f>P12*'3-Productie normen'!$O$8</f>
        <v>0</v>
      </c>
      <c r="R12" s="319" t="str">
        <f>VLOOKUP(G12,'3-Productie normen'!A:M,13,FALSE)</f>
        <v>V</v>
      </c>
      <c r="S12" s="319"/>
      <c r="U12" s="320">
        <f t="shared" si="0"/>
        <v>892.5</v>
      </c>
    </row>
    <row r="13" spans="1:21" ht="14.1" customHeight="1">
      <c r="A13" s="74">
        <v>13</v>
      </c>
      <c r="B13" s="286" t="s">
        <v>225</v>
      </c>
      <c r="C13" s="286" t="s">
        <v>379</v>
      </c>
      <c r="D13" s="315" t="s">
        <v>72</v>
      </c>
      <c r="E13" s="316" t="s">
        <v>226</v>
      </c>
      <c r="F13" s="486" t="s">
        <v>228</v>
      </c>
      <c r="G13" s="70" t="s">
        <v>628</v>
      </c>
      <c r="H13" s="486" t="s">
        <v>277</v>
      </c>
      <c r="I13" s="486" t="s">
        <v>642</v>
      </c>
      <c r="J13" s="501">
        <v>6.5</v>
      </c>
      <c r="K13" s="317">
        <f t="shared" si="1"/>
        <v>255</v>
      </c>
      <c r="L13" s="235">
        <v>255</v>
      </c>
      <c r="M13" s="235"/>
      <c r="N13" s="234" t="e">
        <f>IF(L13="nio",0,IF(L13&gt;0,L13*J13/P13,0))*VLOOKUP(B13,'2-Kosten per locatie'!$A$12:$C$50,3,FALSE)</f>
        <v>#DIV/0!</v>
      </c>
      <c r="O13" s="234" t="str">
        <f>IF(M13="","",J13*M13/Q13*VLOOKUP(B13,'2-Kosten per locatie'!$A$12:$C$50,3,FALSE))</f>
        <v/>
      </c>
      <c r="P13" s="318">
        <f>IF(L13="nio",0,IF(L13&gt;0,VLOOKUP(G13,'3-Productie normen'!A:O,VLOOKUP(L13,'3-Productie normen'!$B$33:$C$40,2,FALSE),FALSE)))</f>
        <v>0</v>
      </c>
      <c r="Q13" s="318">
        <f>P13*'3-Productie normen'!$O$8</f>
        <v>0</v>
      </c>
      <c r="R13" s="319" t="str">
        <f>VLOOKUP(G13,'3-Productie normen'!A:M,13,FALSE)</f>
        <v>V</v>
      </c>
      <c r="S13" s="319"/>
      <c r="U13" s="320">
        <f t="shared" si="0"/>
        <v>1657.5</v>
      </c>
    </row>
    <row r="14" spans="1:21" ht="14.1" customHeight="1">
      <c r="A14" s="74">
        <v>14</v>
      </c>
      <c r="B14" s="286" t="s">
        <v>225</v>
      </c>
      <c r="C14" s="286" t="s">
        <v>379</v>
      </c>
      <c r="D14" s="315" t="s">
        <v>72</v>
      </c>
      <c r="E14" s="230" t="s">
        <v>229</v>
      </c>
      <c r="F14" s="487" t="s">
        <v>227</v>
      </c>
      <c r="G14" s="286" t="s">
        <v>40</v>
      </c>
      <c r="H14" s="486" t="s">
        <v>280</v>
      </c>
      <c r="I14" s="423" t="s">
        <v>635</v>
      </c>
      <c r="J14" s="501">
        <v>36.703333333333333</v>
      </c>
      <c r="K14" s="317">
        <f t="shared" si="1"/>
        <v>156</v>
      </c>
      <c r="L14" s="235">
        <v>156</v>
      </c>
      <c r="M14" s="235"/>
      <c r="N14" s="234" t="e">
        <f>IF(L14="nio",0,IF(L14&gt;0,L14*J14/P14,0))*VLOOKUP(B14,'2-Kosten per locatie'!$A$12:$C$50,3,FALSE)</f>
        <v>#DIV/0!</v>
      </c>
      <c r="O14" s="234" t="str">
        <f>IF(M14="","",J14*M14/Q14*VLOOKUP(B14,'2-Kosten per locatie'!$A$12:$C$50,3,FALSE))</f>
        <v/>
      </c>
      <c r="P14" s="318">
        <f>IF(L14="nio",0,IF(L14&gt;0,VLOOKUP(G14,'3-Productie normen'!A:O,VLOOKUP(L14,'3-Productie normen'!$B$33:$C$40,2,FALSE),FALSE)))</f>
        <v>0</v>
      </c>
      <c r="Q14" s="318">
        <f>P14*'3-Productie normen'!$O$8</f>
        <v>0</v>
      </c>
      <c r="R14" s="319" t="str">
        <f>VLOOKUP(G14,'3-Productie normen'!A:M,13,FALSE)</f>
        <v>V</v>
      </c>
      <c r="S14" s="319"/>
      <c r="U14" s="320">
        <f t="shared" si="0"/>
        <v>5725.72</v>
      </c>
    </row>
    <row r="15" spans="1:21" ht="14.1" customHeight="1">
      <c r="A15" s="74">
        <v>15</v>
      </c>
      <c r="B15" s="286" t="s">
        <v>225</v>
      </c>
      <c r="C15" s="286" t="s">
        <v>379</v>
      </c>
      <c r="D15" s="315" t="s">
        <v>72</v>
      </c>
      <c r="E15" s="316" t="s">
        <v>229</v>
      </c>
      <c r="F15" s="485" t="s">
        <v>227</v>
      </c>
      <c r="G15" s="286" t="s">
        <v>40</v>
      </c>
      <c r="H15" s="486" t="s">
        <v>277</v>
      </c>
      <c r="I15" s="486" t="s">
        <v>642</v>
      </c>
      <c r="J15" s="501">
        <v>73.406666666666666</v>
      </c>
      <c r="K15" s="317">
        <f t="shared" si="1"/>
        <v>156</v>
      </c>
      <c r="L15" s="235">
        <v>156</v>
      </c>
      <c r="M15" s="235"/>
      <c r="N15" s="234" t="e">
        <f>IF(L15="nio",0,IF(L15&gt;0,L15*J15/P15,0))*VLOOKUP(B15,'2-Kosten per locatie'!$A$12:$C$50,3,FALSE)</f>
        <v>#DIV/0!</v>
      </c>
      <c r="O15" s="234" t="str">
        <f>IF(M15="","",J15*M15/Q15*VLOOKUP(B15,'2-Kosten per locatie'!$A$12:$C$50,3,FALSE))</f>
        <v/>
      </c>
      <c r="P15" s="318">
        <f>IF(L15="nio",0,IF(L15&gt;0,VLOOKUP(G15,'3-Productie normen'!A:O,VLOOKUP(L15,'3-Productie normen'!$B$33:$C$40,2,FALSE),FALSE)))</f>
        <v>0</v>
      </c>
      <c r="Q15" s="318">
        <f>P15*'3-Productie normen'!$O$8</f>
        <v>0</v>
      </c>
      <c r="R15" s="319" t="str">
        <f>VLOOKUP(G15,'3-Productie normen'!A:M,13,FALSE)</f>
        <v>V</v>
      </c>
      <c r="S15" s="319"/>
      <c r="U15" s="320">
        <f t="shared" si="0"/>
        <v>11451.44</v>
      </c>
    </row>
    <row r="16" spans="1:21" ht="14.1" customHeight="1">
      <c r="A16" s="74">
        <v>16</v>
      </c>
      <c r="B16" s="286" t="s">
        <v>225</v>
      </c>
      <c r="C16" s="286" t="s">
        <v>379</v>
      </c>
      <c r="D16" s="315" t="s">
        <v>72</v>
      </c>
      <c r="E16" s="316" t="s">
        <v>229</v>
      </c>
      <c r="F16" s="485" t="s">
        <v>228</v>
      </c>
      <c r="G16" s="286" t="s">
        <v>628</v>
      </c>
      <c r="H16" s="486" t="s">
        <v>280</v>
      </c>
      <c r="I16" s="423" t="s">
        <v>635</v>
      </c>
      <c r="J16" s="501">
        <v>3.5</v>
      </c>
      <c r="K16" s="317">
        <f t="shared" si="1"/>
        <v>255</v>
      </c>
      <c r="L16" s="235">
        <v>255</v>
      </c>
      <c r="M16" s="235"/>
      <c r="N16" s="234" t="e">
        <f>IF(L16="nio",0,IF(L16&gt;0,L16*J16/P16,0))*VLOOKUP(B16,'2-Kosten per locatie'!$A$12:$C$50,3,FALSE)</f>
        <v>#DIV/0!</v>
      </c>
      <c r="O16" s="234" t="str">
        <f>IF(M16="","",J16*M16/Q16*VLOOKUP(B16,'2-Kosten per locatie'!$A$12:$C$50,3,FALSE))</f>
        <v/>
      </c>
      <c r="P16" s="318">
        <f>IF(L16="nio",0,IF(L16&gt;0,VLOOKUP(G16,'3-Productie normen'!A:O,VLOOKUP(L16,'3-Productie normen'!$B$33:$C$40,2,FALSE),FALSE)))</f>
        <v>0</v>
      </c>
      <c r="Q16" s="318">
        <f>P16*'3-Productie normen'!$O$8</f>
        <v>0</v>
      </c>
      <c r="R16" s="319" t="str">
        <f>VLOOKUP(G16,'3-Productie normen'!A:M,13,FALSE)</f>
        <v>V</v>
      </c>
      <c r="S16" s="319"/>
      <c r="U16" s="320">
        <f t="shared" si="0"/>
        <v>892.5</v>
      </c>
    </row>
    <row r="17" spans="1:21" ht="14.1" customHeight="1">
      <c r="A17" s="74">
        <v>17</v>
      </c>
      <c r="B17" s="286" t="s">
        <v>225</v>
      </c>
      <c r="C17" s="286" t="s">
        <v>379</v>
      </c>
      <c r="D17" s="315" t="s">
        <v>72</v>
      </c>
      <c r="E17" s="316" t="s">
        <v>229</v>
      </c>
      <c r="F17" s="485" t="s">
        <v>228</v>
      </c>
      <c r="G17" s="286" t="s">
        <v>628</v>
      </c>
      <c r="H17" s="486" t="s">
        <v>277</v>
      </c>
      <c r="I17" s="486" t="s">
        <v>642</v>
      </c>
      <c r="J17" s="501">
        <v>6.5</v>
      </c>
      <c r="K17" s="317">
        <f t="shared" si="1"/>
        <v>255</v>
      </c>
      <c r="L17" s="235">
        <v>255</v>
      </c>
      <c r="M17" s="235"/>
      <c r="N17" s="234" t="e">
        <f>IF(L17="nio",0,IF(L17&gt;0,L17*J17/P17,0))*VLOOKUP(B17,'2-Kosten per locatie'!$A$12:$C$50,3,FALSE)</f>
        <v>#DIV/0!</v>
      </c>
      <c r="O17" s="234" t="str">
        <f>IF(M17="","",J17*M17/Q17*VLOOKUP(B17,'2-Kosten per locatie'!$A$12:$C$50,3,FALSE))</f>
        <v/>
      </c>
      <c r="P17" s="318">
        <f>IF(L17="nio",0,IF(L17&gt;0,VLOOKUP(G17,'3-Productie normen'!A:O,VLOOKUP(L17,'3-Productie normen'!$B$33:$C$40,2,FALSE),FALSE)))</f>
        <v>0</v>
      </c>
      <c r="Q17" s="318">
        <f>P17*'3-Productie normen'!$O$8</f>
        <v>0</v>
      </c>
      <c r="R17" s="319" t="str">
        <f>VLOOKUP(G17,'3-Productie normen'!A:M,13,FALSE)</f>
        <v>V</v>
      </c>
      <c r="S17" s="319"/>
      <c r="U17" s="320">
        <f t="shared" si="0"/>
        <v>1657.5</v>
      </c>
    </row>
    <row r="18" spans="1:21" ht="14.1" customHeight="1">
      <c r="A18" s="74">
        <v>18</v>
      </c>
      <c r="B18" s="286" t="s">
        <v>225</v>
      </c>
      <c r="C18" s="286" t="s">
        <v>379</v>
      </c>
      <c r="D18" s="315" t="s">
        <v>72</v>
      </c>
      <c r="E18" s="316" t="s">
        <v>230</v>
      </c>
      <c r="F18" s="486" t="s">
        <v>231</v>
      </c>
      <c r="G18" s="70" t="s">
        <v>45</v>
      </c>
      <c r="H18" s="486" t="s">
        <v>277</v>
      </c>
      <c r="I18" s="486" t="s">
        <v>642</v>
      </c>
      <c r="J18" s="501">
        <v>24.7</v>
      </c>
      <c r="K18" s="317">
        <f t="shared" si="1"/>
        <v>255</v>
      </c>
      <c r="L18" s="235">
        <v>255</v>
      </c>
      <c r="M18" s="235"/>
      <c r="N18" s="234" t="e">
        <f>IF(L18="nio",0,IF(L18&gt;0,L18*J18/P18,0))*VLOOKUP(B18,'2-Kosten per locatie'!$A$12:$C$50,3,FALSE)</f>
        <v>#DIV/0!</v>
      </c>
      <c r="O18" s="234" t="str">
        <f>IF(M18="","",J18*M18/Q18*VLOOKUP(B18,'2-Kosten per locatie'!$A$12:$C$50,3,FALSE))</f>
        <v/>
      </c>
      <c r="P18" s="318">
        <f>IF(L18="nio",0,IF(L18&gt;0,VLOOKUP(G18,'3-Productie normen'!A:O,VLOOKUP(L18,'3-Productie normen'!$B$33:$C$40,2,FALSE),FALSE)))</f>
        <v>0</v>
      </c>
      <c r="Q18" s="318">
        <f>P18*'3-Productie normen'!$O$8</f>
        <v>0</v>
      </c>
      <c r="R18" s="319" t="str">
        <f>VLOOKUP(G18,'3-Productie normen'!A:M,13,FALSE)</f>
        <v>V</v>
      </c>
      <c r="S18" s="319"/>
      <c r="U18" s="320">
        <f t="shared" si="0"/>
        <v>6298.5</v>
      </c>
    </row>
    <row r="19" spans="1:21" ht="14.1" customHeight="1">
      <c r="A19" s="74">
        <v>19</v>
      </c>
      <c r="B19" s="286" t="s">
        <v>225</v>
      </c>
      <c r="C19" s="286" t="s">
        <v>379</v>
      </c>
      <c r="D19" s="315" t="s">
        <v>72</v>
      </c>
      <c r="E19" s="230" t="s">
        <v>232</v>
      </c>
      <c r="F19" s="487" t="s">
        <v>233</v>
      </c>
      <c r="G19" s="286" t="s">
        <v>40</v>
      </c>
      <c r="H19" s="486" t="s">
        <v>278</v>
      </c>
      <c r="I19" s="423" t="s">
        <v>635</v>
      </c>
      <c r="J19" s="501">
        <v>166</v>
      </c>
      <c r="K19" s="317">
        <f t="shared" si="1"/>
        <v>156</v>
      </c>
      <c r="L19" s="235">
        <v>156</v>
      </c>
      <c r="M19" s="235"/>
      <c r="N19" s="234" t="e">
        <f>IF(L19="nio",0,IF(L19&gt;0,L19*J19/P19,0))*VLOOKUP(B19,'2-Kosten per locatie'!$A$12:$C$50,3,FALSE)</f>
        <v>#DIV/0!</v>
      </c>
      <c r="O19" s="234" t="str">
        <f>IF(M19="","",J19*M19/Q19*VLOOKUP(B19,'2-Kosten per locatie'!$A$12:$C$50,3,FALSE))</f>
        <v/>
      </c>
      <c r="P19" s="318">
        <f>IF(L19="nio",0,IF(L19&gt;0,VLOOKUP(G19,'3-Productie normen'!A:O,VLOOKUP(L19,'3-Productie normen'!$B$33:$C$40,2,FALSE),FALSE)))</f>
        <v>0</v>
      </c>
      <c r="Q19" s="318">
        <f>P19*'3-Productie normen'!$O$8</f>
        <v>0</v>
      </c>
      <c r="R19" s="319" t="str">
        <f>VLOOKUP(G19,'3-Productie normen'!A:M,13,FALSE)</f>
        <v>V</v>
      </c>
      <c r="S19" s="319"/>
      <c r="U19" s="320">
        <f t="shared" si="0"/>
        <v>25896</v>
      </c>
    </row>
    <row r="20" spans="1:21" ht="14.1" customHeight="1">
      <c r="A20" s="74">
        <v>20</v>
      </c>
      <c r="B20" s="286" t="s">
        <v>225</v>
      </c>
      <c r="C20" s="286" t="s">
        <v>379</v>
      </c>
      <c r="D20" s="315" t="s">
        <v>72</v>
      </c>
      <c r="E20" s="316" t="s">
        <v>234</v>
      </c>
      <c r="F20" s="485" t="s">
        <v>235</v>
      </c>
      <c r="G20" s="286" t="s">
        <v>47</v>
      </c>
      <c r="H20" s="486" t="s">
        <v>279</v>
      </c>
      <c r="I20" s="486" t="s">
        <v>73</v>
      </c>
      <c r="J20" s="501">
        <v>14.7</v>
      </c>
      <c r="K20" s="317">
        <f t="shared" si="1"/>
        <v>255</v>
      </c>
      <c r="L20" s="235">
        <v>255</v>
      </c>
      <c r="M20" s="235"/>
      <c r="N20" s="234" t="e">
        <f>IF(L20="nio",0,IF(L20&gt;0,L20*J20/P20,0))*VLOOKUP(B20,'2-Kosten per locatie'!$A$12:$C$50,3,FALSE)</f>
        <v>#DIV/0!</v>
      </c>
      <c r="O20" s="234" t="str">
        <f>IF(M20="","",J20*M20/Q20*VLOOKUP(B20,'2-Kosten per locatie'!$A$12:$C$50,3,FALSE))</f>
        <v/>
      </c>
      <c r="P20" s="318">
        <f>IF(L20="nio",0,IF(L20&gt;0,VLOOKUP(G20,'3-Productie normen'!A:O,VLOOKUP(L20,'3-Productie normen'!$B$33:$C$40,2,FALSE),FALSE)))</f>
        <v>0</v>
      </c>
      <c r="Q20" s="318">
        <f>P20*'3-Productie normen'!$O$8</f>
        <v>0</v>
      </c>
      <c r="R20" s="319" t="str">
        <f>VLOOKUP(G20,'3-Productie normen'!A:M,13,FALSE)</f>
        <v>V</v>
      </c>
      <c r="S20" s="319"/>
      <c r="U20" s="320">
        <f t="shared" si="0"/>
        <v>3748.5</v>
      </c>
    </row>
    <row r="21" spans="1:21" ht="14.1" customHeight="1">
      <c r="A21" s="74">
        <v>21</v>
      </c>
      <c r="B21" s="286" t="s">
        <v>225</v>
      </c>
      <c r="C21" s="286" t="s">
        <v>379</v>
      </c>
      <c r="D21" s="315" t="s">
        <v>72</v>
      </c>
      <c r="E21" s="316" t="s">
        <v>236</v>
      </c>
      <c r="F21" s="485" t="s">
        <v>237</v>
      </c>
      <c r="G21" s="286" t="s">
        <v>38</v>
      </c>
      <c r="H21" s="486" t="s">
        <v>278</v>
      </c>
      <c r="I21" s="423" t="s">
        <v>634</v>
      </c>
      <c r="J21" s="501">
        <v>4.8</v>
      </c>
      <c r="K21" s="317">
        <f t="shared" si="1"/>
        <v>255</v>
      </c>
      <c r="L21" s="235">
        <v>255</v>
      </c>
      <c r="M21" s="235"/>
      <c r="N21" s="234" t="e">
        <f>IF(L21="nio",0,IF(L21&gt;0,L21*J21/P21,0))*VLOOKUP(B21,'2-Kosten per locatie'!$A$12:$C$50,3,FALSE)</f>
        <v>#DIV/0!</v>
      </c>
      <c r="O21" s="234" t="str">
        <f>IF(M21="","",J21*M21/Q21*VLOOKUP(B21,'2-Kosten per locatie'!$A$12:$C$50,3,FALSE))</f>
        <v/>
      </c>
      <c r="P21" s="318">
        <f>IF(L21="nio",0,IF(L21&gt;0,VLOOKUP(G21,'3-Productie normen'!A:O,VLOOKUP(L21,'3-Productie normen'!$B$33:$C$40,2,FALSE),FALSE)))</f>
        <v>0</v>
      </c>
      <c r="Q21" s="318">
        <f>P21*'3-Productie normen'!$O$8</f>
        <v>0</v>
      </c>
      <c r="R21" s="319" t="str">
        <f>VLOOKUP(G21,'3-Productie normen'!A:M,13,FALSE)</f>
        <v>S</v>
      </c>
      <c r="S21" s="319"/>
      <c r="U21" s="320">
        <f t="shared" si="0"/>
        <v>1224</v>
      </c>
    </row>
    <row r="22" spans="1:21" ht="14.1" customHeight="1">
      <c r="A22" s="74">
        <v>22</v>
      </c>
      <c r="B22" s="286" t="s">
        <v>225</v>
      </c>
      <c r="C22" s="286" t="s">
        <v>379</v>
      </c>
      <c r="D22" s="315" t="s">
        <v>72</v>
      </c>
      <c r="E22" s="316" t="s">
        <v>238</v>
      </c>
      <c r="F22" s="485" t="s">
        <v>239</v>
      </c>
      <c r="G22" s="286" t="s">
        <v>38</v>
      </c>
      <c r="H22" s="486" t="s">
        <v>278</v>
      </c>
      <c r="I22" s="423" t="s">
        <v>634</v>
      </c>
      <c r="J22" s="501">
        <v>12.2</v>
      </c>
      <c r="K22" s="317">
        <f t="shared" si="1"/>
        <v>255</v>
      </c>
      <c r="L22" s="235">
        <v>255</v>
      </c>
      <c r="M22" s="235"/>
      <c r="N22" s="234" t="e">
        <f>IF(L22="nio",0,IF(L22&gt;0,L22*J22/P22,0))*VLOOKUP(B22,'2-Kosten per locatie'!$A$12:$C$50,3,FALSE)</f>
        <v>#DIV/0!</v>
      </c>
      <c r="O22" s="234" t="str">
        <f>IF(M22="","",J22*M22/Q22*VLOOKUP(B22,'2-Kosten per locatie'!$A$12:$C$50,3,FALSE))</f>
        <v/>
      </c>
      <c r="P22" s="318">
        <f>IF(L22="nio",0,IF(L22&gt;0,VLOOKUP(G22,'3-Productie normen'!A:O,VLOOKUP(L22,'3-Productie normen'!$B$33:$C$40,2,FALSE),FALSE)))</f>
        <v>0</v>
      </c>
      <c r="Q22" s="318">
        <f>P22*'3-Productie normen'!$O$8</f>
        <v>0</v>
      </c>
      <c r="R22" s="319" t="str">
        <f>VLOOKUP(G22,'3-Productie normen'!A:M,13,FALSE)</f>
        <v>S</v>
      </c>
      <c r="S22" s="319"/>
      <c r="U22" s="320">
        <f t="shared" si="0"/>
        <v>3111</v>
      </c>
    </row>
    <row r="23" spans="1:21" ht="14.1" customHeight="1">
      <c r="A23" s="74">
        <v>23</v>
      </c>
      <c r="B23" s="286" t="s">
        <v>225</v>
      </c>
      <c r="C23" s="286" t="s">
        <v>379</v>
      </c>
      <c r="D23" s="315" t="s">
        <v>72</v>
      </c>
      <c r="E23" s="316" t="s">
        <v>240</v>
      </c>
      <c r="F23" s="486" t="s">
        <v>239</v>
      </c>
      <c r="G23" s="70" t="s">
        <v>38</v>
      </c>
      <c r="H23" s="486" t="s">
        <v>278</v>
      </c>
      <c r="I23" s="423" t="s">
        <v>634</v>
      </c>
      <c r="J23" s="501">
        <v>7.8</v>
      </c>
      <c r="K23" s="317">
        <f t="shared" si="1"/>
        <v>255</v>
      </c>
      <c r="L23" s="235">
        <v>255</v>
      </c>
      <c r="M23" s="235"/>
      <c r="N23" s="234" t="e">
        <f>IF(L23="nio",0,IF(L23&gt;0,L23*J23/P23,0))*VLOOKUP(B23,'2-Kosten per locatie'!$A$12:$C$50,3,FALSE)</f>
        <v>#DIV/0!</v>
      </c>
      <c r="O23" s="234" t="str">
        <f>IF(M23="","",J23*M23/Q23*VLOOKUP(B23,'2-Kosten per locatie'!$A$12:$C$50,3,FALSE))</f>
        <v/>
      </c>
      <c r="P23" s="318">
        <f>IF(L23="nio",0,IF(L23&gt;0,VLOOKUP(G23,'3-Productie normen'!A:O,VLOOKUP(L23,'3-Productie normen'!$B$33:$C$40,2,FALSE),FALSE)))</f>
        <v>0</v>
      </c>
      <c r="Q23" s="318">
        <f>P23*'3-Productie normen'!$O$8</f>
        <v>0</v>
      </c>
      <c r="R23" s="319" t="str">
        <f>VLOOKUP(G23,'3-Productie normen'!A:M,13,FALSE)</f>
        <v>S</v>
      </c>
      <c r="S23" s="319"/>
      <c r="U23" s="320">
        <f t="shared" si="0"/>
        <v>1989</v>
      </c>
    </row>
    <row r="24" spans="1:21" ht="14.1" customHeight="1">
      <c r="A24" s="74">
        <v>24</v>
      </c>
      <c r="B24" s="286" t="s">
        <v>225</v>
      </c>
      <c r="C24" s="286" t="s">
        <v>379</v>
      </c>
      <c r="D24" s="315" t="s">
        <v>72</v>
      </c>
      <c r="E24" s="230" t="s">
        <v>241</v>
      </c>
      <c r="F24" s="487" t="s">
        <v>242</v>
      </c>
      <c r="G24" s="297" t="s">
        <v>36</v>
      </c>
      <c r="H24" s="486" t="s">
        <v>277</v>
      </c>
      <c r="I24" s="486" t="s">
        <v>642</v>
      </c>
      <c r="J24" s="501">
        <v>16.100000000000001</v>
      </c>
      <c r="K24" s="317">
        <f t="shared" si="1"/>
        <v>255</v>
      </c>
      <c r="L24" s="235">
        <v>255</v>
      </c>
      <c r="M24" s="235"/>
      <c r="N24" s="234" t="e">
        <f>IF(L24="nio",0,IF(L24&gt;0,L24*J24/P24,0))*VLOOKUP(B24,'2-Kosten per locatie'!$A$12:$C$50,3,FALSE)</f>
        <v>#DIV/0!</v>
      </c>
      <c r="O24" s="234" t="str">
        <f>IF(M24="","",J24*M24/Q24*VLOOKUP(B24,'2-Kosten per locatie'!$A$12:$C$50,3,FALSE))</f>
        <v/>
      </c>
      <c r="P24" s="318">
        <f>IF(L24="nio",0,IF(L24&gt;0,VLOOKUP(G24,'3-Productie normen'!A:O,VLOOKUP(L24,'3-Productie normen'!$B$33:$C$40,2,FALSE),FALSE)))</f>
        <v>0</v>
      </c>
      <c r="Q24" s="318">
        <f>P24*'3-Productie normen'!$O$8</f>
        <v>0</v>
      </c>
      <c r="R24" s="319" t="str">
        <f>VLOOKUP(G24,'3-Productie normen'!A:M,13,FALSE)</f>
        <v>B</v>
      </c>
      <c r="S24" s="319"/>
      <c r="U24" s="320">
        <f t="shared" si="0"/>
        <v>4105.5</v>
      </c>
    </row>
    <row r="25" spans="1:21" ht="14.1" customHeight="1">
      <c r="A25" s="74">
        <v>25</v>
      </c>
      <c r="B25" s="286" t="s">
        <v>225</v>
      </c>
      <c r="C25" s="286" t="s">
        <v>379</v>
      </c>
      <c r="D25" s="315" t="s">
        <v>72</v>
      </c>
      <c r="E25" s="316" t="s">
        <v>243</v>
      </c>
      <c r="F25" s="485" t="s">
        <v>242</v>
      </c>
      <c r="G25" s="286" t="s">
        <v>36</v>
      </c>
      <c r="H25" s="486" t="s">
        <v>277</v>
      </c>
      <c r="I25" s="486" t="s">
        <v>642</v>
      </c>
      <c r="J25" s="501">
        <v>16</v>
      </c>
      <c r="K25" s="317">
        <f t="shared" si="1"/>
        <v>255</v>
      </c>
      <c r="L25" s="235">
        <v>255</v>
      </c>
      <c r="M25" s="235"/>
      <c r="N25" s="234" t="e">
        <f>IF(L25="nio",0,IF(L25&gt;0,L25*J25/P25,0))*VLOOKUP(B25,'2-Kosten per locatie'!$A$12:$C$50,3,FALSE)</f>
        <v>#DIV/0!</v>
      </c>
      <c r="O25" s="234" t="str">
        <f>IF(M25="","",J25*M25/Q25*VLOOKUP(B25,'2-Kosten per locatie'!$A$12:$C$50,3,FALSE))</f>
        <v/>
      </c>
      <c r="P25" s="318">
        <f>IF(L25="nio",0,IF(L25&gt;0,VLOOKUP(G25,'3-Productie normen'!A:O,VLOOKUP(L25,'3-Productie normen'!$B$33:$C$40,2,FALSE),FALSE)))</f>
        <v>0</v>
      </c>
      <c r="Q25" s="318">
        <f>P25*'3-Productie normen'!$O$8</f>
        <v>0</v>
      </c>
      <c r="R25" s="319" t="str">
        <f>VLOOKUP(G25,'3-Productie normen'!A:M,13,FALSE)</f>
        <v>B</v>
      </c>
      <c r="S25" s="319"/>
      <c r="U25" s="320">
        <f t="shared" si="0"/>
        <v>4080</v>
      </c>
    </row>
    <row r="26" spans="1:21" ht="14.1" customHeight="1">
      <c r="A26" s="74">
        <v>26</v>
      </c>
      <c r="B26" s="286" t="s">
        <v>225</v>
      </c>
      <c r="C26" s="286" t="s">
        <v>379</v>
      </c>
      <c r="D26" s="315" t="s">
        <v>72</v>
      </c>
      <c r="E26" s="316" t="s">
        <v>244</v>
      </c>
      <c r="F26" s="485" t="s">
        <v>242</v>
      </c>
      <c r="G26" s="286" t="s">
        <v>36</v>
      </c>
      <c r="H26" s="486" t="s">
        <v>277</v>
      </c>
      <c r="I26" s="486" t="s">
        <v>642</v>
      </c>
      <c r="J26" s="501">
        <v>16</v>
      </c>
      <c r="K26" s="317">
        <f t="shared" si="1"/>
        <v>255</v>
      </c>
      <c r="L26" s="235">
        <v>255</v>
      </c>
      <c r="M26" s="235"/>
      <c r="N26" s="234" t="e">
        <f>IF(L26="nio",0,IF(L26&gt;0,L26*J26/P26,0))*VLOOKUP(B26,'2-Kosten per locatie'!$A$12:$C$50,3,FALSE)</f>
        <v>#DIV/0!</v>
      </c>
      <c r="O26" s="234" t="str">
        <f>IF(M26="","",J26*M26/Q26*VLOOKUP(B26,'2-Kosten per locatie'!$A$12:$C$50,3,FALSE))</f>
        <v/>
      </c>
      <c r="P26" s="318">
        <f>IF(L26="nio",0,IF(L26&gt;0,VLOOKUP(G26,'3-Productie normen'!A:O,VLOOKUP(L26,'3-Productie normen'!$B$33:$C$40,2,FALSE),FALSE)))</f>
        <v>0</v>
      </c>
      <c r="Q26" s="318">
        <f>P26*'3-Productie normen'!$O$8</f>
        <v>0</v>
      </c>
      <c r="R26" s="319" t="str">
        <f>VLOOKUP(G26,'3-Productie normen'!A:M,13,FALSE)</f>
        <v>B</v>
      </c>
      <c r="S26" s="319"/>
      <c r="U26" s="320">
        <f t="shared" si="0"/>
        <v>4080</v>
      </c>
    </row>
    <row r="27" spans="1:21" ht="14.1" customHeight="1">
      <c r="A27" s="74">
        <v>27</v>
      </c>
      <c r="B27" s="286" t="s">
        <v>225</v>
      </c>
      <c r="C27" s="286" t="s">
        <v>379</v>
      </c>
      <c r="D27" s="315" t="s">
        <v>72</v>
      </c>
      <c r="E27" s="316" t="s">
        <v>245</v>
      </c>
      <c r="F27" s="485" t="s">
        <v>242</v>
      </c>
      <c r="G27" s="286" t="s">
        <v>36</v>
      </c>
      <c r="H27" s="486" t="s">
        <v>277</v>
      </c>
      <c r="I27" s="486" t="s">
        <v>642</v>
      </c>
      <c r="J27" s="501">
        <v>16</v>
      </c>
      <c r="K27" s="317">
        <f t="shared" si="1"/>
        <v>255</v>
      </c>
      <c r="L27" s="235">
        <v>255</v>
      </c>
      <c r="M27" s="235"/>
      <c r="N27" s="234" t="e">
        <f>IF(L27="nio",0,IF(L27&gt;0,L27*J27/P27,0))*VLOOKUP(B27,'2-Kosten per locatie'!$A$12:$C$50,3,FALSE)</f>
        <v>#DIV/0!</v>
      </c>
      <c r="O27" s="234" t="str">
        <f>IF(M27="","",J27*M27/Q27*VLOOKUP(B27,'2-Kosten per locatie'!$A$12:$C$50,3,FALSE))</f>
        <v/>
      </c>
      <c r="P27" s="318">
        <f>IF(L27="nio",0,IF(L27&gt;0,VLOOKUP(G27,'3-Productie normen'!A:O,VLOOKUP(L27,'3-Productie normen'!$B$33:$C$40,2,FALSE),FALSE)))</f>
        <v>0</v>
      </c>
      <c r="Q27" s="318">
        <f>P27*'3-Productie normen'!$O$8</f>
        <v>0</v>
      </c>
      <c r="R27" s="319" t="str">
        <f>VLOOKUP(G27,'3-Productie normen'!A:M,13,FALSE)</f>
        <v>B</v>
      </c>
      <c r="S27" s="319"/>
      <c r="U27" s="320">
        <f t="shared" si="0"/>
        <v>4080</v>
      </c>
    </row>
    <row r="28" spans="1:21" ht="14.1" customHeight="1">
      <c r="A28" s="74">
        <v>28</v>
      </c>
      <c r="B28" s="286" t="s">
        <v>225</v>
      </c>
      <c r="C28" s="286" t="s">
        <v>379</v>
      </c>
      <c r="D28" s="315" t="s">
        <v>72</v>
      </c>
      <c r="E28" s="316" t="s">
        <v>246</v>
      </c>
      <c r="F28" s="486" t="s">
        <v>242</v>
      </c>
      <c r="G28" s="70" t="s">
        <v>36</v>
      </c>
      <c r="H28" s="486" t="s">
        <v>277</v>
      </c>
      <c r="I28" s="486" t="s">
        <v>642</v>
      </c>
      <c r="J28" s="501">
        <v>13.2</v>
      </c>
      <c r="K28" s="317">
        <f t="shared" si="1"/>
        <v>255</v>
      </c>
      <c r="L28" s="235">
        <v>255</v>
      </c>
      <c r="M28" s="235"/>
      <c r="N28" s="234" t="e">
        <f>IF(L28="nio",0,IF(L28&gt;0,L28*J28/P28,0))*VLOOKUP(B28,'2-Kosten per locatie'!$A$12:$C$50,3,FALSE)</f>
        <v>#DIV/0!</v>
      </c>
      <c r="O28" s="234" t="str">
        <f>IF(M28="","",J28*M28/Q28*VLOOKUP(B28,'2-Kosten per locatie'!$A$12:$C$50,3,FALSE))</f>
        <v/>
      </c>
      <c r="P28" s="318">
        <f>IF(L28="nio",0,IF(L28&gt;0,VLOOKUP(G28,'3-Productie normen'!A:O,VLOOKUP(L28,'3-Productie normen'!$B$33:$C$40,2,FALSE),FALSE)))</f>
        <v>0</v>
      </c>
      <c r="Q28" s="318">
        <f>P28*'3-Productie normen'!$O$8</f>
        <v>0</v>
      </c>
      <c r="R28" s="319" t="str">
        <f>VLOOKUP(G28,'3-Productie normen'!A:M,13,FALSE)</f>
        <v>B</v>
      </c>
      <c r="S28" s="319"/>
      <c r="U28" s="320">
        <f t="shared" si="0"/>
        <v>3366</v>
      </c>
    </row>
    <row r="29" spans="1:21" ht="14.1" customHeight="1">
      <c r="A29" s="74">
        <v>29</v>
      </c>
      <c r="B29" s="286" t="s">
        <v>225</v>
      </c>
      <c r="C29" s="286" t="s">
        <v>379</v>
      </c>
      <c r="D29" s="315" t="s">
        <v>72</v>
      </c>
      <c r="E29" s="230" t="s">
        <v>247</v>
      </c>
      <c r="F29" s="487" t="s">
        <v>248</v>
      </c>
      <c r="G29" s="83" t="s">
        <v>46</v>
      </c>
      <c r="H29" s="486" t="s">
        <v>280</v>
      </c>
      <c r="I29" s="423" t="s">
        <v>635</v>
      </c>
      <c r="J29" s="501">
        <v>13.2</v>
      </c>
      <c r="K29" s="317">
        <f t="shared" si="1"/>
        <v>255</v>
      </c>
      <c r="L29" s="235">
        <v>255</v>
      </c>
      <c r="M29" s="235"/>
      <c r="N29" s="234" t="e">
        <f>IF(L29="nio",0,IF(L29&gt;0,L29*J29/P29,0))*VLOOKUP(B29,'2-Kosten per locatie'!$A$12:$C$50,3,FALSE)</f>
        <v>#DIV/0!</v>
      </c>
      <c r="O29" s="234" t="str">
        <f>IF(M29="","",J29*M29/Q29*VLOOKUP(B29,'2-Kosten per locatie'!$A$12:$C$50,3,FALSE))</f>
        <v/>
      </c>
      <c r="P29" s="318">
        <f>IF(L29="nio",0,IF(L29&gt;0,VLOOKUP(G29,'3-Productie normen'!A:O,VLOOKUP(L29,'3-Productie normen'!$B$33:$C$40,2,FALSE),FALSE)))</f>
        <v>0</v>
      </c>
      <c r="Q29" s="318">
        <f>P29*'3-Productie normen'!$O$8</f>
        <v>0</v>
      </c>
      <c r="R29" s="319" t="str">
        <f>VLOOKUP(G29,'3-Productie normen'!A:M,13,FALSE)</f>
        <v>V</v>
      </c>
      <c r="S29" s="319"/>
      <c r="U29" s="320">
        <f t="shared" si="0"/>
        <v>3366</v>
      </c>
    </row>
    <row r="30" spans="1:21" ht="14.1" customHeight="1">
      <c r="A30" s="74">
        <v>30</v>
      </c>
      <c r="B30" s="286" t="s">
        <v>225</v>
      </c>
      <c r="C30" s="286" t="s">
        <v>379</v>
      </c>
      <c r="D30" s="315" t="s">
        <v>72</v>
      </c>
      <c r="E30" s="316" t="s">
        <v>249</v>
      </c>
      <c r="F30" s="486" t="s">
        <v>242</v>
      </c>
      <c r="G30" s="70" t="s">
        <v>36</v>
      </c>
      <c r="H30" s="95" t="s">
        <v>277</v>
      </c>
      <c r="I30" s="95" t="s">
        <v>642</v>
      </c>
      <c r="J30" s="501">
        <v>21.6</v>
      </c>
      <c r="K30" s="317">
        <f t="shared" si="1"/>
        <v>255</v>
      </c>
      <c r="L30" s="235">
        <v>255</v>
      </c>
      <c r="M30" s="235"/>
      <c r="N30" s="234" t="e">
        <f>IF(L30="nio",0,IF(L30&gt;0,L30*J30/P30,0))*VLOOKUP(B30,'2-Kosten per locatie'!$A$12:$C$50,3,FALSE)</f>
        <v>#DIV/0!</v>
      </c>
      <c r="O30" s="234" t="str">
        <f>IF(M30="","",J30*M30/Q30*VLOOKUP(B30,'2-Kosten per locatie'!$A$12:$C$50,3,FALSE))</f>
        <v/>
      </c>
      <c r="P30" s="318">
        <f>IF(L30="nio",0,IF(L30&gt;0,VLOOKUP(G30,'3-Productie normen'!A:O,VLOOKUP(L30,'3-Productie normen'!$B$33:$C$40,2,FALSE),FALSE)))</f>
        <v>0</v>
      </c>
      <c r="Q30" s="318">
        <f>P30*'3-Productie normen'!$O$8</f>
        <v>0</v>
      </c>
      <c r="R30" s="319" t="str">
        <f>VLOOKUP(G30,'3-Productie normen'!A:M,13,FALSE)</f>
        <v>B</v>
      </c>
      <c r="S30" s="319"/>
      <c r="U30" s="320">
        <f t="shared" si="0"/>
        <v>5508</v>
      </c>
    </row>
    <row r="31" spans="1:21" ht="14.1" customHeight="1">
      <c r="A31" s="74">
        <v>31</v>
      </c>
      <c r="B31" s="286" t="s">
        <v>225</v>
      </c>
      <c r="C31" s="286" t="s">
        <v>379</v>
      </c>
      <c r="D31" s="84" t="s">
        <v>72</v>
      </c>
      <c r="E31" s="230" t="s">
        <v>250</v>
      </c>
      <c r="F31" s="487" t="s">
        <v>242</v>
      </c>
      <c r="G31" s="83" t="s">
        <v>36</v>
      </c>
      <c r="H31" s="486" t="s">
        <v>277</v>
      </c>
      <c r="I31" s="486" t="s">
        <v>642</v>
      </c>
      <c r="J31" s="501">
        <v>86</v>
      </c>
      <c r="K31" s="317">
        <f t="shared" si="1"/>
        <v>255</v>
      </c>
      <c r="L31" s="235">
        <v>255</v>
      </c>
      <c r="M31" s="235"/>
      <c r="N31" s="234" t="e">
        <f>IF(L31="nio",0,IF(L31&gt;0,L31*J31/P31,0))*VLOOKUP(B31,'2-Kosten per locatie'!$A$12:$C$50,3,FALSE)</f>
        <v>#DIV/0!</v>
      </c>
      <c r="O31" s="234" t="str">
        <f>IF(M31="","",J31*M31/Q31*VLOOKUP(B31,'2-Kosten per locatie'!$A$12:$C$50,3,FALSE))</f>
        <v/>
      </c>
      <c r="P31" s="318">
        <f>IF(L31="nio",0,IF(L31&gt;0,VLOOKUP(G31,'3-Productie normen'!A:O,VLOOKUP(L31,'3-Productie normen'!$B$33:$C$40,2,FALSE),FALSE)))</f>
        <v>0</v>
      </c>
      <c r="Q31" s="318">
        <f>P31*'3-Productie normen'!$O$8</f>
        <v>0</v>
      </c>
      <c r="R31" s="319" t="str">
        <f>VLOOKUP(G31,'3-Productie normen'!A:M,13,FALSE)</f>
        <v>B</v>
      </c>
      <c r="S31" s="319"/>
      <c r="U31" s="320">
        <f t="shared" si="0"/>
        <v>21930</v>
      </c>
    </row>
    <row r="32" spans="1:21" ht="14.1" customHeight="1">
      <c r="A32" s="74">
        <v>32</v>
      </c>
      <c r="B32" s="286" t="s">
        <v>225</v>
      </c>
      <c r="C32" s="286" t="s">
        <v>379</v>
      </c>
      <c r="D32" s="315" t="s">
        <v>72</v>
      </c>
      <c r="E32" s="316" t="s">
        <v>251</v>
      </c>
      <c r="F32" s="486" t="s">
        <v>242</v>
      </c>
      <c r="G32" s="70" t="s">
        <v>36</v>
      </c>
      <c r="H32" s="486" t="s">
        <v>277</v>
      </c>
      <c r="I32" s="486" t="s">
        <v>642</v>
      </c>
      <c r="J32" s="501">
        <v>56.4</v>
      </c>
      <c r="K32" s="317">
        <f t="shared" si="1"/>
        <v>255</v>
      </c>
      <c r="L32" s="235">
        <v>255</v>
      </c>
      <c r="M32" s="235"/>
      <c r="N32" s="234" t="e">
        <f>IF(L32="nio",0,IF(L32&gt;0,L32*J32/P32,0))*VLOOKUP(B32,'2-Kosten per locatie'!$A$12:$C$50,3,FALSE)</f>
        <v>#DIV/0!</v>
      </c>
      <c r="O32" s="234" t="str">
        <f>IF(M32="","",J32*M32/Q32*VLOOKUP(B32,'2-Kosten per locatie'!$A$12:$C$50,3,FALSE))</f>
        <v/>
      </c>
      <c r="P32" s="318">
        <f>IF(L32="nio",0,IF(L32&gt;0,VLOOKUP(G32,'3-Productie normen'!A:O,VLOOKUP(L32,'3-Productie normen'!$B$33:$C$40,2,FALSE),FALSE)))</f>
        <v>0</v>
      </c>
      <c r="Q32" s="318">
        <f>P32*'3-Productie normen'!$O$8</f>
        <v>0</v>
      </c>
      <c r="R32" s="319" t="str">
        <f>VLOOKUP(G32,'3-Productie normen'!A:M,13,FALSE)</f>
        <v>B</v>
      </c>
      <c r="S32" s="319"/>
      <c r="U32" s="320">
        <f t="shared" si="0"/>
        <v>14382</v>
      </c>
    </row>
    <row r="33" spans="1:21" ht="14.1" customHeight="1">
      <c r="A33" s="74">
        <v>33</v>
      </c>
      <c r="B33" s="286" t="s">
        <v>225</v>
      </c>
      <c r="C33" s="286" t="s">
        <v>379</v>
      </c>
      <c r="D33" s="315" t="s">
        <v>72</v>
      </c>
      <c r="E33" s="316" t="s">
        <v>252</v>
      </c>
      <c r="F33" s="486" t="s">
        <v>242</v>
      </c>
      <c r="G33" s="70" t="s">
        <v>36</v>
      </c>
      <c r="H33" s="486" t="s">
        <v>277</v>
      </c>
      <c r="I33" s="486" t="s">
        <v>642</v>
      </c>
      <c r="J33" s="501">
        <v>16</v>
      </c>
      <c r="K33" s="317">
        <f t="shared" si="1"/>
        <v>255</v>
      </c>
      <c r="L33" s="235">
        <v>255</v>
      </c>
      <c r="M33" s="235"/>
      <c r="N33" s="234" t="e">
        <f>IF(L33="nio",0,IF(L33&gt;0,L33*J33/P33,0))*VLOOKUP(B33,'2-Kosten per locatie'!$A$12:$C$50,3,FALSE)</f>
        <v>#DIV/0!</v>
      </c>
      <c r="O33" s="234" t="str">
        <f>IF(M33="","",J33*M33/Q33*VLOOKUP(B33,'2-Kosten per locatie'!$A$12:$C$50,3,FALSE))</f>
        <v/>
      </c>
      <c r="P33" s="318">
        <f>IF(L33="nio",0,IF(L33&gt;0,VLOOKUP(G33,'3-Productie normen'!A:O,VLOOKUP(L33,'3-Productie normen'!$B$33:$C$40,2,FALSE),FALSE)))</f>
        <v>0</v>
      </c>
      <c r="Q33" s="318">
        <f>P33*'3-Productie normen'!$O$8</f>
        <v>0</v>
      </c>
      <c r="R33" s="319" t="str">
        <f>VLOOKUP(G33,'3-Productie normen'!A:M,13,FALSE)</f>
        <v>B</v>
      </c>
      <c r="S33" s="319"/>
      <c r="U33" s="320">
        <f t="shared" si="0"/>
        <v>4080</v>
      </c>
    </row>
    <row r="34" spans="1:21" ht="14.1" customHeight="1">
      <c r="A34" s="74">
        <v>34</v>
      </c>
      <c r="B34" s="286" t="s">
        <v>225</v>
      </c>
      <c r="C34" s="286" t="s">
        <v>379</v>
      </c>
      <c r="D34" s="315" t="s">
        <v>72</v>
      </c>
      <c r="E34" s="316" t="s">
        <v>253</v>
      </c>
      <c r="F34" s="486" t="s">
        <v>242</v>
      </c>
      <c r="G34" s="70" t="s">
        <v>36</v>
      </c>
      <c r="H34" s="486" t="s">
        <v>277</v>
      </c>
      <c r="I34" s="486" t="s">
        <v>642</v>
      </c>
      <c r="J34" s="501">
        <v>16</v>
      </c>
      <c r="K34" s="317">
        <f t="shared" si="1"/>
        <v>255</v>
      </c>
      <c r="L34" s="235">
        <v>255</v>
      </c>
      <c r="M34" s="235"/>
      <c r="N34" s="234" t="e">
        <f>IF(L34="nio",0,IF(L34&gt;0,L34*J34/P34,0))*VLOOKUP(B34,'2-Kosten per locatie'!$A$12:$C$50,3,FALSE)</f>
        <v>#DIV/0!</v>
      </c>
      <c r="O34" s="234" t="str">
        <f>IF(M34="","",J34*M34/Q34*VLOOKUP(B34,'2-Kosten per locatie'!$A$12:$C$50,3,FALSE))</f>
        <v/>
      </c>
      <c r="P34" s="318">
        <f>IF(L34="nio",0,IF(L34&gt;0,VLOOKUP(G34,'3-Productie normen'!A:O,VLOOKUP(L34,'3-Productie normen'!$B$33:$C$40,2,FALSE),FALSE)))</f>
        <v>0</v>
      </c>
      <c r="Q34" s="318">
        <f>P34*'3-Productie normen'!$O$8</f>
        <v>0</v>
      </c>
      <c r="R34" s="319" t="str">
        <f>VLOOKUP(G34,'3-Productie normen'!A:M,13,FALSE)</f>
        <v>B</v>
      </c>
      <c r="S34" s="319"/>
      <c r="U34" s="320">
        <f t="shared" si="0"/>
        <v>4080</v>
      </c>
    </row>
    <row r="35" spans="1:21" ht="14.1" customHeight="1">
      <c r="A35" s="74">
        <v>35</v>
      </c>
      <c r="B35" s="286" t="s">
        <v>225</v>
      </c>
      <c r="C35" s="286" t="s">
        <v>379</v>
      </c>
      <c r="D35" s="315" t="s">
        <v>72</v>
      </c>
      <c r="E35" s="316" t="s">
        <v>254</v>
      </c>
      <c r="F35" s="486" t="s">
        <v>242</v>
      </c>
      <c r="G35" s="70" t="s">
        <v>36</v>
      </c>
      <c r="H35" s="486" t="s">
        <v>277</v>
      </c>
      <c r="I35" s="486" t="s">
        <v>642</v>
      </c>
      <c r="J35" s="501">
        <v>16</v>
      </c>
      <c r="K35" s="317">
        <f t="shared" si="1"/>
        <v>255</v>
      </c>
      <c r="L35" s="235">
        <v>255</v>
      </c>
      <c r="M35" s="235"/>
      <c r="N35" s="234" t="e">
        <f>IF(L35="nio",0,IF(L35&gt;0,L35*J35/P35,0))*VLOOKUP(B35,'2-Kosten per locatie'!$A$12:$C$50,3,FALSE)</f>
        <v>#DIV/0!</v>
      </c>
      <c r="O35" s="234" t="str">
        <f>IF(M35="","",J35*M35/Q35*VLOOKUP(B35,'2-Kosten per locatie'!$A$12:$C$50,3,FALSE))</f>
        <v/>
      </c>
      <c r="P35" s="318">
        <f>IF(L35="nio",0,IF(L35&gt;0,VLOOKUP(G35,'3-Productie normen'!A:O,VLOOKUP(L35,'3-Productie normen'!$B$33:$C$40,2,FALSE),FALSE)))</f>
        <v>0</v>
      </c>
      <c r="Q35" s="318">
        <f>P35*'3-Productie normen'!$O$8</f>
        <v>0</v>
      </c>
      <c r="R35" s="319" t="str">
        <f>VLOOKUP(G35,'3-Productie normen'!A:M,13,FALSE)</f>
        <v>B</v>
      </c>
      <c r="S35" s="319"/>
      <c r="U35" s="320">
        <f t="shared" si="0"/>
        <v>4080</v>
      </c>
    </row>
    <row r="36" spans="1:21" ht="14.1" customHeight="1">
      <c r="A36" s="74">
        <v>36</v>
      </c>
      <c r="B36" s="286" t="s">
        <v>225</v>
      </c>
      <c r="C36" s="286" t="s">
        <v>379</v>
      </c>
      <c r="D36" s="315" t="s">
        <v>72</v>
      </c>
      <c r="E36" s="316" t="s">
        <v>255</v>
      </c>
      <c r="F36" s="486" t="s">
        <v>242</v>
      </c>
      <c r="G36" s="70" t="s">
        <v>36</v>
      </c>
      <c r="H36" s="486" t="s">
        <v>277</v>
      </c>
      <c r="I36" s="486" t="s">
        <v>642</v>
      </c>
      <c r="J36" s="501">
        <v>24.6</v>
      </c>
      <c r="K36" s="317">
        <f t="shared" si="1"/>
        <v>255</v>
      </c>
      <c r="L36" s="235">
        <v>255</v>
      </c>
      <c r="M36" s="235"/>
      <c r="N36" s="234" t="e">
        <f>IF(L36="nio",0,IF(L36&gt;0,L36*J36/P36,0))*VLOOKUP(B36,'2-Kosten per locatie'!$A$12:$C$50,3,FALSE)</f>
        <v>#DIV/0!</v>
      </c>
      <c r="O36" s="234" t="str">
        <f>IF(M36="","",J36*M36/Q36*VLOOKUP(B36,'2-Kosten per locatie'!$A$12:$C$50,3,FALSE))</f>
        <v/>
      </c>
      <c r="P36" s="318">
        <f>IF(L36="nio",0,IF(L36&gt;0,VLOOKUP(G36,'3-Productie normen'!A:O,VLOOKUP(L36,'3-Productie normen'!$B$33:$C$40,2,FALSE),FALSE)))</f>
        <v>0</v>
      </c>
      <c r="Q36" s="318">
        <f>P36*'3-Productie normen'!$O$8</f>
        <v>0</v>
      </c>
      <c r="R36" s="319" t="str">
        <f>VLOOKUP(G36,'3-Productie normen'!A:M,13,FALSE)</f>
        <v>B</v>
      </c>
      <c r="S36" s="319"/>
      <c r="U36" s="320">
        <f t="shared" si="0"/>
        <v>6273</v>
      </c>
    </row>
    <row r="37" spans="1:21" ht="14.1" customHeight="1">
      <c r="A37" s="74">
        <v>37</v>
      </c>
      <c r="B37" s="286" t="s">
        <v>225</v>
      </c>
      <c r="C37" s="286" t="s">
        <v>379</v>
      </c>
      <c r="D37" s="315" t="s">
        <v>72</v>
      </c>
      <c r="E37" s="316" t="s">
        <v>256</v>
      </c>
      <c r="F37" s="486" t="s">
        <v>242</v>
      </c>
      <c r="G37" s="70" t="s">
        <v>36</v>
      </c>
      <c r="H37" s="486" t="s">
        <v>277</v>
      </c>
      <c r="I37" s="486" t="s">
        <v>642</v>
      </c>
      <c r="J37" s="501">
        <v>29.1</v>
      </c>
      <c r="K37" s="317">
        <f t="shared" si="1"/>
        <v>255</v>
      </c>
      <c r="L37" s="235">
        <v>255</v>
      </c>
      <c r="M37" s="235"/>
      <c r="N37" s="234" t="e">
        <f>IF(L37="nio",0,IF(L37&gt;0,L37*J37/P37,0))*VLOOKUP(B37,'2-Kosten per locatie'!$A$12:$C$50,3,FALSE)</f>
        <v>#DIV/0!</v>
      </c>
      <c r="O37" s="234" t="str">
        <f>IF(M37="","",J37*M37/Q37*VLOOKUP(B37,'2-Kosten per locatie'!$A$12:$C$50,3,FALSE))</f>
        <v/>
      </c>
      <c r="P37" s="318">
        <f>IF(L37="nio",0,IF(L37&gt;0,VLOOKUP(G37,'3-Productie normen'!A:O,VLOOKUP(L37,'3-Productie normen'!$B$33:$C$40,2,FALSE),FALSE)))</f>
        <v>0</v>
      </c>
      <c r="Q37" s="318">
        <f>P37*'3-Productie normen'!$O$8</f>
        <v>0</v>
      </c>
      <c r="R37" s="319" t="str">
        <f>VLOOKUP(G37,'3-Productie normen'!A:M,13,FALSE)</f>
        <v>B</v>
      </c>
      <c r="S37" s="319"/>
      <c r="U37" s="320">
        <f t="shared" si="0"/>
        <v>7420.5</v>
      </c>
    </row>
    <row r="38" spans="1:21" ht="14.1" customHeight="1">
      <c r="A38" s="74">
        <v>38</v>
      </c>
      <c r="B38" s="286" t="s">
        <v>225</v>
      </c>
      <c r="C38" s="286" t="s">
        <v>379</v>
      </c>
      <c r="D38" s="315" t="s">
        <v>72</v>
      </c>
      <c r="E38" s="316" t="s">
        <v>257</v>
      </c>
      <c r="F38" s="486" t="s">
        <v>242</v>
      </c>
      <c r="G38" s="70" t="s">
        <v>36</v>
      </c>
      <c r="H38" s="486" t="s">
        <v>277</v>
      </c>
      <c r="I38" s="486" t="s">
        <v>642</v>
      </c>
      <c r="J38" s="501">
        <v>9.3000000000000007</v>
      </c>
      <c r="K38" s="317">
        <f t="shared" si="1"/>
        <v>255</v>
      </c>
      <c r="L38" s="235">
        <v>255</v>
      </c>
      <c r="M38" s="235"/>
      <c r="N38" s="234" t="e">
        <f>IF(L38="nio",0,IF(L38&gt;0,L38*J38/P38,0))*VLOOKUP(B38,'2-Kosten per locatie'!$A$12:$C$50,3,FALSE)</f>
        <v>#DIV/0!</v>
      </c>
      <c r="O38" s="234" t="str">
        <f>IF(M38="","",J38*M38/Q38*VLOOKUP(B38,'2-Kosten per locatie'!$A$12:$C$50,3,FALSE))</f>
        <v/>
      </c>
      <c r="P38" s="318">
        <f>IF(L38="nio",0,IF(L38&gt;0,VLOOKUP(G38,'3-Productie normen'!A:O,VLOOKUP(L38,'3-Productie normen'!$B$33:$C$40,2,FALSE),FALSE)))</f>
        <v>0</v>
      </c>
      <c r="Q38" s="318">
        <f>P38*'3-Productie normen'!$O$8</f>
        <v>0</v>
      </c>
      <c r="R38" s="319" t="str">
        <f>VLOOKUP(G38,'3-Productie normen'!A:M,13,FALSE)</f>
        <v>B</v>
      </c>
      <c r="S38" s="319"/>
      <c r="U38" s="320">
        <f t="shared" si="0"/>
        <v>2371.5</v>
      </c>
    </row>
    <row r="39" spans="1:21" ht="14.1" customHeight="1">
      <c r="A39" s="74">
        <v>39</v>
      </c>
      <c r="B39" s="286" t="s">
        <v>225</v>
      </c>
      <c r="C39" s="286" t="s">
        <v>379</v>
      </c>
      <c r="D39" s="315" t="s">
        <v>72</v>
      </c>
      <c r="E39" s="316" t="s">
        <v>258</v>
      </c>
      <c r="F39" s="486" t="s">
        <v>259</v>
      </c>
      <c r="G39" s="70" t="s">
        <v>630</v>
      </c>
      <c r="H39" s="486" t="s">
        <v>278</v>
      </c>
      <c r="I39" s="423" t="s">
        <v>635</v>
      </c>
      <c r="J39" s="501">
        <v>13.9</v>
      </c>
      <c r="K39" s="317">
        <f t="shared" si="1"/>
        <v>0</v>
      </c>
      <c r="L39" s="235" t="s">
        <v>631</v>
      </c>
      <c r="M39" s="235"/>
      <c r="N39" s="234">
        <f>IF(L39="nio",0,IF(L39&gt;0,L39*J39/P39,0))*VLOOKUP(B39,'2-Kosten per locatie'!$A$12:$C$50,3,FALSE)</f>
        <v>0</v>
      </c>
      <c r="O39" s="234" t="str">
        <f>IF(M39="","",J39*M39/Q39*VLOOKUP(B39,'2-Kosten per locatie'!$A$12:$C$50,3,FALSE))</f>
        <v/>
      </c>
      <c r="P39" s="318">
        <f>IF(L39="nio",0,IF(L39&gt;0,VLOOKUP(G39,'3-Productie normen'!A:O,VLOOKUP(L39,'3-Productie normen'!$B$33:$C$40,2,FALSE),FALSE)))</f>
        <v>0</v>
      </c>
      <c r="Q39" s="318">
        <f>P39*'3-Productie normen'!$O$8</f>
        <v>0</v>
      </c>
      <c r="R39" s="319">
        <f>VLOOKUP(G39,'3-Productie normen'!A:M,13,FALSE)</f>
        <v>0</v>
      </c>
      <c r="S39" s="319"/>
      <c r="U39" s="320">
        <f t="shared" si="0"/>
        <v>0</v>
      </c>
    </row>
    <row r="40" spans="1:21" ht="14.1" customHeight="1">
      <c r="A40" s="74">
        <v>40</v>
      </c>
      <c r="B40" s="286" t="s">
        <v>225</v>
      </c>
      <c r="C40" s="286" t="s">
        <v>379</v>
      </c>
      <c r="D40" s="315" t="s">
        <v>72</v>
      </c>
      <c r="E40" s="316" t="s">
        <v>260</v>
      </c>
      <c r="F40" s="486" t="s">
        <v>261</v>
      </c>
      <c r="G40" s="70" t="s">
        <v>36</v>
      </c>
      <c r="H40" s="486" t="s">
        <v>277</v>
      </c>
      <c r="I40" s="486" t="s">
        <v>642</v>
      </c>
      <c r="J40" s="501">
        <v>42.7</v>
      </c>
      <c r="K40" s="317">
        <f t="shared" si="1"/>
        <v>255</v>
      </c>
      <c r="L40" s="235">
        <v>255</v>
      </c>
      <c r="M40" s="235"/>
      <c r="N40" s="234" t="e">
        <f>IF(L40="nio",0,IF(L40&gt;0,L40*J40/P40,0))*VLOOKUP(B40,'2-Kosten per locatie'!$A$12:$C$50,3,FALSE)</f>
        <v>#DIV/0!</v>
      </c>
      <c r="O40" s="234" t="str">
        <f>IF(M40="","",J40*M40/Q40*VLOOKUP(B40,'2-Kosten per locatie'!$A$12:$C$50,3,FALSE))</f>
        <v/>
      </c>
      <c r="P40" s="318">
        <f>IF(L40="nio",0,IF(L40&gt;0,VLOOKUP(G40,'3-Productie normen'!A:O,VLOOKUP(L40,'3-Productie normen'!$B$33:$C$40,2,FALSE),FALSE)))</f>
        <v>0</v>
      </c>
      <c r="Q40" s="318">
        <f>P40*'3-Productie normen'!$O$8</f>
        <v>0</v>
      </c>
      <c r="R40" s="319" t="str">
        <f>VLOOKUP(G40,'3-Productie normen'!A:M,13,FALSE)</f>
        <v>B</v>
      </c>
      <c r="S40" s="319"/>
      <c r="U40" s="320">
        <f t="shared" si="0"/>
        <v>10888.5</v>
      </c>
    </row>
    <row r="41" spans="1:21" ht="14.1" customHeight="1">
      <c r="A41" s="74">
        <v>41</v>
      </c>
      <c r="B41" s="286" t="s">
        <v>225</v>
      </c>
      <c r="C41" s="286" t="s">
        <v>379</v>
      </c>
      <c r="D41" s="315" t="s">
        <v>72</v>
      </c>
      <c r="E41" s="316" t="s">
        <v>262</v>
      </c>
      <c r="F41" s="486" t="s">
        <v>242</v>
      </c>
      <c r="G41" s="70" t="s">
        <v>36</v>
      </c>
      <c r="H41" s="486" t="s">
        <v>277</v>
      </c>
      <c r="I41" s="486" t="s">
        <v>642</v>
      </c>
      <c r="J41" s="501">
        <v>11.5</v>
      </c>
      <c r="K41" s="317">
        <f t="shared" si="1"/>
        <v>255</v>
      </c>
      <c r="L41" s="235">
        <v>255</v>
      </c>
      <c r="M41" s="235"/>
      <c r="N41" s="234" t="e">
        <f>IF(L41="nio",0,IF(L41&gt;0,L41*J41/P41,0))*VLOOKUP(B41,'2-Kosten per locatie'!$A$12:$C$50,3,FALSE)</f>
        <v>#DIV/0!</v>
      </c>
      <c r="O41" s="234" t="str">
        <f>IF(M41="","",J41*M41/Q41*VLOOKUP(B41,'2-Kosten per locatie'!$A$12:$C$50,3,FALSE))</f>
        <v/>
      </c>
      <c r="P41" s="318">
        <f>IF(L41="nio",0,IF(L41&gt;0,VLOOKUP(G41,'3-Productie normen'!A:O,VLOOKUP(L41,'3-Productie normen'!$B$33:$C$40,2,FALSE),FALSE)))</f>
        <v>0</v>
      </c>
      <c r="Q41" s="318">
        <f>P41*'3-Productie normen'!$O$8</f>
        <v>0</v>
      </c>
      <c r="R41" s="319" t="str">
        <f>VLOOKUP(G41,'3-Productie normen'!A:M,13,FALSE)</f>
        <v>B</v>
      </c>
      <c r="S41" s="319"/>
      <c r="U41" s="320">
        <f t="shared" si="0"/>
        <v>2932.5</v>
      </c>
    </row>
    <row r="42" spans="1:21" ht="14.1" customHeight="1">
      <c r="A42" s="74">
        <v>42</v>
      </c>
      <c r="B42" s="286" t="s">
        <v>225</v>
      </c>
      <c r="C42" s="286" t="s">
        <v>379</v>
      </c>
      <c r="D42" s="315" t="s">
        <v>72</v>
      </c>
      <c r="E42" s="316" t="s">
        <v>263</v>
      </c>
      <c r="F42" s="486" t="s">
        <v>242</v>
      </c>
      <c r="G42" s="70" t="s">
        <v>36</v>
      </c>
      <c r="H42" s="486" t="s">
        <v>277</v>
      </c>
      <c r="I42" s="486" t="s">
        <v>642</v>
      </c>
      <c r="J42" s="501">
        <v>16</v>
      </c>
      <c r="K42" s="317">
        <f t="shared" si="1"/>
        <v>255</v>
      </c>
      <c r="L42" s="235">
        <v>255</v>
      </c>
      <c r="M42" s="235"/>
      <c r="N42" s="234" t="e">
        <f>IF(L42="nio",0,IF(L42&gt;0,L42*J42/P42,0))*VLOOKUP(B42,'2-Kosten per locatie'!$A$12:$C$50,3,FALSE)</f>
        <v>#DIV/0!</v>
      </c>
      <c r="O42" s="234" t="str">
        <f>IF(M42="","",J42*M42/Q42*VLOOKUP(B42,'2-Kosten per locatie'!$A$12:$C$50,3,FALSE))</f>
        <v/>
      </c>
      <c r="P42" s="318">
        <f>IF(L42="nio",0,IF(L42&gt;0,VLOOKUP(G42,'3-Productie normen'!A:O,VLOOKUP(L42,'3-Productie normen'!$B$33:$C$40,2,FALSE),FALSE)))</f>
        <v>0</v>
      </c>
      <c r="Q42" s="318">
        <f>P42*'3-Productie normen'!$O$8</f>
        <v>0</v>
      </c>
      <c r="R42" s="319" t="str">
        <f>VLOOKUP(G42,'3-Productie normen'!A:M,13,FALSE)</f>
        <v>B</v>
      </c>
      <c r="S42" s="319"/>
      <c r="U42" s="320">
        <f t="shared" si="0"/>
        <v>4080</v>
      </c>
    </row>
    <row r="43" spans="1:21" ht="14.1" customHeight="1">
      <c r="A43" s="74">
        <v>43</v>
      </c>
      <c r="B43" s="286" t="s">
        <v>225</v>
      </c>
      <c r="C43" s="286" t="s">
        <v>379</v>
      </c>
      <c r="D43" s="315" t="s">
        <v>72</v>
      </c>
      <c r="E43" s="316" t="s">
        <v>264</v>
      </c>
      <c r="F43" s="486" t="s">
        <v>242</v>
      </c>
      <c r="G43" s="70" t="s">
        <v>36</v>
      </c>
      <c r="H43" s="486" t="s">
        <v>277</v>
      </c>
      <c r="I43" s="486" t="s">
        <v>642</v>
      </c>
      <c r="J43" s="501">
        <v>16</v>
      </c>
      <c r="K43" s="317">
        <f t="shared" si="1"/>
        <v>255</v>
      </c>
      <c r="L43" s="235">
        <v>255</v>
      </c>
      <c r="M43" s="235"/>
      <c r="N43" s="234" t="e">
        <f>IF(L43="nio",0,IF(L43&gt;0,L43*J43/P43,0))*VLOOKUP(B43,'2-Kosten per locatie'!$A$12:$C$50,3,FALSE)</f>
        <v>#DIV/0!</v>
      </c>
      <c r="O43" s="234" t="str">
        <f>IF(M43="","",J43*M43/Q43*VLOOKUP(B43,'2-Kosten per locatie'!$A$12:$C$50,3,FALSE))</f>
        <v/>
      </c>
      <c r="P43" s="318">
        <f>IF(L43="nio",0,IF(L43&gt;0,VLOOKUP(G43,'3-Productie normen'!A:O,VLOOKUP(L43,'3-Productie normen'!$B$33:$C$40,2,FALSE),FALSE)))</f>
        <v>0</v>
      </c>
      <c r="Q43" s="318">
        <f>P43*'3-Productie normen'!$O$8</f>
        <v>0</v>
      </c>
      <c r="R43" s="319" t="str">
        <f>VLOOKUP(G43,'3-Productie normen'!A:M,13,FALSE)</f>
        <v>B</v>
      </c>
      <c r="S43" s="319"/>
      <c r="U43" s="320">
        <f t="shared" si="0"/>
        <v>4080</v>
      </c>
    </row>
    <row r="44" spans="1:21" ht="14.1" customHeight="1">
      <c r="A44" s="74">
        <v>44</v>
      </c>
      <c r="B44" s="286" t="s">
        <v>225</v>
      </c>
      <c r="C44" s="286" t="s">
        <v>379</v>
      </c>
      <c r="D44" s="315" t="s">
        <v>72</v>
      </c>
      <c r="E44" s="316" t="s">
        <v>265</v>
      </c>
      <c r="F44" s="486" t="s">
        <v>242</v>
      </c>
      <c r="G44" s="70" t="s">
        <v>36</v>
      </c>
      <c r="H44" s="486" t="s">
        <v>277</v>
      </c>
      <c r="I44" s="486" t="s">
        <v>642</v>
      </c>
      <c r="J44" s="501">
        <v>18.600000000000001</v>
      </c>
      <c r="K44" s="317">
        <f t="shared" si="1"/>
        <v>255</v>
      </c>
      <c r="L44" s="235">
        <v>255</v>
      </c>
      <c r="M44" s="235"/>
      <c r="N44" s="234" t="e">
        <f>IF(L44="nio",0,IF(L44&gt;0,L44*J44/P44,0))*VLOOKUP(B44,'2-Kosten per locatie'!$A$12:$C$50,3,FALSE)</f>
        <v>#DIV/0!</v>
      </c>
      <c r="O44" s="234" t="str">
        <f>IF(M44="","",J44*M44/Q44*VLOOKUP(B44,'2-Kosten per locatie'!$A$12:$C$50,3,FALSE))</f>
        <v/>
      </c>
      <c r="P44" s="318">
        <f>IF(L44="nio",0,IF(L44&gt;0,VLOOKUP(G44,'3-Productie normen'!A:O,VLOOKUP(L44,'3-Productie normen'!$B$33:$C$40,2,FALSE),FALSE)))</f>
        <v>0</v>
      </c>
      <c r="Q44" s="318">
        <f>P44*'3-Productie normen'!$O$8</f>
        <v>0</v>
      </c>
      <c r="R44" s="319" t="str">
        <f>VLOOKUP(G44,'3-Productie normen'!A:M,13,FALSE)</f>
        <v>B</v>
      </c>
      <c r="S44" s="319"/>
      <c r="U44" s="320">
        <f t="shared" si="0"/>
        <v>4743</v>
      </c>
    </row>
    <row r="45" spans="1:21" ht="14.1" customHeight="1">
      <c r="A45" s="74">
        <v>45</v>
      </c>
      <c r="B45" s="286" t="s">
        <v>225</v>
      </c>
      <c r="C45" s="286" t="s">
        <v>379</v>
      </c>
      <c r="D45" s="315" t="s">
        <v>72</v>
      </c>
      <c r="E45" s="316" t="s">
        <v>266</v>
      </c>
      <c r="F45" s="485" t="s">
        <v>248</v>
      </c>
      <c r="G45" s="83" t="s">
        <v>46</v>
      </c>
      <c r="H45" s="486" t="s">
        <v>277</v>
      </c>
      <c r="I45" s="486" t="s">
        <v>642</v>
      </c>
      <c r="J45" s="501">
        <v>14</v>
      </c>
      <c r="K45" s="317">
        <f t="shared" si="1"/>
        <v>255</v>
      </c>
      <c r="L45" s="235">
        <v>255</v>
      </c>
      <c r="M45" s="235"/>
      <c r="N45" s="234" t="e">
        <f>IF(L45="nio",0,IF(L45&gt;0,L45*J45/P45,0))*VLOOKUP(B45,'2-Kosten per locatie'!$A$12:$C$50,3,FALSE)</f>
        <v>#DIV/0!</v>
      </c>
      <c r="O45" s="234" t="str">
        <f>IF(M45="","",J45*M45/Q45*VLOOKUP(B45,'2-Kosten per locatie'!$A$12:$C$50,3,FALSE))</f>
        <v/>
      </c>
      <c r="P45" s="318">
        <f>IF(L45="nio",0,IF(L45&gt;0,VLOOKUP(G45,'3-Productie normen'!A:O,VLOOKUP(L45,'3-Productie normen'!$B$33:$C$40,2,FALSE),FALSE)))</f>
        <v>0</v>
      </c>
      <c r="Q45" s="318">
        <f>P45*'3-Productie normen'!$O$8</f>
        <v>0</v>
      </c>
      <c r="R45" s="319" t="str">
        <f>VLOOKUP(G45,'3-Productie normen'!A:M,13,FALSE)</f>
        <v>V</v>
      </c>
      <c r="S45" s="319"/>
      <c r="U45" s="320">
        <f t="shared" si="0"/>
        <v>3570</v>
      </c>
    </row>
    <row r="46" spans="1:21" ht="14.1" customHeight="1">
      <c r="A46" s="74">
        <v>46</v>
      </c>
      <c r="B46" s="286" t="s">
        <v>225</v>
      </c>
      <c r="C46" s="286" t="s">
        <v>379</v>
      </c>
      <c r="D46" s="315" t="s">
        <v>72</v>
      </c>
      <c r="E46" s="316" t="s">
        <v>267</v>
      </c>
      <c r="F46" s="485" t="s">
        <v>242</v>
      </c>
      <c r="G46" s="286" t="s">
        <v>36</v>
      </c>
      <c r="H46" s="486" t="s">
        <v>277</v>
      </c>
      <c r="I46" s="486" t="s">
        <v>642</v>
      </c>
      <c r="J46" s="501">
        <v>31.1</v>
      </c>
      <c r="K46" s="317">
        <f t="shared" si="1"/>
        <v>255</v>
      </c>
      <c r="L46" s="235">
        <v>255</v>
      </c>
      <c r="M46" s="235"/>
      <c r="N46" s="234" t="e">
        <f>IF(L46="nio",0,IF(L46&gt;0,L46*J46/P46,0))*VLOOKUP(B46,'2-Kosten per locatie'!$A$12:$C$50,3,FALSE)</f>
        <v>#DIV/0!</v>
      </c>
      <c r="O46" s="234" t="str">
        <f>IF(M46="","",J46*M46/Q46*VLOOKUP(B46,'2-Kosten per locatie'!$A$12:$C$50,3,FALSE))</f>
        <v/>
      </c>
      <c r="P46" s="318">
        <f>IF(L46="nio",0,IF(L46&gt;0,VLOOKUP(G46,'3-Productie normen'!A:O,VLOOKUP(L46,'3-Productie normen'!$B$33:$C$40,2,FALSE),FALSE)))</f>
        <v>0</v>
      </c>
      <c r="Q46" s="318">
        <f>P46*'3-Productie normen'!$O$8</f>
        <v>0</v>
      </c>
      <c r="R46" s="319" t="str">
        <f>VLOOKUP(G46,'3-Productie normen'!A:M,13,FALSE)</f>
        <v>B</v>
      </c>
      <c r="S46" s="319"/>
      <c r="U46" s="320">
        <f t="shared" si="0"/>
        <v>7930.5</v>
      </c>
    </row>
    <row r="47" spans="1:21" ht="14.1" customHeight="1">
      <c r="A47" s="74">
        <v>47</v>
      </c>
      <c r="B47" s="286" t="s">
        <v>225</v>
      </c>
      <c r="C47" s="286" t="s">
        <v>379</v>
      </c>
      <c r="D47" s="315" t="s">
        <v>72</v>
      </c>
      <c r="E47" s="316" t="s">
        <v>268</v>
      </c>
      <c r="F47" s="485" t="s">
        <v>242</v>
      </c>
      <c r="G47" s="286" t="s">
        <v>36</v>
      </c>
      <c r="H47" s="486" t="s">
        <v>277</v>
      </c>
      <c r="I47" s="486" t="s">
        <v>642</v>
      </c>
      <c r="J47" s="501">
        <v>15.3</v>
      </c>
      <c r="K47" s="317">
        <f t="shared" si="1"/>
        <v>255</v>
      </c>
      <c r="L47" s="235">
        <v>255</v>
      </c>
      <c r="M47" s="235"/>
      <c r="N47" s="234" t="e">
        <f>IF(L47="nio",0,IF(L47&gt;0,L47*J47/P47,0))*VLOOKUP(B47,'2-Kosten per locatie'!$A$12:$C$50,3,FALSE)</f>
        <v>#DIV/0!</v>
      </c>
      <c r="O47" s="234" t="str">
        <f>IF(M47="","",J47*M47/Q47*VLOOKUP(B47,'2-Kosten per locatie'!$A$12:$C$50,3,FALSE))</f>
        <v/>
      </c>
      <c r="P47" s="318">
        <f>IF(L47="nio",0,IF(L47&gt;0,VLOOKUP(G47,'3-Productie normen'!A:O,VLOOKUP(L47,'3-Productie normen'!$B$33:$C$40,2,FALSE),FALSE)))</f>
        <v>0</v>
      </c>
      <c r="Q47" s="318">
        <f>P47*'3-Productie normen'!$O$8</f>
        <v>0</v>
      </c>
      <c r="R47" s="319" t="str">
        <f>VLOOKUP(G47,'3-Productie normen'!A:M,13,FALSE)</f>
        <v>B</v>
      </c>
      <c r="S47" s="319"/>
      <c r="U47" s="320">
        <f t="shared" si="0"/>
        <v>3901.5</v>
      </c>
    </row>
    <row r="48" spans="1:21" ht="14.1" customHeight="1">
      <c r="A48" s="74">
        <v>48</v>
      </c>
      <c r="B48" s="286" t="s">
        <v>225</v>
      </c>
      <c r="C48" s="286" t="s">
        <v>379</v>
      </c>
      <c r="D48" s="315" t="s">
        <v>72</v>
      </c>
      <c r="E48" s="316" t="s">
        <v>269</v>
      </c>
      <c r="F48" s="486" t="s">
        <v>242</v>
      </c>
      <c r="G48" s="70" t="s">
        <v>36</v>
      </c>
      <c r="H48" s="486" t="s">
        <v>277</v>
      </c>
      <c r="I48" s="486" t="s">
        <v>642</v>
      </c>
      <c r="J48" s="501">
        <v>19.600000000000001</v>
      </c>
      <c r="K48" s="317">
        <f t="shared" si="1"/>
        <v>255</v>
      </c>
      <c r="L48" s="235">
        <v>255</v>
      </c>
      <c r="M48" s="235"/>
      <c r="N48" s="234" t="e">
        <f>IF(L48="nio",0,IF(L48&gt;0,L48*J48/P48,0))*VLOOKUP(B48,'2-Kosten per locatie'!$A$12:$C$50,3,FALSE)</f>
        <v>#DIV/0!</v>
      </c>
      <c r="O48" s="234" t="str">
        <f>IF(M48="","",J48*M48/Q48*VLOOKUP(B48,'2-Kosten per locatie'!$A$12:$C$50,3,FALSE))</f>
        <v/>
      </c>
      <c r="P48" s="318">
        <f>IF(L48="nio",0,IF(L48&gt;0,VLOOKUP(G48,'3-Productie normen'!A:O,VLOOKUP(L48,'3-Productie normen'!$B$33:$C$40,2,FALSE),FALSE)))</f>
        <v>0</v>
      </c>
      <c r="Q48" s="318">
        <f>P48*'3-Productie normen'!$O$8</f>
        <v>0</v>
      </c>
      <c r="R48" s="319" t="str">
        <f>VLOOKUP(G48,'3-Productie normen'!A:M,13,FALSE)</f>
        <v>B</v>
      </c>
      <c r="S48" s="319"/>
      <c r="U48" s="320">
        <f t="shared" si="0"/>
        <v>4998</v>
      </c>
    </row>
    <row r="49" spans="1:21" ht="14.1" customHeight="1">
      <c r="A49" s="74">
        <v>49</v>
      </c>
      <c r="B49" s="286" t="s">
        <v>225</v>
      </c>
      <c r="C49" s="286" t="s">
        <v>379</v>
      </c>
      <c r="D49" s="315" t="s">
        <v>72</v>
      </c>
      <c r="E49" s="316" t="s">
        <v>270</v>
      </c>
      <c r="F49" s="486" t="s">
        <v>242</v>
      </c>
      <c r="G49" s="70" t="s">
        <v>36</v>
      </c>
      <c r="H49" s="486" t="s">
        <v>277</v>
      </c>
      <c r="I49" s="486" t="s">
        <v>642</v>
      </c>
      <c r="J49" s="501">
        <v>27.9</v>
      </c>
      <c r="K49" s="317">
        <f t="shared" si="1"/>
        <v>255</v>
      </c>
      <c r="L49" s="235">
        <v>255</v>
      </c>
      <c r="M49" s="235"/>
      <c r="N49" s="234" t="e">
        <f>IF(L49="nio",0,IF(L49&gt;0,L49*J49/P49,0))*VLOOKUP(B49,'2-Kosten per locatie'!$A$12:$C$50,3,FALSE)</f>
        <v>#DIV/0!</v>
      </c>
      <c r="O49" s="234" t="str">
        <f>IF(M49="","",J49*M49/Q49*VLOOKUP(B49,'2-Kosten per locatie'!$A$12:$C$50,3,FALSE))</f>
        <v/>
      </c>
      <c r="P49" s="318">
        <f>IF(L49="nio",0,IF(L49&gt;0,VLOOKUP(G49,'3-Productie normen'!A:O,VLOOKUP(L49,'3-Productie normen'!$B$33:$C$40,2,FALSE),FALSE)))</f>
        <v>0</v>
      </c>
      <c r="Q49" s="318">
        <f>P49*'3-Productie normen'!$O$8</f>
        <v>0</v>
      </c>
      <c r="R49" s="319" t="str">
        <f>VLOOKUP(G49,'3-Productie normen'!A:M,13,FALSE)</f>
        <v>B</v>
      </c>
      <c r="S49" s="319"/>
      <c r="U49" s="320">
        <f t="shared" si="0"/>
        <v>7114.5</v>
      </c>
    </row>
    <row r="50" spans="1:21" ht="14.1" customHeight="1">
      <c r="A50" s="74">
        <v>50</v>
      </c>
      <c r="B50" s="286" t="s">
        <v>225</v>
      </c>
      <c r="C50" s="286" t="s">
        <v>379</v>
      </c>
      <c r="D50" s="315" t="s">
        <v>72</v>
      </c>
      <c r="E50" s="316" t="s">
        <v>271</v>
      </c>
      <c r="F50" s="486" t="s">
        <v>242</v>
      </c>
      <c r="G50" s="70" t="s">
        <v>36</v>
      </c>
      <c r="H50" s="486" t="s">
        <v>277</v>
      </c>
      <c r="I50" s="486" t="s">
        <v>642</v>
      </c>
      <c r="J50" s="501">
        <v>33.200000000000003</v>
      </c>
      <c r="K50" s="317">
        <f t="shared" si="1"/>
        <v>255</v>
      </c>
      <c r="L50" s="235">
        <v>255</v>
      </c>
      <c r="M50" s="235"/>
      <c r="N50" s="234" t="e">
        <f>IF(L50="nio",0,IF(L50&gt;0,L50*J50/P50,0))*VLOOKUP(B50,'2-Kosten per locatie'!$A$12:$C$50,3,FALSE)</f>
        <v>#DIV/0!</v>
      </c>
      <c r="O50" s="234" t="str">
        <f>IF(M50="","",J50*M50/Q50*VLOOKUP(B50,'2-Kosten per locatie'!$A$12:$C$50,3,FALSE))</f>
        <v/>
      </c>
      <c r="P50" s="318">
        <f>IF(L50="nio",0,IF(L50&gt;0,VLOOKUP(G50,'3-Productie normen'!A:O,VLOOKUP(L50,'3-Productie normen'!$B$33:$C$40,2,FALSE),FALSE)))</f>
        <v>0</v>
      </c>
      <c r="Q50" s="318">
        <f>P50*'3-Productie normen'!$O$8</f>
        <v>0</v>
      </c>
      <c r="R50" s="319" t="str">
        <f>VLOOKUP(G50,'3-Productie normen'!A:M,13,FALSE)</f>
        <v>B</v>
      </c>
      <c r="S50" s="319"/>
      <c r="U50" s="320">
        <f t="shared" si="0"/>
        <v>8466</v>
      </c>
    </row>
    <row r="51" spans="1:21" ht="14.1" customHeight="1">
      <c r="A51" s="74">
        <v>51</v>
      </c>
      <c r="B51" s="286" t="s">
        <v>225</v>
      </c>
      <c r="C51" s="286" t="s">
        <v>379</v>
      </c>
      <c r="D51" s="315" t="s">
        <v>72</v>
      </c>
      <c r="E51" s="316" t="s">
        <v>272</v>
      </c>
      <c r="F51" s="486" t="s">
        <v>242</v>
      </c>
      <c r="G51" s="70" t="s">
        <v>36</v>
      </c>
      <c r="H51" s="486" t="s">
        <v>277</v>
      </c>
      <c r="I51" s="486" t="s">
        <v>642</v>
      </c>
      <c r="J51" s="501">
        <v>16.3</v>
      </c>
      <c r="K51" s="317">
        <f t="shared" si="1"/>
        <v>255</v>
      </c>
      <c r="L51" s="235">
        <v>255</v>
      </c>
      <c r="M51" s="235"/>
      <c r="N51" s="234" t="e">
        <f>IF(L51="nio",0,IF(L51&gt;0,L51*J51/P51,0))*VLOOKUP(B51,'2-Kosten per locatie'!$A$12:$C$50,3,FALSE)</f>
        <v>#DIV/0!</v>
      </c>
      <c r="O51" s="234" t="str">
        <f>IF(M51="","",J51*M51/Q51*VLOOKUP(B51,'2-Kosten per locatie'!$A$12:$C$50,3,FALSE))</f>
        <v/>
      </c>
      <c r="P51" s="318">
        <f>IF(L51="nio",0,IF(L51&gt;0,VLOOKUP(G51,'3-Productie normen'!A:O,VLOOKUP(L51,'3-Productie normen'!$B$33:$C$40,2,FALSE),FALSE)))</f>
        <v>0</v>
      </c>
      <c r="Q51" s="318">
        <f>P51*'3-Productie normen'!$O$8</f>
        <v>0</v>
      </c>
      <c r="R51" s="319" t="str">
        <f>VLOOKUP(G51,'3-Productie normen'!A:M,13,FALSE)</f>
        <v>B</v>
      </c>
      <c r="S51" s="319"/>
      <c r="U51" s="320">
        <f t="shared" si="0"/>
        <v>4156.5</v>
      </c>
    </row>
    <row r="52" spans="1:21" ht="14.1" customHeight="1">
      <c r="A52" s="74">
        <v>52</v>
      </c>
      <c r="B52" s="286" t="s">
        <v>225</v>
      </c>
      <c r="C52" s="286" t="s">
        <v>379</v>
      </c>
      <c r="D52" s="315" t="s">
        <v>72</v>
      </c>
      <c r="E52" s="316" t="s">
        <v>273</v>
      </c>
      <c r="F52" s="488" t="s">
        <v>242</v>
      </c>
      <c r="G52" s="498" t="s">
        <v>36</v>
      </c>
      <c r="H52" s="486" t="s">
        <v>277</v>
      </c>
      <c r="I52" s="486" t="s">
        <v>642</v>
      </c>
      <c r="J52" s="501">
        <v>33.5</v>
      </c>
      <c r="K52" s="317">
        <f t="shared" si="1"/>
        <v>255</v>
      </c>
      <c r="L52" s="235">
        <v>255</v>
      </c>
      <c r="M52" s="235"/>
      <c r="N52" s="234" t="e">
        <f>IF(L52="nio",0,IF(L52&gt;0,L52*J52/P52,0))*VLOOKUP(B52,'2-Kosten per locatie'!$A$12:$C$50,3,FALSE)</f>
        <v>#DIV/0!</v>
      </c>
      <c r="O52" s="234" t="str">
        <f>IF(M52="","",J52*M52/Q52*VLOOKUP(B52,'2-Kosten per locatie'!$A$12:$C$50,3,FALSE))</f>
        <v/>
      </c>
      <c r="P52" s="318">
        <f>IF(L52="nio",0,IF(L52&gt;0,VLOOKUP(G52,'3-Productie normen'!A:O,VLOOKUP(L52,'3-Productie normen'!$B$33:$C$40,2,FALSE),FALSE)))</f>
        <v>0</v>
      </c>
      <c r="Q52" s="318">
        <f>P52*'3-Productie normen'!$O$8</f>
        <v>0</v>
      </c>
      <c r="R52" s="319" t="str">
        <f>VLOOKUP(G52,'3-Productie normen'!A:M,13,FALSE)</f>
        <v>B</v>
      </c>
      <c r="S52" s="319"/>
      <c r="U52" s="320">
        <f t="shared" si="0"/>
        <v>8542.5</v>
      </c>
    </row>
    <row r="53" spans="1:21" ht="14.1" customHeight="1">
      <c r="A53" s="74">
        <v>53</v>
      </c>
      <c r="B53" s="286" t="s">
        <v>225</v>
      </c>
      <c r="C53" s="286" t="s">
        <v>379</v>
      </c>
      <c r="D53" s="315" t="s">
        <v>72</v>
      </c>
      <c r="E53" s="316" t="s">
        <v>274</v>
      </c>
      <c r="F53" s="486" t="s">
        <v>242</v>
      </c>
      <c r="G53" s="70" t="s">
        <v>36</v>
      </c>
      <c r="H53" s="95" t="s">
        <v>277</v>
      </c>
      <c r="I53" s="95" t="s">
        <v>642</v>
      </c>
      <c r="J53" s="501">
        <v>16</v>
      </c>
      <c r="K53" s="317">
        <f t="shared" si="1"/>
        <v>255</v>
      </c>
      <c r="L53" s="235">
        <v>255</v>
      </c>
      <c r="M53" s="235"/>
      <c r="N53" s="234" t="e">
        <f>IF(L53="nio",0,IF(L53&gt;0,L53*J53/P53,0))*VLOOKUP(B53,'2-Kosten per locatie'!$A$12:$C$50,3,FALSE)</f>
        <v>#DIV/0!</v>
      </c>
      <c r="O53" s="234" t="str">
        <f>IF(M53="","",J53*M53/Q53*VLOOKUP(B53,'2-Kosten per locatie'!$A$12:$C$50,3,FALSE))</f>
        <v/>
      </c>
      <c r="P53" s="318">
        <f>IF(L53="nio",0,IF(L53&gt;0,VLOOKUP(G53,'3-Productie normen'!A:O,VLOOKUP(L53,'3-Productie normen'!$B$33:$C$40,2,FALSE),FALSE)))</f>
        <v>0</v>
      </c>
      <c r="Q53" s="318">
        <f>P53*'3-Productie normen'!$O$8</f>
        <v>0</v>
      </c>
      <c r="R53" s="319" t="str">
        <f>VLOOKUP(G53,'3-Productie normen'!A:M,13,FALSE)</f>
        <v>B</v>
      </c>
      <c r="S53" s="319"/>
      <c r="U53" s="320">
        <f t="shared" si="0"/>
        <v>4080</v>
      </c>
    </row>
    <row r="54" spans="1:21" ht="14.1" customHeight="1">
      <c r="A54" s="74">
        <v>54</v>
      </c>
      <c r="B54" s="286" t="s">
        <v>225</v>
      </c>
      <c r="C54" s="286" t="s">
        <v>379</v>
      </c>
      <c r="D54" s="84" t="s">
        <v>72</v>
      </c>
      <c r="E54" s="230" t="s">
        <v>275</v>
      </c>
      <c r="F54" s="487" t="s">
        <v>242</v>
      </c>
      <c r="G54" s="83" t="s">
        <v>36</v>
      </c>
      <c r="H54" s="486" t="s">
        <v>277</v>
      </c>
      <c r="I54" s="486" t="s">
        <v>642</v>
      </c>
      <c r="J54" s="501">
        <v>15.9</v>
      </c>
      <c r="K54" s="317">
        <f t="shared" si="1"/>
        <v>255</v>
      </c>
      <c r="L54" s="235">
        <v>255</v>
      </c>
      <c r="M54" s="235"/>
      <c r="N54" s="234" t="e">
        <f>IF(L54="nio",0,IF(L54&gt;0,L54*J54/P54,0))*VLOOKUP(B54,'2-Kosten per locatie'!$A$12:$C$50,3,FALSE)</f>
        <v>#DIV/0!</v>
      </c>
      <c r="O54" s="234" t="str">
        <f>IF(M54="","",J54*M54/Q54*VLOOKUP(B54,'2-Kosten per locatie'!$A$12:$C$50,3,FALSE))</f>
        <v/>
      </c>
      <c r="P54" s="318">
        <f>IF(L54="nio",0,IF(L54&gt;0,VLOOKUP(G54,'3-Productie normen'!A:O,VLOOKUP(L54,'3-Productie normen'!$B$33:$C$40,2,FALSE),FALSE)))</f>
        <v>0</v>
      </c>
      <c r="Q54" s="318">
        <f>P54*'3-Productie normen'!$O$8</f>
        <v>0</v>
      </c>
      <c r="R54" s="319" t="str">
        <f>VLOOKUP(G54,'3-Productie normen'!A:M,13,FALSE)</f>
        <v>B</v>
      </c>
      <c r="S54" s="319"/>
      <c r="U54" s="320">
        <f t="shared" si="0"/>
        <v>4054.5</v>
      </c>
    </row>
    <row r="55" spans="1:21" ht="14.1" customHeight="1">
      <c r="A55" s="74">
        <v>55</v>
      </c>
      <c r="B55" s="286" t="s">
        <v>225</v>
      </c>
      <c r="C55" s="286" t="s">
        <v>379</v>
      </c>
      <c r="D55" s="315" t="s">
        <v>72</v>
      </c>
      <c r="E55" s="316" t="s">
        <v>276</v>
      </c>
      <c r="F55" s="486" t="s">
        <v>242</v>
      </c>
      <c r="G55" s="70" t="s">
        <v>36</v>
      </c>
      <c r="H55" s="486" t="s">
        <v>277</v>
      </c>
      <c r="I55" s="486" t="s">
        <v>642</v>
      </c>
      <c r="J55" s="501">
        <v>15.3</v>
      </c>
      <c r="K55" s="317">
        <f t="shared" si="1"/>
        <v>255</v>
      </c>
      <c r="L55" s="235">
        <v>255</v>
      </c>
      <c r="M55" s="235"/>
      <c r="N55" s="234" t="e">
        <f>IF(L55="nio",0,IF(L55&gt;0,L55*J55/P55,0))*VLOOKUP(B55,'2-Kosten per locatie'!$A$12:$C$50,3,FALSE)</f>
        <v>#DIV/0!</v>
      </c>
      <c r="O55" s="234" t="str">
        <f>IF(M55="","",J55*M55/Q55*VLOOKUP(B55,'2-Kosten per locatie'!$A$12:$C$50,3,FALSE))</f>
        <v/>
      </c>
      <c r="P55" s="318">
        <f>IF(L55="nio",0,IF(L55&gt;0,VLOOKUP(G55,'3-Productie normen'!A:O,VLOOKUP(L55,'3-Productie normen'!$B$33:$C$40,2,FALSE),FALSE)))</f>
        <v>0</v>
      </c>
      <c r="Q55" s="318">
        <f>P55*'3-Productie normen'!$O$8</f>
        <v>0</v>
      </c>
      <c r="R55" s="319" t="str">
        <f>VLOOKUP(G55,'3-Productie normen'!A:M,13,FALSE)</f>
        <v>B</v>
      </c>
      <c r="S55" s="319"/>
      <c r="U55" s="320">
        <f t="shared" si="0"/>
        <v>3901.5</v>
      </c>
    </row>
    <row r="56" spans="1:21" ht="14.1" customHeight="1">
      <c r="A56" s="74">
        <v>56</v>
      </c>
      <c r="B56" s="286" t="s">
        <v>225</v>
      </c>
      <c r="C56" s="286" t="s">
        <v>379</v>
      </c>
      <c r="D56" s="315">
        <v>1</v>
      </c>
      <c r="E56" s="316" t="s">
        <v>281</v>
      </c>
      <c r="F56" s="486" t="s">
        <v>227</v>
      </c>
      <c r="G56" s="286" t="s">
        <v>40</v>
      </c>
      <c r="H56" s="486" t="s">
        <v>280</v>
      </c>
      <c r="I56" s="423" t="s">
        <v>635</v>
      </c>
      <c r="J56" s="501">
        <v>42</v>
      </c>
      <c r="K56" s="317">
        <f t="shared" si="1"/>
        <v>156</v>
      </c>
      <c r="L56" s="235">
        <v>156</v>
      </c>
      <c r="M56" s="235"/>
      <c r="N56" s="234" t="e">
        <f>IF(L56="nio",0,IF(L56&gt;0,L56*J56/P56,0))*VLOOKUP(B56,'2-Kosten per locatie'!$A$12:$C$50,3,FALSE)</f>
        <v>#DIV/0!</v>
      </c>
      <c r="O56" s="234" t="str">
        <f>IF(M56="","",J56*M56/Q56*VLOOKUP(B56,'2-Kosten per locatie'!$A$12:$C$50,3,FALSE))</f>
        <v/>
      </c>
      <c r="P56" s="318">
        <f>IF(L56="nio",0,IF(L56&gt;0,VLOOKUP(G56,'3-Productie normen'!A:O,VLOOKUP(L56,'3-Productie normen'!$B$33:$C$40,2,FALSE),FALSE)))</f>
        <v>0</v>
      </c>
      <c r="Q56" s="318">
        <f>P56*'3-Productie normen'!$O$8</f>
        <v>0</v>
      </c>
      <c r="R56" s="319" t="str">
        <f>VLOOKUP(G56,'3-Productie normen'!A:M,13,FALSE)</f>
        <v>V</v>
      </c>
      <c r="S56" s="319"/>
      <c r="U56" s="320">
        <f t="shared" si="0"/>
        <v>6552</v>
      </c>
    </row>
    <row r="57" spans="1:21" ht="14.1" customHeight="1">
      <c r="A57" s="74">
        <v>57</v>
      </c>
      <c r="B57" s="286" t="s">
        <v>225</v>
      </c>
      <c r="C57" s="286" t="s">
        <v>379</v>
      </c>
      <c r="D57" s="315">
        <v>1</v>
      </c>
      <c r="E57" s="316" t="s">
        <v>281</v>
      </c>
      <c r="F57" s="486" t="s">
        <v>227</v>
      </c>
      <c r="G57" s="286" t="s">
        <v>40</v>
      </c>
      <c r="H57" s="486" t="s">
        <v>277</v>
      </c>
      <c r="I57" s="486" t="s">
        <v>642</v>
      </c>
      <c r="J57" s="501">
        <v>84</v>
      </c>
      <c r="K57" s="317">
        <f t="shared" si="1"/>
        <v>156</v>
      </c>
      <c r="L57" s="235">
        <v>156</v>
      </c>
      <c r="M57" s="235"/>
      <c r="N57" s="234" t="e">
        <f>IF(L57="nio",0,IF(L57&gt;0,L57*J57/P57,0))*VLOOKUP(B57,'2-Kosten per locatie'!$A$12:$C$50,3,FALSE)</f>
        <v>#DIV/0!</v>
      </c>
      <c r="O57" s="234" t="str">
        <f>IF(M57="","",J57*M57/Q57*VLOOKUP(B57,'2-Kosten per locatie'!$A$12:$C$50,3,FALSE))</f>
        <v/>
      </c>
      <c r="P57" s="318">
        <f>IF(L57="nio",0,IF(L57&gt;0,VLOOKUP(G57,'3-Productie normen'!A:O,VLOOKUP(L57,'3-Productie normen'!$B$33:$C$40,2,FALSE),FALSE)))</f>
        <v>0</v>
      </c>
      <c r="Q57" s="318">
        <f>P57*'3-Productie normen'!$O$8</f>
        <v>0</v>
      </c>
      <c r="R57" s="319" t="str">
        <f>VLOOKUP(G57,'3-Productie normen'!A:M,13,FALSE)</f>
        <v>V</v>
      </c>
      <c r="S57" s="319"/>
      <c r="U57" s="320">
        <f t="shared" si="0"/>
        <v>13104</v>
      </c>
    </row>
    <row r="58" spans="1:21" ht="14.1" customHeight="1">
      <c r="A58" s="74">
        <v>58</v>
      </c>
      <c r="B58" s="286" t="s">
        <v>225</v>
      </c>
      <c r="C58" s="286" t="s">
        <v>379</v>
      </c>
      <c r="D58" s="315">
        <v>1</v>
      </c>
      <c r="E58" s="316" t="s">
        <v>281</v>
      </c>
      <c r="F58" s="486" t="s">
        <v>228</v>
      </c>
      <c r="G58" s="70" t="s">
        <v>628</v>
      </c>
      <c r="H58" s="486" t="s">
        <v>280</v>
      </c>
      <c r="I58" s="423" t="s">
        <v>635</v>
      </c>
      <c r="J58" s="501">
        <v>3.5</v>
      </c>
      <c r="K58" s="317">
        <f t="shared" si="1"/>
        <v>255</v>
      </c>
      <c r="L58" s="235">
        <v>255</v>
      </c>
      <c r="M58" s="235"/>
      <c r="N58" s="234" t="e">
        <f>IF(L58="nio",0,IF(L58&gt;0,L58*J58/P58,0))*VLOOKUP(B58,'2-Kosten per locatie'!$A$12:$C$50,3,FALSE)</f>
        <v>#DIV/0!</v>
      </c>
      <c r="O58" s="234" t="str">
        <f>IF(M58="","",J58*M58/Q58*VLOOKUP(B58,'2-Kosten per locatie'!$A$12:$C$50,3,FALSE))</f>
        <v/>
      </c>
      <c r="P58" s="318">
        <f>IF(L58="nio",0,IF(L58&gt;0,VLOOKUP(G58,'3-Productie normen'!A:O,VLOOKUP(L58,'3-Productie normen'!$B$33:$C$40,2,FALSE),FALSE)))</f>
        <v>0</v>
      </c>
      <c r="Q58" s="318">
        <f>P58*'3-Productie normen'!$O$8</f>
        <v>0</v>
      </c>
      <c r="R58" s="319" t="str">
        <f>VLOOKUP(G58,'3-Productie normen'!A:M,13,FALSE)</f>
        <v>V</v>
      </c>
      <c r="S58" s="319"/>
      <c r="U58" s="320">
        <f t="shared" si="0"/>
        <v>892.5</v>
      </c>
    </row>
    <row r="59" spans="1:21" ht="14.1" customHeight="1">
      <c r="A59" s="74">
        <v>59</v>
      </c>
      <c r="B59" s="286" t="s">
        <v>225</v>
      </c>
      <c r="C59" s="286" t="s">
        <v>379</v>
      </c>
      <c r="D59" s="315">
        <v>1</v>
      </c>
      <c r="E59" s="316" t="s">
        <v>281</v>
      </c>
      <c r="F59" s="486" t="s">
        <v>228</v>
      </c>
      <c r="G59" s="70" t="s">
        <v>628</v>
      </c>
      <c r="H59" s="486" t="s">
        <v>277</v>
      </c>
      <c r="I59" s="486" t="s">
        <v>642</v>
      </c>
      <c r="J59" s="501">
        <v>6.5</v>
      </c>
      <c r="K59" s="317">
        <f t="shared" si="1"/>
        <v>255</v>
      </c>
      <c r="L59" s="235">
        <v>255</v>
      </c>
      <c r="M59" s="235"/>
      <c r="N59" s="234" t="e">
        <f>IF(L59="nio",0,IF(L59&gt;0,L59*J59/P59,0))*VLOOKUP(B59,'2-Kosten per locatie'!$A$12:$C$50,3,FALSE)</f>
        <v>#DIV/0!</v>
      </c>
      <c r="O59" s="234" t="str">
        <f>IF(M59="","",J59*M59/Q59*VLOOKUP(B59,'2-Kosten per locatie'!$A$12:$C$50,3,FALSE))</f>
        <v/>
      </c>
      <c r="P59" s="318">
        <f>IF(L59="nio",0,IF(L59&gt;0,VLOOKUP(G59,'3-Productie normen'!A:O,VLOOKUP(L59,'3-Productie normen'!$B$33:$C$40,2,FALSE),FALSE)))</f>
        <v>0</v>
      </c>
      <c r="Q59" s="318">
        <f>P59*'3-Productie normen'!$O$8</f>
        <v>0</v>
      </c>
      <c r="R59" s="319" t="str">
        <f>VLOOKUP(G59,'3-Productie normen'!A:M,13,FALSE)</f>
        <v>V</v>
      </c>
      <c r="S59" s="319"/>
      <c r="U59" s="320">
        <f t="shared" si="0"/>
        <v>1657.5</v>
      </c>
    </row>
    <row r="60" spans="1:21" ht="14.1" customHeight="1">
      <c r="A60" s="74">
        <v>60</v>
      </c>
      <c r="B60" s="286" t="s">
        <v>225</v>
      </c>
      <c r="C60" s="286" t="s">
        <v>379</v>
      </c>
      <c r="D60" s="315">
        <v>1</v>
      </c>
      <c r="E60" s="316" t="s">
        <v>282</v>
      </c>
      <c r="F60" s="486" t="s">
        <v>227</v>
      </c>
      <c r="G60" s="286" t="s">
        <v>40</v>
      </c>
      <c r="H60" s="486" t="s">
        <v>280</v>
      </c>
      <c r="I60" s="423" t="s">
        <v>635</v>
      </c>
      <c r="J60" s="501">
        <v>49.533333333333331</v>
      </c>
      <c r="K60" s="317">
        <f t="shared" si="1"/>
        <v>156</v>
      </c>
      <c r="L60" s="235">
        <v>156</v>
      </c>
      <c r="M60" s="235"/>
      <c r="N60" s="234" t="e">
        <f>IF(L60="nio",0,IF(L60&gt;0,L60*J60/P60,0))*VLOOKUP(B60,'2-Kosten per locatie'!$A$12:$C$50,3,FALSE)</f>
        <v>#DIV/0!</v>
      </c>
      <c r="O60" s="234" t="str">
        <f>IF(M60="","",J60*M60/Q60*VLOOKUP(B60,'2-Kosten per locatie'!$A$12:$C$50,3,FALSE))</f>
        <v/>
      </c>
      <c r="P60" s="318">
        <f>IF(L60="nio",0,IF(L60&gt;0,VLOOKUP(G60,'3-Productie normen'!A:O,VLOOKUP(L60,'3-Productie normen'!$B$33:$C$40,2,FALSE),FALSE)))</f>
        <v>0</v>
      </c>
      <c r="Q60" s="318">
        <f>P60*'3-Productie normen'!$O$8</f>
        <v>0</v>
      </c>
      <c r="R60" s="319" t="str">
        <f>VLOOKUP(G60,'3-Productie normen'!A:M,13,FALSE)</f>
        <v>V</v>
      </c>
      <c r="S60" s="319"/>
      <c r="U60" s="320">
        <f t="shared" si="0"/>
        <v>7727.2</v>
      </c>
    </row>
    <row r="61" spans="1:21" ht="14.1" customHeight="1">
      <c r="A61" s="74">
        <v>61</v>
      </c>
      <c r="B61" s="286" t="s">
        <v>225</v>
      </c>
      <c r="C61" s="286" t="s">
        <v>379</v>
      </c>
      <c r="D61" s="315">
        <v>1</v>
      </c>
      <c r="E61" s="316" t="s">
        <v>282</v>
      </c>
      <c r="F61" s="486" t="s">
        <v>227</v>
      </c>
      <c r="G61" s="286" t="s">
        <v>40</v>
      </c>
      <c r="H61" s="486" t="s">
        <v>277</v>
      </c>
      <c r="I61" s="486" t="s">
        <v>642</v>
      </c>
      <c r="J61" s="501">
        <v>99.066666666666663</v>
      </c>
      <c r="K61" s="317">
        <f t="shared" si="1"/>
        <v>156</v>
      </c>
      <c r="L61" s="235">
        <v>156</v>
      </c>
      <c r="M61" s="235"/>
      <c r="N61" s="234" t="e">
        <f>IF(L61="nio",0,IF(L61&gt;0,L61*J61/P61,0))*VLOOKUP(B61,'2-Kosten per locatie'!$A$12:$C$50,3,FALSE)</f>
        <v>#DIV/0!</v>
      </c>
      <c r="O61" s="234" t="str">
        <f>IF(M61="","",J61*M61/Q61*VLOOKUP(B61,'2-Kosten per locatie'!$A$12:$C$50,3,FALSE))</f>
        <v/>
      </c>
      <c r="P61" s="318">
        <f>IF(L61="nio",0,IF(L61&gt;0,VLOOKUP(G61,'3-Productie normen'!A:O,VLOOKUP(L61,'3-Productie normen'!$B$33:$C$40,2,FALSE),FALSE)))</f>
        <v>0</v>
      </c>
      <c r="Q61" s="318">
        <f>P61*'3-Productie normen'!$O$8</f>
        <v>0</v>
      </c>
      <c r="R61" s="319" t="str">
        <f>VLOOKUP(G61,'3-Productie normen'!A:M,13,FALSE)</f>
        <v>V</v>
      </c>
      <c r="S61" s="319"/>
      <c r="U61" s="320">
        <f t="shared" si="0"/>
        <v>15454.4</v>
      </c>
    </row>
    <row r="62" spans="1:21" ht="14.1" customHeight="1">
      <c r="A62" s="74">
        <v>62</v>
      </c>
      <c r="B62" s="286" t="s">
        <v>225</v>
      </c>
      <c r="C62" s="286" t="s">
        <v>379</v>
      </c>
      <c r="D62" s="315">
        <v>1</v>
      </c>
      <c r="E62" s="316" t="s">
        <v>282</v>
      </c>
      <c r="F62" s="486" t="s">
        <v>228</v>
      </c>
      <c r="G62" s="70" t="s">
        <v>628</v>
      </c>
      <c r="H62" s="486" t="s">
        <v>280</v>
      </c>
      <c r="I62" s="423" t="s">
        <v>635</v>
      </c>
      <c r="J62" s="501">
        <v>3.5</v>
      </c>
      <c r="K62" s="317">
        <f t="shared" si="1"/>
        <v>255</v>
      </c>
      <c r="L62" s="235">
        <v>255</v>
      </c>
      <c r="M62" s="235"/>
      <c r="N62" s="234" t="e">
        <f>IF(L62="nio",0,IF(L62&gt;0,L62*J62/P62,0))*VLOOKUP(B62,'2-Kosten per locatie'!$A$12:$C$50,3,FALSE)</f>
        <v>#DIV/0!</v>
      </c>
      <c r="O62" s="234" t="str">
        <f>IF(M62="","",J62*M62/Q62*VLOOKUP(B62,'2-Kosten per locatie'!$A$12:$C$50,3,FALSE))</f>
        <v/>
      </c>
      <c r="P62" s="318">
        <f>IF(L62="nio",0,IF(L62&gt;0,VLOOKUP(G62,'3-Productie normen'!A:O,VLOOKUP(L62,'3-Productie normen'!$B$33:$C$40,2,FALSE),FALSE)))</f>
        <v>0</v>
      </c>
      <c r="Q62" s="318">
        <f>P62*'3-Productie normen'!$O$8</f>
        <v>0</v>
      </c>
      <c r="R62" s="319" t="str">
        <f>VLOOKUP(G62,'3-Productie normen'!A:M,13,FALSE)</f>
        <v>V</v>
      </c>
      <c r="S62" s="319"/>
      <c r="U62" s="320">
        <f t="shared" si="0"/>
        <v>892.5</v>
      </c>
    </row>
    <row r="63" spans="1:21" ht="14.1" customHeight="1">
      <c r="A63" s="74">
        <v>63</v>
      </c>
      <c r="B63" s="286" t="s">
        <v>225</v>
      </c>
      <c r="C63" s="286" t="s">
        <v>379</v>
      </c>
      <c r="D63" s="315">
        <v>1</v>
      </c>
      <c r="E63" s="316" t="s">
        <v>282</v>
      </c>
      <c r="F63" s="486" t="s">
        <v>228</v>
      </c>
      <c r="G63" s="70" t="s">
        <v>628</v>
      </c>
      <c r="H63" s="486" t="s">
        <v>277</v>
      </c>
      <c r="I63" s="486" t="s">
        <v>642</v>
      </c>
      <c r="J63" s="501">
        <v>6.5</v>
      </c>
      <c r="K63" s="317">
        <f t="shared" si="1"/>
        <v>255</v>
      </c>
      <c r="L63" s="235">
        <v>255</v>
      </c>
      <c r="M63" s="235"/>
      <c r="N63" s="234" t="e">
        <f>IF(L63="nio",0,IF(L63&gt;0,L63*J63/P63,0))*VLOOKUP(B63,'2-Kosten per locatie'!$A$12:$C$50,3,FALSE)</f>
        <v>#DIV/0!</v>
      </c>
      <c r="O63" s="234" t="str">
        <f>IF(M63="","",J63*M63/Q63*VLOOKUP(B63,'2-Kosten per locatie'!$A$12:$C$50,3,FALSE))</f>
        <v/>
      </c>
      <c r="P63" s="318">
        <f>IF(L63="nio",0,IF(L63&gt;0,VLOOKUP(G63,'3-Productie normen'!A:O,VLOOKUP(L63,'3-Productie normen'!$B$33:$C$40,2,FALSE),FALSE)))</f>
        <v>0</v>
      </c>
      <c r="Q63" s="318">
        <f>P63*'3-Productie normen'!$O$8</f>
        <v>0</v>
      </c>
      <c r="R63" s="319" t="str">
        <f>VLOOKUP(G63,'3-Productie normen'!A:M,13,FALSE)</f>
        <v>V</v>
      </c>
      <c r="S63" s="319"/>
      <c r="U63" s="320">
        <f t="shared" si="0"/>
        <v>1657.5</v>
      </c>
    </row>
    <row r="64" spans="1:21" ht="14.1" customHeight="1">
      <c r="A64" s="74">
        <v>64</v>
      </c>
      <c r="B64" s="286" t="s">
        <v>225</v>
      </c>
      <c r="C64" s="286" t="s">
        <v>379</v>
      </c>
      <c r="D64" s="315">
        <v>1</v>
      </c>
      <c r="E64" s="316" t="s">
        <v>283</v>
      </c>
      <c r="F64" s="486" t="s">
        <v>227</v>
      </c>
      <c r="G64" s="286" t="s">
        <v>40</v>
      </c>
      <c r="H64" s="486" t="s">
        <v>277</v>
      </c>
      <c r="I64" s="486" t="s">
        <v>642</v>
      </c>
      <c r="J64" s="501">
        <v>69</v>
      </c>
      <c r="K64" s="317">
        <f t="shared" si="1"/>
        <v>156</v>
      </c>
      <c r="L64" s="235">
        <v>156</v>
      </c>
      <c r="M64" s="235"/>
      <c r="N64" s="234" t="e">
        <f>IF(L64="nio",0,IF(L64&gt;0,L64*J64/P64,0))*VLOOKUP(B64,'2-Kosten per locatie'!$A$12:$C$50,3,FALSE)</f>
        <v>#DIV/0!</v>
      </c>
      <c r="O64" s="234" t="str">
        <f>IF(M64="","",J64*M64/Q64*VLOOKUP(B64,'2-Kosten per locatie'!$A$12:$C$50,3,FALSE))</f>
        <v/>
      </c>
      <c r="P64" s="318">
        <f>IF(L64="nio",0,IF(L64&gt;0,VLOOKUP(G64,'3-Productie normen'!A:O,VLOOKUP(L64,'3-Productie normen'!$B$33:$C$40,2,FALSE),FALSE)))</f>
        <v>0</v>
      </c>
      <c r="Q64" s="318">
        <f>P64*'3-Productie normen'!$O$8</f>
        <v>0</v>
      </c>
      <c r="R64" s="319" t="str">
        <f>VLOOKUP(G64,'3-Productie normen'!A:M,13,FALSE)</f>
        <v>V</v>
      </c>
      <c r="S64" s="319"/>
      <c r="U64" s="320">
        <f t="shared" si="0"/>
        <v>10764</v>
      </c>
    </row>
    <row r="65" spans="1:21" ht="14.1" customHeight="1">
      <c r="A65" s="74">
        <v>65</v>
      </c>
      <c r="B65" s="286" t="s">
        <v>225</v>
      </c>
      <c r="C65" s="286" t="s">
        <v>379</v>
      </c>
      <c r="D65" s="315">
        <v>1</v>
      </c>
      <c r="E65" s="316" t="s">
        <v>284</v>
      </c>
      <c r="F65" s="486" t="s">
        <v>239</v>
      </c>
      <c r="G65" s="70" t="s">
        <v>38</v>
      </c>
      <c r="H65" s="486" t="s">
        <v>278</v>
      </c>
      <c r="I65" s="423" t="s">
        <v>634</v>
      </c>
      <c r="J65" s="501">
        <v>11.3</v>
      </c>
      <c r="K65" s="317">
        <f t="shared" si="1"/>
        <v>255</v>
      </c>
      <c r="L65" s="235">
        <v>255</v>
      </c>
      <c r="M65" s="235"/>
      <c r="N65" s="234" t="e">
        <f>IF(L65="nio",0,IF(L65&gt;0,L65*J65/P65,0))*VLOOKUP(B65,'2-Kosten per locatie'!$A$12:$C$50,3,FALSE)</f>
        <v>#DIV/0!</v>
      </c>
      <c r="O65" s="234" t="str">
        <f>IF(M65="","",J65*M65/Q65*VLOOKUP(B65,'2-Kosten per locatie'!$A$12:$C$50,3,FALSE))</f>
        <v/>
      </c>
      <c r="P65" s="318">
        <f>IF(L65="nio",0,IF(L65&gt;0,VLOOKUP(G65,'3-Productie normen'!A:O,VLOOKUP(L65,'3-Productie normen'!$B$33:$C$40,2,FALSE),FALSE)))</f>
        <v>0</v>
      </c>
      <c r="Q65" s="318">
        <f>P65*'3-Productie normen'!$O$8</f>
        <v>0</v>
      </c>
      <c r="R65" s="319" t="str">
        <f>VLOOKUP(G65,'3-Productie normen'!A:M,13,FALSE)</f>
        <v>S</v>
      </c>
      <c r="S65" s="319"/>
      <c r="U65" s="320">
        <f t="shared" si="0"/>
        <v>2881.5</v>
      </c>
    </row>
    <row r="66" spans="1:21" ht="14.1" customHeight="1">
      <c r="A66" s="74">
        <v>66</v>
      </c>
      <c r="B66" s="286" t="s">
        <v>225</v>
      </c>
      <c r="C66" s="286" t="s">
        <v>379</v>
      </c>
      <c r="D66" s="315">
        <v>1</v>
      </c>
      <c r="E66" s="316" t="s">
        <v>285</v>
      </c>
      <c r="F66" s="486" t="s">
        <v>239</v>
      </c>
      <c r="G66" s="70" t="s">
        <v>38</v>
      </c>
      <c r="H66" s="486" t="s">
        <v>278</v>
      </c>
      <c r="I66" s="423" t="s">
        <v>634</v>
      </c>
      <c r="J66" s="501">
        <v>7.8</v>
      </c>
      <c r="K66" s="317">
        <f t="shared" si="1"/>
        <v>255</v>
      </c>
      <c r="L66" s="235">
        <v>255</v>
      </c>
      <c r="M66" s="235"/>
      <c r="N66" s="234" t="e">
        <f>IF(L66="nio",0,IF(L66&gt;0,L66*J66/P66,0))*VLOOKUP(B66,'2-Kosten per locatie'!$A$12:$C$50,3,FALSE)</f>
        <v>#DIV/0!</v>
      </c>
      <c r="O66" s="234" t="str">
        <f>IF(M66="","",J66*M66/Q66*VLOOKUP(B66,'2-Kosten per locatie'!$A$12:$C$50,3,FALSE))</f>
        <v/>
      </c>
      <c r="P66" s="318">
        <f>IF(L66="nio",0,IF(L66&gt;0,VLOOKUP(G66,'3-Productie normen'!A:O,VLOOKUP(L66,'3-Productie normen'!$B$33:$C$40,2,FALSE),FALSE)))</f>
        <v>0</v>
      </c>
      <c r="Q66" s="318">
        <f>P66*'3-Productie normen'!$O$8</f>
        <v>0</v>
      </c>
      <c r="R66" s="319" t="str">
        <f>VLOOKUP(G66,'3-Productie normen'!A:M,13,FALSE)</f>
        <v>S</v>
      </c>
      <c r="S66" s="319"/>
      <c r="U66" s="320">
        <f t="shared" si="0"/>
        <v>1989</v>
      </c>
    </row>
    <row r="67" spans="1:21" ht="14.1" customHeight="1">
      <c r="A67" s="74">
        <v>67</v>
      </c>
      <c r="B67" s="286" t="s">
        <v>225</v>
      </c>
      <c r="C67" s="286" t="s">
        <v>379</v>
      </c>
      <c r="D67" s="315">
        <v>1</v>
      </c>
      <c r="E67" s="316" t="s">
        <v>286</v>
      </c>
      <c r="F67" s="486" t="s">
        <v>242</v>
      </c>
      <c r="G67" s="70" t="s">
        <v>36</v>
      </c>
      <c r="H67" s="486" t="s">
        <v>277</v>
      </c>
      <c r="I67" s="486" t="s">
        <v>642</v>
      </c>
      <c r="J67" s="501">
        <v>16.7</v>
      </c>
      <c r="K67" s="317">
        <f t="shared" si="1"/>
        <v>255</v>
      </c>
      <c r="L67" s="235">
        <v>255</v>
      </c>
      <c r="M67" s="235"/>
      <c r="N67" s="234" t="e">
        <f>IF(L67="nio",0,IF(L67&gt;0,L67*J67/P67,0))*VLOOKUP(B67,'2-Kosten per locatie'!$A$12:$C$50,3,FALSE)</f>
        <v>#DIV/0!</v>
      </c>
      <c r="O67" s="234" t="str">
        <f>IF(M67="","",J67*M67/Q67*VLOOKUP(B67,'2-Kosten per locatie'!$A$12:$C$50,3,FALSE))</f>
        <v/>
      </c>
      <c r="P67" s="318">
        <f>IF(L67="nio",0,IF(L67&gt;0,VLOOKUP(G67,'3-Productie normen'!A:O,VLOOKUP(L67,'3-Productie normen'!$B$33:$C$40,2,FALSE),FALSE)))</f>
        <v>0</v>
      </c>
      <c r="Q67" s="318">
        <f>P67*'3-Productie normen'!$O$8</f>
        <v>0</v>
      </c>
      <c r="R67" s="319" t="str">
        <f>VLOOKUP(G67,'3-Productie normen'!A:M,13,FALSE)</f>
        <v>B</v>
      </c>
      <c r="S67" s="319"/>
      <c r="U67" s="320">
        <f t="shared" si="0"/>
        <v>4258.5</v>
      </c>
    </row>
    <row r="68" spans="1:21" ht="14.1" customHeight="1">
      <c r="A68" s="74">
        <v>68</v>
      </c>
      <c r="B68" s="286" t="s">
        <v>225</v>
      </c>
      <c r="C68" s="286" t="s">
        <v>379</v>
      </c>
      <c r="D68" s="315">
        <v>1</v>
      </c>
      <c r="E68" s="316" t="s">
        <v>287</v>
      </c>
      <c r="F68" s="486" t="s">
        <v>242</v>
      </c>
      <c r="G68" s="70" t="s">
        <v>36</v>
      </c>
      <c r="H68" s="486" t="s">
        <v>277</v>
      </c>
      <c r="I68" s="486" t="s">
        <v>642</v>
      </c>
      <c r="J68" s="501">
        <v>16</v>
      </c>
      <c r="K68" s="317">
        <f t="shared" si="1"/>
        <v>255</v>
      </c>
      <c r="L68" s="235">
        <v>255</v>
      </c>
      <c r="M68" s="235"/>
      <c r="N68" s="234" t="e">
        <f>IF(L68="nio",0,IF(L68&gt;0,L68*J68/P68,0))*VLOOKUP(B68,'2-Kosten per locatie'!$A$12:$C$50,3,FALSE)</f>
        <v>#DIV/0!</v>
      </c>
      <c r="O68" s="234" t="str">
        <f>IF(M68="","",J68*M68/Q68*VLOOKUP(B68,'2-Kosten per locatie'!$A$12:$C$50,3,FALSE))</f>
        <v/>
      </c>
      <c r="P68" s="318">
        <f>IF(L68="nio",0,IF(L68&gt;0,VLOOKUP(G68,'3-Productie normen'!A:O,VLOOKUP(L68,'3-Productie normen'!$B$33:$C$40,2,FALSE),FALSE)))</f>
        <v>0</v>
      </c>
      <c r="Q68" s="318">
        <f>P68*'3-Productie normen'!$O$8</f>
        <v>0</v>
      </c>
      <c r="R68" s="319" t="str">
        <f>VLOOKUP(G68,'3-Productie normen'!A:M,13,FALSE)</f>
        <v>B</v>
      </c>
      <c r="S68" s="319"/>
      <c r="U68" s="320">
        <f t="shared" si="0"/>
        <v>4080</v>
      </c>
    </row>
    <row r="69" spans="1:21" ht="14.1" customHeight="1">
      <c r="A69" s="74">
        <v>69</v>
      </c>
      <c r="B69" s="286" t="s">
        <v>225</v>
      </c>
      <c r="C69" s="286" t="s">
        <v>379</v>
      </c>
      <c r="D69" s="315">
        <v>1</v>
      </c>
      <c r="E69" s="316" t="s">
        <v>288</v>
      </c>
      <c r="F69" s="486" t="s">
        <v>242</v>
      </c>
      <c r="G69" s="70" t="s">
        <v>36</v>
      </c>
      <c r="H69" s="486" t="s">
        <v>277</v>
      </c>
      <c r="I69" s="486" t="s">
        <v>642</v>
      </c>
      <c r="J69" s="501">
        <v>16</v>
      </c>
      <c r="K69" s="317">
        <f t="shared" si="1"/>
        <v>255</v>
      </c>
      <c r="L69" s="235">
        <v>255</v>
      </c>
      <c r="M69" s="235"/>
      <c r="N69" s="234" t="e">
        <f>IF(L69="nio",0,IF(L69&gt;0,L69*J69/P69,0))*VLOOKUP(B69,'2-Kosten per locatie'!$A$12:$C$50,3,FALSE)</f>
        <v>#DIV/0!</v>
      </c>
      <c r="O69" s="234" t="str">
        <f>IF(M69="","",J69*M69/Q69*VLOOKUP(B69,'2-Kosten per locatie'!$A$12:$C$50,3,FALSE))</f>
        <v/>
      </c>
      <c r="P69" s="318">
        <f>IF(L69="nio",0,IF(L69&gt;0,VLOOKUP(G69,'3-Productie normen'!A:O,VLOOKUP(L69,'3-Productie normen'!$B$33:$C$40,2,FALSE),FALSE)))</f>
        <v>0</v>
      </c>
      <c r="Q69" s="318">
        <f>P69*'3-Productie normen'!$O$8</f>
        <v>0</v>
      </c>
      <c r="R69" s="319" t="str">
        <f>VLOOKUP(G69,'3-Productie normen'!A:M,13,FALSE)</f>
        <v>B</v>
      </c>
      <c r="S69" s="319"/>
      <c r="U69" s="320">
        <f t="shared" si="0"/>
        <v>4080</v>
      </c>
    </row>
    <row r="70" spans="1:21" ht="14.1" customHeight="1">
      <c r="A70" s="74">
        <v>70</v>
      </c>
      <c r="B70" s="286" t="s">
        <v>225</v>
      </c>
      <c r="C70" s="286" t="s">
        <v>379</v>
      </c>
      <c r="D70" s="315">
        <v>1</v>
      </c>
      <c r="E70" s="316" t="s">
        <v>289</v>
      </c>
      <c r="F70" s="486" t="s">
        <v>242</v>
      </c>
      <c r="G70" s="70" t="s">
        <v>36</v>
      </c>
      <c r="H70" s="486" t="s">
        <v>277</v>
      </c>
      <c r="I70" s="486" t="s">
        <v>642</v>
      </c>
      <c r="J70" s="501">
        <v>16</v>
      </c>
      <c r="K70" s="317">
        <f t="shared" si="1"/>
        <v>255</v>
      </c>
      <c r="L70" s="235">
        <v>255</v>
      </c>
      <c r="M70" s="235"/>
      <c r="N70" s="234" t="e">
        <f>IF(L70="nio",0,IF(L70&gt;0,L70*J70/P70,0))*VLOOKUP(B70,'2-Kosten per locatie'!$A$12:$C$50,3,FALSE)</f>
        <v>#DIV/0!</v>
      </c>
      <c r="O70" s="234" t="str">
        <f>IF(M70="","",J70*M70/Q70*VLOOKUP(B70,'2-Kosten per locatie'!$A$12:$C$50,3,FALSE))</f>
        <v/>
      </c>
      <c r="P70" s="318">
        <f>IF(L70="nio",0,IF(L70&gt;0,VLOOKUP(G70,'3-Productie normen'!A:O,VLOOKUP(L70,'3-Productie normen'!$B$33:$C$40,2,FALSE),FALSE)))</f>
        <v>0</v>
      </c>
      <c r="Q70" s="318">
        <f>P70*'3-Productie normen'!$O$8</f>
        <v>0</v>
      </c>
      <c r="R70" s="319" t="str">
        <f>VLOOKUP(G70,'3-Productie normen'!A:M,13,FALSE)</f>
        <v>B</v>
      </c>
      <c r="S70" s="319"/>
      <c r="U70" s="320">
        <f t="shared" si="0"/>
        <v>4080</v>
      </c>
    </row>
    <row r="71" spans="1:21" ht="14.1" customHeight="1">
      <c r="A71" s="74">
        <v>71</v>
      </c>
      <c r="B71" s="286" t="s">
        <v>225</v>
      </c>
      <c r="C71" s="286" t="s">
        <v>379</v>
      </c>
      <c r="D71" s="315">
        <v>1</v>
      </c>
      <c r="E71" s="316" t="s">
        <v>290</v>
      </c>
      <c r="F71" s="486" t="s">
        <v>242</v>
      </c>
      <c r="G71" s="70" t="s">
        <v>36</v>
      </c>
      <c r="H71" s="486" t="s">
        <v>277</v>
      </c>
      <c r="I71" s="486" t="s">
        <v>642</v>
      </c>
      <c r="J71" s="501">
        <v>13.2</v>
      </c>
      <c r="K71" s="317">
        <f t="shared" si="1"/>
        <v>255</v>
      </c>
      <c r="L71" s="235">
        <v>255</v>
      </c>
      <c r="M71" s="235"/>
      <c r="N71" s="234" t="e">
        <f>IF(L71="nio",0,IF(L71&gt;0,L71*J71/P71,0))*VLOOKUP(B71,'2-Kosten per locatie'!$A$12:$C$50,3,FALSE)</f>
        <v>#DIV/0!</v>
      </c>
      <c r="O71" s="234" t="str">
        <f>IF(M71="","",J71*M71/Q71*VLOOKUP(B71,'2-Kosten per locatie'!$A$12:$C$50,3,FALSE))</f>
        <v/>
      </c>
      <c r="P71" s="318">
        <f>IF(L71="nio",0,IF(L71&gt;0,VLOOKUP(G71,'3-Productie normen'!A:O,VLOOKUP(L71,'3-Productie normen'!$B$33:$C$40,2,FALSE),FALSE)))</f>
        <v>0</v>
      </c>
      <c r="Q71" s="318">
        <f>P71*'3-Productie normen'!$O$8</f>
        <v>0</v>
      </c>
      <c r="R71" s="319" t="str">
        <f>VLOOKUP(G71,'3-Productie normen'!A:M,13,FALSE)</f>
        <v>B</v>
      </c>
      <c r="S71" s="319"/>
      <c r="U71" s="320">
        <f t="shared" si="0"/>
        <v>3366</v>
      </c>
    </row>
    <row r="72" spans="1:21" ht="14.1" customHeight="1">
      <c r="A72" s="74">
        <v>72</v>
      </c>
      <c r="B72" s="286" t="s">
        <v>225</v>
      </c>
      <c r="C72" s="286" t="s">
        <v>379</v>
      </c>
      <c r="D72" s="315">
        <v>1</v>
      </c>
      <c r="E72" s="316" t="s">
        <v>291</v>
      </c>
      <c r="F72" s="486" t="s">
        <v>248</v>
      </c>
      <c r="G72" s="83" t="s">
        <v>46</v>
      </c>
      <c r="H72" s="486" t="s">
        <v>279</v>
      </c>
      <c r="I72" s="486" t="s">
        <v>73</v>
      </c>
      <c r="J72" s="501">
        <v>4.4000000000000004</v>
      </c>
      <c r="K72" s="317">
        <f t="shared" si="1"/>
        <v>255</v>
      </c>
      <c r="L72" s="235">
        <v>255</v>
      </c>
      <c r="M72" s="235"/>
      <c r="N72" s="234" t="e">
        <f>IF(L72="nio",0,IF(L72&gt;0,L72*J72/P72,0))*VLOOKUP(B72,'2-Kosten per locatie'!$A$12:$C$50,3,FALSE)</f>
        <v>#DIV/0!</v>
      </c>
      <c r="O72" s="234" t="str">
        <f>IF(M72="","",J72*M72/Q72*VLOOKUP(B72,'2-Kosten per locatie'!$A$12:$C$50,3,FALSE))</f>
        <v/>
      </c>
      <c r="P72" s="318">
        <f>IF(L72="nio",0,IF(L72&gt;0,VLOOKUP(G72,'3-Productie normen'!A:O,VLOOKUP(L72,'3-Productie normen'!$B$33:$C$40,2,FALSE),FALSE)))</f>
        <v>0</v>
      </c>
      <c r="Q72" s="318">
        <f>P72*'3-Productie normen'!$O$8</f>
        <v>0</v>
      </c>
      <c r="R72" s="319" t="str">
        <f>VLOOKUP(G72,'3-Productie normen'!A:M,13,FALSE)</f>
        <v>V</v>
      </c>
      <c r="S72" s="319"/>
      <c r="U72" s="320">
        <f t="shared" si="0"/>
        <v>1122</v>
      </c>
    </row>
    <row r="73" spans="1:21" ht="14.1" customHeight="1">
      <c r="A73" s="74">
        <v>73</v>
      </c>
      <c r="B73" s="286" t="s">
        <v>225</v>
      </c>
      <c r="C73" s="286" t="s">
        <v>379</v>
      </c>
      <c r="D73" s="315">
        <v>1</v>
      </c>
      <c r="E73" s="316" t="s">
        <v>291</v>
      </c>
      <c r="F73" s="486" t="s">
        <v>248</v>
      </c>
      <c r="G73" s="83" t="s">
        <v>46</v>
      </c>
      <c r="H73" s="486" t="s">
        <v>277</v>
      </c>
      <c r="I73" s="486" t="s">
        <v>642</v>
      </c>
      <c r="J73" s="501">
        <v>8.8000000000000007</v>
      </c>
      <c r="K73" s="317">
        <f t="shared" si="1"/>
        <v>255</v>
      </c>
      <c r="L73" s="235">
        <v>255</v>
      </c>
      <c r="M73" s="235"/>
      <c r="N73" s="234" t="e">
        <f>IF(L73="nio",0,IF(L73&gt;0,L73*J73/P73,0))*VLOOKUP(B73,'2-Kosten per locatie'!$A$12:$C$50,3,FALSE)</f>
        <v>#DIV/0!</v>
      </c>
      <c r="O73" s="234" t="str">
        <f>IF(M73="","",J73*M73/Q73*VLOOKUP(B73,'2-Kosten per locatie'!$A$12:$C$50,3,FALSE))</f>
        <v/>
      </c>
      <c r="P73" s="318">
        <f>IF(L73="nio",0,IF(L73&gt;0,VLOOKUP(G73,'3-Productie normen'!A:O,VLOOKUP(L73,'3-Productie normen'!$B$33:$C$40,2,FALSE),FALSE)))</f>
        <v>0</v>
      </c>
      <c r="Q73" s="318">
        <f>P73*'3-Productie normen'!$O$8</f>
        <v>0</v>
      </c>
      <c r="R73" s="319" t="str">
        <f>VLOOKUP(G73,'3-Productie normen'!A:M,13,FALSE)</f>
        <v>V</v>
      </c>
      <c r="S73" s="319"/>
      <c r="U73" s="320">
        <f t="shared" si="0"/>
        <v>2244</v>
      </c>
    </row>
    <row r="74" spans="1:21" ht="14.1" customHeight="1">
      <c r="A74" s="74">
        <v>74</v>
      </c>
      <c r="B74" s="286" t="s">
        <v>225</v>
      </c>
      <c r="C74" s="286" t="s">
        <v>379</v>
      </c>
      <c r="D74" s="315">
        <v>1</v>
      </c>
      <c r="E74" s="316" t="s">
        <v>292</v>
      </c>
      <c r="F74" s="486" t="s">
        <v>242</v>
      </c>
      <c r="G74" s="70" t="s">
        <v>36</v>
      </c>
      <c r="H74" s="486" t="s">
        <v>277</v>
      </c>
      <c r="I74" s="486" t="s">
        <v>642</v>
      </c>
      <c r="J74" s="501">
        <v>21.1</v>
      </c>
      <c r="K74" s="317">
        <f t="shared" si="1"/>
        <v>255</v>
      </c>
      <c r="L74" s="235">
        <v>255</v>
      </c>
      <c r="M74" s="235"/>
      <c r="N74" s="234" t="e">
        <f>IF(L74="nio",0,IF(L74&gt;0,L74*J74/P74,0))*VLOOKUP(B74,'2-Kosten per locatie'!$A$12:$C$50,3,FALSE)</f>
        <v>#DIV/0!</v>
      </c>
      <c r="O74" s="234" t="str">
        <f>IF(M74="","",J74*M74/Q74*VLOOKUP(B74,'2-Kosten per locatie'!$A$12:$C$50,3,FALSE))</f>
        <v/>
      </c>
      <c r="P74" s="318">
        <f>IF(L74="nio",0,IF(L74&gt;0,VLOOKUP(G74,'3-Productie normen'!A:O,VLOOKUP(L74,'3-Productie normen'!$B$33:$C$40,2,FALSE),FALSE)))</f>
        <v>0</v>
      </c>
      <c r="Q74" s="318">
        <f>P74*'3-Productie normen'!$O$8</f>
        <v>0</v>
      </c>
      <c r="R74" s="319" t="str">
        <f>VLOOKUP(G74,'3-Productie normen'!A:M,13,FALSE)</f>
        <v>B</v>
      </c>
      <c r="S74" s="319"/>
      <c r="U74" s="320">
        <f t="shared" ref="U74:U137" si="2">K74*J74</f>
        <v>5380.5</v>
      </c>
    </row>
    <row r="75" spans="1:21" ht="14.1" customHeight="1">
      <c r="A75" s="74">
        <v>75</v>
      </c>
      <c r="B75" s="286" t="s">
        <v>225</v>
      </c>
      <c r="C75" s="286" t="s">
        <v>379</v>
      </c>
      <c r="D75" s="315">
        <v>1</v>
      </c>
      <c r="E75" s="316" t="s">
        <v>293</v>
      </c>
      <c r="F75" s="486" t="s">
        <v>242</v>
      </c>
      <c r="G75" s="70" t="s">
        <v>36</v>
      </c>
      <c r="H75" s="486" t="s">
        <v>277</v>
      </c>
      <c r="I75" s="486" t="s">
        <v>642</v>
      </c>
      <c r="J75" s="501">
        <v>16</v>
      </c>
      <c r="K75" s="317">
        <f t="shared" ref="K75:K138" si="3">SUM(L75:M75)</f>
        <v>255</v>
      </c>
      <c r="L75" s="235">
        <v>255</v>
      </c>
      <c r="M75" s="235"/>
      <c r="N75" s="234" t="e">
        <f>IF(L75="nio",0,IF(L75&gt;0,L75*J75/P75,0))*VLOOKUP(B75,'2-Kosten per locatie'!$A$12:$C$50,3,FALSE)</f>
        <v>#DIV/0!</v>
      </c>
      <c r="O75" s="234" t="str">
        <f>IF(M75="","",J75*M75/Q75*VLOOKUP(B75,'2-Kosten per locatie'!$A$12:$C$50,3,FALSE))</f>
        <v/>
      </c>
      <c r="P75" s="318">
        <f>IF(L75="nio",0,IF(L75&gt;0,VLOOKUP(G75,'3-Productie normen'!A:O,VLOOKUP(L75,'3-Productie normen'!$B$33:$C$40,2,FALSE),FALSE)))</f>
        <v>0</v>
      </c>
      <c r="Q75" s="318">
        <f>P75*'3-Productie normen'!$O$8</f>
        <v>0</v>
      </c>
      <c r="R75" s="319" t="str">
        <f>VLOOKUP(G75,'3-Productie normen'!A:M,13,FALSE)</f>
        <v>B</v>
      </c>
      <c r="S75" s="319"/>
      <c r="U75" s="320">
        <f t="shared" si="2"/>
        <v>4080</v>
      </c>
    </row>
    <row r="76" spans="1:21" ht="14.1" customHeight="1">
      <c r="A76" s="74">
        <v>76</v>
      </c>
      <c r="B76" s="286" t="s">
        <v>225</v>
      </c>
      <c r="C76" s="286" t="s">
        <v>379</v>
      </c>
      <c r="D76" s="315">
        <v>1</v>
      </c>
      <c r="E76" s="316" t="s">
        <v>294</v>
      </c>
      <c r="F76" s="486" t="s">
        <v>242</v>
      </c>
      <c r="G76" s="70" t="s">
        <v>36</v>
      </c>
      <c r="H76" s="486" t="s">
        <v>277</v>
      </c>
      <c r="I76" s="486" t="s">
        <v>642</v>
      </c>
      <c r="J76" s="501">
        <v>23.5</v>
      </c>
      <c r="K76" s="317">
        <f t="shared" si="3"/>
        <v>255</v>
      </c>
      <c r="L76" s="235">
        <v>255</v>
      </c>
      <c r="M76" s="235"/>
      <c r="N76" s="234" t="e">
        <f>IF(L76="nio",0,IF(L76&gt;0,L76*J76/P76,0))*VLOOKUP(B76,'2-Kosten per locatie'!$A$12:$C$50,3,FALSE)</f>
        <v>#DIV/0!</v>
      </c>
      <c r="O76" s="234" t="str">
        <f>IF(M76="","",J76*M76/Q76*VLOOKUP(B76,'2-Kosten per locatie'!$A$12:$C$50,3,FALSE))</f>
        <v/>
      </c>
      <c r="P76" s="318">
        <f>IF(L76="nio",0,IF(L76&gt;0,VLOOKUP(G76,'3-Productie normen'!A:O,VLOOKUP(L76,'3-Productie normen'!$B$33:$C$40,2,FALSE),FALSE)))</f>
        <v>0</v>
      </c>
      <c r="Q76" s="318">
        <f>P76*'3-Productie normen'!$O$8</f>
        <v>0</v>
      </c>
      <c r="R76" s="319" t="str">
        <f>VLOOKUP(G76,'3-Productie normen'!A:M,13,FALSE)</f>
        <v>B</v>
      </c>
      <c r="S76" s="319"/>
      <c r="U76" s="320">
        <f t="shared" si="2"/>
        <v>5992.5</v>
      </c>
    </row>
    <row r="77" spans="1:21" ht="14.1" customHeight="1">
      <c r="A77" s="74">
        <v>77</v>
      </c>
      <c r="B77" s="286" t="s">
        <v>225</v>
      </c>
      <c r="C77" s="286" t="s">
        <v>379</v>
      </c>
      <c r="D77" s="315">
        <v>1</v>
      </c>
      <c r="E77" s="316" t="s">
        <v>295</v>
      </c>
      <c r="F77" s="486" t="s">
        <v>242</v>
      </c>
      <c r="G77" s="70" t="s">
        <v>36</v>
      </c>
      <c r="H77" s="486" t="s">
        <v>277</v>
      </c>
      <c r="I77" s="486" t="s">
        <v>642</v>
      </c>
      <c r="J77" s="501">
        <v>23.5</v>
      </c>
      <c r="K77" s="317">
        <f t="shared" si="3"/>
        <v>255</v>
      </c>
      <c r="L77" s="235">
        <v>255</v>
      </c>
      <c r="M77" s="235"/>
      <c r="N77" s="234" t="e">
        <f>IF(L77="nio",0,IF(L77&gt;0,L77*J77/P77,0))*VLOOKUP(B77,'2-Kosten per locatie'!$A$12:$C$50,3,FALSE)</f>
        <v>#DIV/0!</v>
      </c>
      <c r="O77" s="234" t="str">
        <f>IF(M77="","",J77*M77/Q77*VLOOKUP(B77,'2-Kosten per locatie'!$A$12:$C$50,3,FALSE))</f>
        <v/>
      </c>
      <c r="P77" s="318">
        <f>IF(L77="nio",0,IF(L77&gt;0,VLOOKUP(G77,'3-Productie normen'!A:O,VLOOKUP(L77,'3-Productie normen'!$B$33:$C$40,2,FALSE),FALSE)))</f>
        <v>0</v>
      </c>
      <c r="Q77" s="318">
        <f>P77*'3-Productie normen'!$O$8</f>
        <v>0</v>
      </c>
      <c r="R77" s="319" t="str">
        <f>VLOOKUP(G77,'3-Productie normen'!A:M,13,FALSE)</f>
        <v>B</v>
      </c>
      <c r="S77" s="319"/>
      <c r="U77" s="320">
        <f t="shared" si="2"/>
        <v>5992.5</v>
      </c>
    </row>
    <row r="78" spans="1:21" ht="14.1" customHeight="1">
      <c r="A78" s="74">
        <v>78</v>
      </c>
      <c r="B78" s="286" t="s">
        <v>225</v>
      </c>
      <c r="C78" s="286" t="s">
        <v>379</v>
      </c>
      <c r="D78" s="315">
        <v>1</v>
      </c>
      <c r="E78" s="316" t="s">
        <v>296</v>
      </c>
      <c r="F78" s="486" t="s">
        <v>242</v>
      </c>
      <c r="G78" s="70" t="s">
        <v>36</v>
      </c>
      <c r="H78" s="486" t="s">
        <v>277</v>
      </c>
      <c r="I78" s="486" t="s">
        <v>642</v>
      </c>
      <c r="J78" s="501">
        <v>16.2</v>
      </c>
      <c r="K78" s="317">
        <f t="shared" si="3"/>
        <v>255</v>
      </c>
      <c r="L78" s="235">
        <v>255</v>
      </c>
      <c r="M78" s="235"/>
      <c r="N78" s="234" t="e">
        <f>IF(L78="nio",0,IF(L78&gt;0,L78*J78/P78,0))*VLOOKUP(B78,'2-Kosten per locatie'!$A$12:$C$50,3,FALSE)</f>
        <v>#DIV/0!</v>
      </c>
      <c r="O78" s="234" t="str">
        <f>IF(M78="","",J78*M78/Q78*VLOOKUP(B78,'2-Kosten per locatie'!$A$12:$C$50,3,FALSE))</f>
        <v/>
      </c>
      <c r="P78" s="318">
        <f>IF(L78="nio",0,IF(L78&gt;0,VLOOKUP(G78,'3-Productie normen'!A:O,VLOOKUP(L78,'3-Productie normen'!$B$33:$C$40,2,FALSE),FALSE)))</f>
        <v>0</v>
      </c>
      <c r="Q78" s="318">
        <f>P78*'3-Productie normen'!$O$8</f>
        <v>0</v>
      </c>
      <c r="R78" s="319" t="str">
        <f>VLOOKUP(G78,'3-Productie normen'!A:M,13,FALSE)</f>
        <v>B</v>
      </c>
      <c r="S78" s="319"/>
      <c r="U78" s="320">
        <f t="shared" si="2"/>
        <v>4131</v>
      </c>
    </row>
    <row r="79" spans="1:21" ht="14.1" customHeight="1">
      <c r="A79" s="74">
        <v>79</v>
      </c>
      <c r="B79" s="286" t="s">
        <v>225</v>
      </c>
      <c r="C79" s="286" t="s">
        <v>379</v>
      </c>
      <c r="D79" s="315">
        <v>1</v>
      </c>
      <c r="E79" s="316" t="s">
        <v>297</v>
      </c>
      <c r="F79" s="486" t="s">
        <v>242</v>
      </c>
      <c r="G79" s="70" t="s">
        <v>36</v>
      </c>
      <c r="H79" s="486" t="s">
        <v>277</v>
      </c>
      <c r="I79" s="486" t="s">
        <v>642</v>
      </c>
      <c r="J79" s="501">
        <v>16.2</v>
      </c>
      <c r="K79" s="317">
        <f t="shared" si="3"/>
        <v>255</v>
      </c>
      <c r="L79" s="235">
        <v>255</v>
      </c>
      <c r="M79" s="235"/>
      <c r="N79" s="234" t="e">
        <f>IF(L79="nio",0,IF(L79&gt;0,L79*J79/P79,0))*VLOOKUP(B79,'2-Kosten per locatie'!$A$12:$C$50,3,FALSE)</f>
        <v>#DIV/0!</v>
      </c>
      <c r="O79" s="234" t="str">
        <f>IF(M79="","",J79*M79/Q79*VLOOKUP(B79,'2-Kosten per locatie'!$A$12:$C$50,3,FALSE))</f>
        <v/>
      </c>
      <c r="P79" s="318">
        <f>IF(L79="nio",0,IF(L79&gt;0,VLOOKUP(G79,'3-Productie normen'!A:O,VLOOKUP(L79,'3-Productie normen'!$B$33:$C$40,2,FALSE),FALSE)))</f>
        <v>0</v>
      </c>
      <c r="Q79" s="318">
        <f>P79*'3-Productie normen'!$O$8</f>
        <v>0</v>
      </c>
      <c r="R79" s="319" t="str">
        <f>VLOOKUP(G79,'3-Productie normen'!A:M,13,FALSE)</f>
        <v>B</v>
      </c>
      <c r="S79" s="319"/>
      <c r="U79" s="320">
        <f t="shared" si="2"/>
        <v>4131</v>
      </c>
    </row>
    <row r="80" spans="1:21" ht="14.1" customHeight="1">
      <c r="A80" s="74">
        <v>80</v>
      </c>
      <c r="B80" s="286" t="s">
        <v>225</v>
      </c>
      <c r="C80" s="286" t="s">
        <v>379</v>
      </c>
      <c r="D80" s="315">
        <v>1</v>
      </c>
      <c r="E80" s="316" t="s">
        <v>298</v>
      </c>
      <c r="F80" s="486" t="s">
        <v>242</v>
      </c>
      <c r="G80" s="70" t="s">
        <v>36</v>
      </c>
      <c r="H80" s="486" t="s">
        <v>277</v>
      </c>
      <c r="I80" s="486" t="s">
        <v>642</v>
      </c>
      <c r="J80" s="501">
        <v>16.2</v>
      </c>
      <c r="K80" s="317">
        <f t="shared" si="3"/>
        <v>255</v>
      </c>
      <c r="L80" s="235">
        <v>255</v>
      </c>
      <c r="M80" s="235"/>
      <c r="N80" s="234" t="e">
        <f>IF(L80="nio",0,IF(L80&gt;0,L80*J80/P80,0))*VLOOKUP(B80,'2-Kosten per locatie'!$A$12:$C$50,3,FALSE)</f>
        <v>#DIV/0!</v>
      </c>
      <c r="O80" s="234" t="str">
        <f>IF(M80="","",J80*M80/Q80*VLOOKUP(B80,'2-Kosten per locatie'!$A$12:$C$50,3,FALSE))</f>
        <v/>
      </c>
      <c r="P80" s="318">
        <f>IF(L80="nio",0,IF(L80&gt;0,VLOOKUP(G80,'3-Productie normen'!A:O,VLOOKUP(L80,'3-Productie normen'!$B$33:$C$40,2,FALSE),FALSE)))</f>
        <v>0</v>
      </c>
      <c r="Q80" s="318">
        <f>P80*'3-Productie normen'!$O$8</f>
        <v>0</v>
      </c>
      <c r="R80" s="319" t="str">
        <f>VLOOKUP(G80,'3-Productie normen'!A:M,13,FALSE)</f>
        <v>B</v>
      </c>
      <c r="S80" s="319"/>
      <c r="U80" s="320">
        <f t="shared" si="2"/>
        <v>4131</v>
      </c>
    </row>
    <row r="81" spans="1:21" ht="14.1" customHeight="1">
      <c r="A81" s="74">
        <v>81</v>
      </c>
      <c r="B81" s="286" t="s">
        <v>225</v>
      </c>
      <c r="C81" s="286" t="s">
        <v>379</v>
      </c>
      <c r="D81" s="315">
        <v>1</v>
      </c>
      <c r="E81" s="316" t="s">
        <v>299</v>
      </c>
      <c r="F81" s="486" t="s">
        <v>242</v>
      </c>
      <c r="G81" s="70" t="s">
        <v>36</v>
      </c>
      <c r="H81" s="486" t="s">
        <v>277</v>
      </c>
      <c r="I81" s="486" t="s">
        <v>642</v>
      </c>
      <c r="J81" s="501">
        <v>16.2</v>
      </c>
      <c r="K81" s="317">
        <f t="shared" si="3"/>
        <v>255</v>
      </c>
      <c r="L81" s="235">
        <v>255</v>
      </c>
      <c r="M81" s="235"/>
      <c r="N81" s="234" t="e">
        <f>IF(L81="nio",0,IF(L81&gt;0,L81*J81/P81,0))*VLOOKUP(B81,'2-Kosten per locatie'!$A$12:$C$50,3,FALSE)</f>
        <v>#DIV/0!</v>
      </c>
      <c r="O81" s="234" t="str">
        <f>IF(M81="","",J81*M81/Q81*VLOOKUP(B81,'2-Kosten per locatie'!$A$12:$C$50,3,FALSE))</f>
        <v/>
      </c>
      <c r="P81" s="318">
        <f>IF(L81="nio",0,IF(L81&gt;0,VLOOKUP(G81,'3-Productie normen'!A:O,VLOOKUP(L81,'3-Productie normen'!$B$33:$C$40,2,FALSE),FALSE)))</f>
        <v>0</v>
      </c>
      <c r="Q81" s="318">
        <f>P81*'3-Productie normen'!$O$8</f>
        <v>0</v>
      </c>
      <c r="R81" s="319" t="str">
        <f>VLOOKUP(G81,'3-Productie normen'!A:M,13,FALSE)</f>
        <v>B</v>
      </c>
      <c r="S81" s="319"/>
      <c r="U81" s="320">
        <f t="shared" si="2"/>
        <v>4131</v>
      </c>
    </row>
    <row r="82" spans="1:21" ht="14.1" customHeight="1">
      <c r="A82" s="74">
        <v>82</v>
      </c>
      <c r="B82" s="286" t="s">
        <v>225</v>
      </c>
      <c r="C82" s="286" t="s">
        <v>379</v>
      </c>
      <c r="D82" s="315">
        <v>1</v>
      </c>
      <c r="E82" s="316" t="s">
        <v>300</v>
      </c>
      <c r="F82" s="486" t="s">
        <v>242</v>
      </c>
      <c r="G82" s="70" t="s">
        <v>36</v>
      </c>
      <c r="H82" s="486" t="s">
        <v>277</v>
      </c>
      <c r="I82" s="486" t="s">
        <v>642</v>
      </c>
      <c r="J82" s="501">
        <v>16.2</v>
      </c>
      <c r="K82" s="317">
        <f t="shared" si="3"/>
        <v>255</v>
      </c>
      <c r="L82" s="235">
        <v>255</v>
      </c>
      <c r="M82" s="235"/>
      <c r="N82" s="234" t="e">
        <f>IF(L82="nio",0,IF(L82&gt;0,L82*J82/P82,0))*VLOOKUP(B82,'2-Kosten per locatie'!$A$12:$C$50,3,FALSE)</f>
        <v>#DIV/0!</v>
      </c>
      <c r="O82" s="234" t="str">
        <f>IF(M82="","",J82*M82/Q82*VLOOKUP(B82,'2-Kosten per locatie'!$A$12:$C$50,3,FALSE))</f>
        <v/>
      </c>
      <c r="P82" s="318">
        <f>IF(L82="nio",0,IF(L82&gt;0,VLOOKUP(G82,'3-Productie normen'!A:O,VLOOKUP(L82,'3-Productie normen'!$B$33:$C$40,2,FALSE),FALSE)))</f>
        <v>0</v>
      </c>
      <c r="Q82" s="318">
        <f>P82*'3-Productie normen'!$O$8</f>
        <v>0</v>
      </c>
      <c r="R82" s="319" t="str">
        <f>VLOOKUP(G82,'3-Productie normen'!A:M,13,FALSE)</f>
        <v>B</v>
      </c>
      <c r="S82" s="319"/>
      <c r="U82" s="320">
        <f t="shared" si="2"/>
        <v>4131</v>
      </c>
    </row>
    <row r="83" spans="1:21" ht="14.1" customHeight="1">
      <c r="A83" s="74">
        <v>83</v>
      </c>
      <c r="B83" s="286" t="s">
        <v>225</v>
      </c>
      <c r="C83" s="286" t="s">
        <v>379</v>
      </c>
      <c r="D83" s="315">
        <v>1</v>
      </c>
      <c r="E83" s="316" t="s">
        <v>301</v>
      </c>
      <c r="F83" s="486" t="s">
        <v>242</v>
      </c>
      <c r="G83" s="70" t="s">
        <v>36</v>
      </c>
      <c r="H83" s="486" t="s">
        <v>277</v>
      </c>
      <c r="I83" s="486" t="s">
        <v>642</v>
      </c>
      <c r="J83" s="501">
        <v>16.2</v>
      </c>
      <c r="K83" s="317">
        <f t="shared" si="3"/>
        <v>255</v>
      </c>
      <c r="L83" s="235">
        <v>255</v>
      </c>
      <c r="M83" s="235"/>
      <c r="N83" s="234" t="e">
        <f>IF(L83="nio",0,IF(L83&gt;0,L83*J83/P83,0))*VLOOKUP(B83,'2-Kosten per locatie'!$A$12:$C$50,3,FALSE)</f>
        <v>#DIV/0!</v>
      </c>
      <c r="O83" s="234" t="str">
        <f>IF(M83="","",J83*M83/Q83*VLOOKUP(B83,'2-Kosten per locatie'!$A$12:$C$50,3,FALSE))</f>
        <v/>
      </c>
      <c r="P83" s="318">
        <f>IF(L83="nio",0,IF(L83&gt;0,VLOOKUP(G83,'3-Productie normen'!A:O,VLOOKUP(L83,'3-Productie normen'!$B$33:$C$40,2,FALSE),FALSE)))</f>
        <v>0</v>
      </c>
      <c r="Q83" s="318">
        <f>P83*'3-Productie normen'!$O$8</f>
        <v>0</v>
      </c>
      <c r="R83" s="319" t="str">
        <f>VLOOKUP(G83,'3-Productie normen'!A:M,13,FALSE)</f>
        <v>B</v>
      </c>
      <c r="S83" s="319"/>
      <c r="U83" s="320">
        <f t="shared" si="2"/>
        <v>4131</v>
      </c>
    </row>
    <row r="84" spans="1:21" ht="14.1" customHeight="1">
      <c r="A84" s="74">
        <v>84</v>
      </c>
      <c r="B84" s="286" t="s">
        <v>225</v>
      </c>
      <c r="C84" s="286" t="s">
        <v>379</v>
      </c>
      <c r="D84" s="315">
        <v>1</v>
      </c>
      <c r="E84" s="316" t="s">
        <v>302</v>
      </c>
      <c r="F84" s="486" t="s">
        <v>242</v>
      </c>
      <c r="G84" s="70" t="s">
        <v>36</v>
      </c>
      <c r="H84" s="486" t="s">
        <v>277</v>
      </c>
      <c r="I84" s="486" t="s">
        <v>642</v>
      </c>
      <c r="J84" s="501">
        <v>16.2</v>
      </c>
      <c r="K84" s="317">
        <f t="shared" si="3"/>
        <v>255</v>
      </c>
      <c r="L84" s="235">
        <v>255</v>
      </c>
      <c r="M84" s="235"/>
      <c r="N84" s="234" t="e">
        <f>IF(L84="nio",0,IF(L84&gt;0,L84*J84/P84,0))*VLOOKUP(B84,'2-Kosten per locatie'!$A$12:$C$50,3,FALSE)</f>
        <v>#DIV/0!</v>
      </c>
      <c r="O84" s="234" t="str">
        <f>IF(M84="","",J84*M84/Q84*VLOOKUP(B84,'2-Kosten per locatie'!$A$12:$C$50,3,FALSE))</f>
        <v/>
      </c>
      <c r="P84" s="318">
        <f>IF(L84="nio",0,IF(L84&gt;0,VLOOKUP(G84,'3-Productie normen'!A:O,VLOOKUP(L84,'3-Productie normen'!$B$33:$C$40,2,FALSE),FALSE)))</f>
        <v>0</v>
      </c>
      <c r="Q84" s="318">
        <f>P84*'3-Productie normen'!$O$8</f>
        <v>0</v>
      </c>
      <c r="R84" s="319" t="str">
        <f>VLOOKUP(G84,'3-Productie normen'!A:M,13,FALSE)</f>
        <v>B</v>
      </c>
      <c r="S84" s="319"/>
      <c r="U84" s="320">
        <f t="shared" si="2"/>
        <v>4131</v>
      </c>
    </row>
    <row r="85" spans="1:21" ht="14.1" customHeight="1">
      <c r="A85" s="74">
        <v>85</v>
      </c>
      <c r="B85" s="286" t="s">
        <v>225</v>
      </c>
      <c r="C85" s="286" t="s">
        <v>379</v>
      </c>
      <c r="D85" s="315">
        <v>1</v>
      </c>
      <c r="E85" s="316" t="s">
        <v>303</v>
      </c>
      <c r="F85" s="486" t="s">
        <v>242</v>
      </c>
      <c r="G85" s="70" t="s">
        <v>36</v>
      </c>
      <c r="H85" s="486" t="s">
        <v>277</v>
      </c>
      <c r="I85" s="486" t="s">
        <v>642</v>
      </c>
      <c r="J85" s="501">
        <v>24.6</v>
      </c>
      <c r="K85" s="317">
        <f t="shared" si="3"/>
        <v>255</v>
      </c>
      <c r="L85" s="235">
        <v>255</v>
      </c>
      <c r="M85" s="235"/>
      <c r="N85" s="234" t="e">
        <f>IF(L85="nio",0,IF(L85&gt;0,L85*J85/P85,0))*VLOOKUP(B85,'2-Kosten per locatie'!$A$12:$C$50,3,FALSE)</f>
        <v>#DIV/0!</v>
      </c>
      <c r="O85" s="234" t="str">
        <f>IF(M85="","",J85*M85/Q85*VLOOKUP(B85,'2-Kosten per locatie'!$A$12:$C$50,3,FALSE))</f>
        <v/>
      </c>
      <c r="P85" s="318">
        <f>IF(L85="nio",0,IF(L85&gt;0,VLOOKUP(G85,'3-Productie normen'!A:O,VLOOKUP(L85,'3-Productie normen'!$B$33:$C$40,2,FALSE),FALSE)))</f>
        <v>0</v>
      </c>
      <c r="Q85" s="318">
        <f>P85*'3-Productie normen'!$O$8</f>
        <v>0</v>
      </c>
      <c r="R85" s="319" t="str">
        <f>VLOOKUP(G85,'3-Productie normen'!A:M,13,FALSE)</f>
        <v>B</v>
      </c>
      <c r="S85" s="319"/>
      <c r="U85" s="320">
        <f t="shared" si="2"/>
        <v>6273</v>
      </c>
    </row>
    <row r="86" spans="1:21" ht="14.1" customHeight="1">
      <c r="A86" s="74">
        <v>86</v>
      </c>
      <c r="B86" s="286" t="s">
        <v>225</v>
      </c>
      <c r="C86" s="286" t="s">
        <v>379</v>
      </c>
      <c r="D86" s="315">
        <v>1</v>
      </c>
      <c r="E86" s="316" t="s">
        <v>304</v>
      </c>
      <c r="F86" s="486" t="s">
        <v>242</v>
      </c>
      <c r="G86" s="70" t="s">
        <v>36</v>
      </c>
      <c r="H86" s="486" t="s">
        <v>277</v>
      </c>
      <c r="I86" s="486" t="s">
        <v>642</v>
      </c>
      <c r="J86" s="501">
        <v>15.8</v>
      </c>
      <c r="K86" s="317">
        <f t="shared" si="3"/>
        <v>255</v>
      </c>
      <c r="L86" s="235">
        <v>255</v>
      </c>
      <c r="M86" s="235"/>
      <c r="N86" s="234" t="e">
        <f>IF(L86="nio",0,IF(L86&gt;0,L86*J86/P86,0))*VLOOKUP(B86,'2-Kosten per locatie'!$A$12:$C$50,3,FALSE)</f>
        <v>#DIV/0!</v>
      </c>
      <c r="O86" s="234" t="str">
        <f>IF(M86="","",J86*M86/Q86*VLOOKUP(B86,'2-Kosten per locatie'!$A$12:$C$50,3,FALSE))</f>
        <v/>
      </c>
      <c r="P86" s="318">
        <f>IF(L86="nio",0,IF(L86&gt;0,VLOOKUP(G86,'3-Productie normen'!A:O,VLOOKUP(L86,'3-Productie normen'!$B$33:$C$40,2,FALSE),FALSE)))</f>
        <v>0</v>
      </c>
      <c r="Q86" s="318">
        <f>P86*'3-Productie normen'!$O$8</f>
        <v>0</v>
      </c>
      <c r="R86" s="319" t="str">
        <f>VLOOKUP(G86,'3-Productie normen'!A:M,13,FALSE)</f>
        <v>B</v>
      </c>
      <c r="S86" s="319"/>
      <c r="U86" s="320">
        <f t="shared" si="2"/>
        <v>4029</v>
      </c>
    </row>
    <row r="87" spans="1:21" ht="14.1" customHeight="1">
      <c r="A87" s="74">
        <v>87</v>
      </c>
      <c r="B87" s="286" t="s">
        <v>225</v>
      </c>
      <c r="C87" s="286" t="s">
        <v>379</v>
      </c>
      <c r="D87" s="315">
        <v>1</v>
      </c>
      <c r="E87" s="316" t="s">
        <v>305</v>
      </c>
      <c r="F87" s="486" t="s">
        <v>242</v>
      </c>
      <c r="G87" s="70" t="s">
        <v>36</v>
      </c>
      <c r="H87" s="486" t="s">
        <v>277</v>
      </c>
      <c r="I87" s="486" t="s">
        <v>642</v>
      </c>
      <c r="J87" s="501">
        <v>19</v>
      </c>
      <c r="K87" s="317">
        <f t="shared" si="3"/>
        <v>255</v>
      </c>
      <c r="L87" s="235">
        <v>255</v>
      </c>
      <c r="M87" s="235"/>
      <c r="N87" s="234" t="e">
        <f>IF(L87="nio",0,IF(L87&gt;0,L87*J87/P87,0))*VLOOKUP(B87,'2-Kosten per locatie'!$A$12:$C$50,3,FALSE)</f>
        <v>#DIV/0!</v>
      </c>
      <c r="O87" s="234" t="str">
        <f>IF(M87="","",J87*M87/Q87*VLOOKUP(B87,'2-Kosten per locatie'!$A$12:$C$50,3,FALSE))</f>
        <v/>
      </c>
      <c r="P87" s="318">
        <f>IF(L87="nio",0,IF(L87&gt;0,VLOOKUP(G87,'3-Productie normen'!A:O,VLOOKUP(L87,'3-Productie normen'!$B$33:$C$40,2,FALSE),FALSE)))</f>
        <v>0</v>
      </c>
      <c r="Q87" s="318">
        <f>P87*'3-Productie normen'!$O$8</f>
        <v>0</v>
      </c>
      <c r="R87" s="319" t="str">
        <f>VLOOKUP(G87,'3-Productie normen'!A:M,13,FALSE)</f>
        <v>B</v>
      </c>
      <c r="S87" s="319"/>
      <c r="U87" s="320">
        <f t="shared" si="2"/>
        <v>4845</v>
      </c>
    </row>
    <row r="88" spans="1:21" ht="14.1" customHeight="1">
      <c r="A88" s="74">
        <v>88</v>
      </c>
      <c r="B88" s="286" t="s">
        <v>225</v>
      </c>
      <c r="C88" s="286" t="s">
        <v>379</v>
      </c>
      <c r="D88" s="315">
        <v>1</v>
      </c>
      <c r="E88" s="316" t="s">
        <v>306</v>
      </c>
      <c r="F88" s="486" t="s">
        <v>242</v>
      </c>
      <c r="G88" s="70" t="s">
        <v>36</v>
      </c>
      <c r="H88" s="486" t="s">
        <v>277</v>
      </c>
      <c r="I88" s="486" t="s">
        <v>642</v>
      </c>
      <c r="J88" s="501">
        <v>18.5</v>
      </c>
      <c r="K88" s="317">
        <f t="shared" si="3"/>
        <v>255</v>
      </c>
      <c r="L88" s="235">
        <v>255</v>
      </c>
      <c r="M88" s="235"/>
      <c r="N88" s="234" t="e">
        <f>IF(L88="nio",0,IF(L88&gt;0,L88*J88/P88,0))*VLOOKUP(B88,'2-Kosten per locatie'!$A$12:$C$50,3,FALSE)</f>
        <v>#DIV/0!</v>
      </c>
      <c r="O88" s="234" t="str">
        <f>IF(M88="","",J88*M88/Q88*VLOOKUP(B88,'2-Kosten per locatie'!$A$12:$C$50,3,FALSE))</f>
        <v/>
      </c>
      <c r="P88" s="318">
        <f>IF(L88="nio",0,IF(L88&gt;0,VLOOKUP(G88,'3-Productie normen'!A:O,VLOOKUP(L88,'3-Productie normen'!$B$33:$C$40,2,FALSE),FALSE)))</f>
        <v>0</v>
      </c>
      <c r="Q88" s="318">
        <f>P88*'3-Productie normen'!$O$8</f>
        <v>0</v>
      </c>
      <c r="R88" s="319" t="str">
        <f>VLOOKUP(G88,'3-Productie normen'!A:M,13,FALSE)</f>
        <v>B</v>
      </c>
      <c r="S88" s="319"/>
      <c r="U88" s="320">
        <f t="shared" si="2"/>
        <v>4717.5</v>
      </c>
    </row>
    <row r="89" spans="1:21" ht="14.1" customHeight="1">
      <c r="A89" s="74">
        <v>89</v>
      </c>
      <c r="B89" s="286" t="s">
        <v>225</v>
      </c>
      <c r="C89" s="286" t="s">
        <v>379</v>
      </c>
      <c r="D89" s="315">
        <v>1</v>
      </c>
      <c r="E89" s="316" t="s">
        <v>307</v>
      </c>
      <c r="F89" s="486" t="s">
        <v>242</v>
      </c>
      <c r="G89" s="70" t="s">
        <v>36</v>
      </c>
      <c r="H89" s="486" t="s">
        <v>277</v>
      </c>
      <c r="I89" s="486" t="s">
        <v>642</v>
      </c>
      <c r="J89" s="501">
        <v>23.3</v>
      </c>
      <c r="K89" s="317">
        <f t="shared" si="3"/>
        <v>255</v>
      </c>
      <c r="L89" s="235">
        <v>255</v>
      </c>
      <c r="M89" s="235"/>
      <c r="N89" s="234" t="e">
        <f>IF(L89="nio",0,IF(L89&gt;0,L89*J89/P89,0))*VLOOKUP(B89,'2-Kosten per locatie'!$A$12:$C$50,3,FALSE)</f>
        <v>#DIV/0!</v>
      </c>
      <c r="O89" s="234" t="str">
        <f>IF(M89="","",J89*M89/Q89*VLOOKUP(B89,'2-Kosten per locatie'!$A$12:$C$50,3,FALSE))</f>
        <v/>
      </c>
      <c r="P89" s="318">
        <f>IF(L89="nio",0,IF(L89&gt;0,VLOOKUP(G89,'3-Productie normen'!A:O,VLOOKUP(L89,'3-Productie normen'!$B$33:$C$40,2,FALSE),FALSE)))</f>
        <v>0</v>
      </c>
      <c r="Q89" s="318">
        <f>P89*'3-Productie normen'!$O$8</f>
        <v>0</v>
      </c>
      <c r="R89" s="319" t="str">
        <f>VLOOKUP(G89,'3-Productie normen'!A:M,13,FALSE)</f>
        <v>B</v>
      </c>
      <c r="S89" s="319"/>
      <c r="U89" s="320">
        <f t="shared" si="2"/>
        <v>5941.5</v>
      </c>
    </row>
    <row r="90" spans="1:21" ht="14.1" customHeight="1">
      <c r="A90" s="74">
        <v>90</v>
      </c>
      <c r="B90" s="286" t="s">
        <v>225</v>
      </c>
      <c r="C90" s="286" t="s">
        <v>379</v>
      </c>
      <c r="D90" s="315">
        <v>1</v>
      </c>
      <c r="E90" s="316" t="s">
        <v>308</v>
      </c>
      <c r="F90" s="486" t="s">
        <v>242</v>
      </c>
      <c r="G90" s="70" t="s">
        <v>36</v>
      </c>
      <c r="H90" s="486" t="s">
        <v>277</v>
      </c>
      <c r="I90" s="486" t="s">
        <v>642</v>
      </c>
      <c r="J90" s="501">
        <v>15.6</v>
      </c>
      <c r="K90" s="317">
        <f t="shared" si="3"/>
        <v>255</v>
      </c>
      <c r="L90" s="235">
        <v>255</v>
      </c>
      <c r="M90" s="235"/>
      <c r="N90" s="234" t="e">
        <f>IF(L90="nio",0,IF(L90&gt;0,L90*J90/P90,0))*VLOOKUP(B90,'2-Kosten per locatie'!$A$12:$C$50,3,FALSE)</f>
        <v>#DIV/0!</v>
      </c>
      <c r="O90" s="234" t="str">
        <f>IF(M90="","",J90*M90/Q90*VLOOKUP(B90,'2-Kosten per locatie'!$A$12:$C$50,3,FALSE))</f>
        <v/>
      </c>
      <c r="P90" s="318">
        <f>IF(L90="nio",0,IF(L90&gt;0,VLOOKUP(G90,'3-Productie normen'!A:O,VLOOKUP(L90,'3-Productie normen'!$B$33:$C$40,2,FALSE),FALSE)))</f>
        <v>0</v>
      </c>
      <c r="Q90" s="318">
        <f>P90*'3-Productie normen'!$O$8</f>
        <v>0</v>
      </c>
      <c r="R90" s="319" t="str">
        <f>VLOOKUP(G90,'3-Productie normen'!A:M,13,FALSE)</f>
        <v>B</v>
      </c>
      <c r="S90" s="319"/>
      <c r="U90" s="320">
        <f t="shared" si="2"/>
        <v>3978</v>
      </c>
    </row>
    <row r="91" spans="1:21" ht="14.1" customHeight="1">
      <c r="A91" s="74">
        <v>91</v>
      </c>
      <c r="B91" s="286" t="s">
        <v>225</v>
      </c>
      <c r="C91" s="286" t="s">
        <v>379</v>
      </c>
      <c r="D91" s="315">
        <v>1</v>
      </c>
      <c r="E91" s="316" t="s">
        <v>309</v>
      </c>
      <c r="F91" s="486" t="s">
        <v>242</v>
      </c>
      <c r="G91" s="70" t="s">
        <v>36</v>
      </c>
      <c r="H91" s="486" t="s">
        <v>277</v>
      </c>
      <c r="I91" s="486" t="s">
        <v>642</v>
      </c>
      <c r="J91" s="501">
        <v>15.8</v>
      </c>
      <c r="K91" s="317">
        <f t="shared" si="3"/>
        <v>255</v>
      </c>
      <c r="L91" s="235">
        <v>255</v>
      </c>
      <c r="M91" s="235"/>
      <c r="N91" s="234" t="e">
        <f>IF(L91="nio",0,IF(L91&gt;0,L91*J91/P91,0))*VLOOKUP(B91,'2-Kosten per locatie'!$A$12:$C$50,3,FALSE)</f>
        <v>#DIV/0!</v>
      </c>
      <c r="O91" s="234" t="str">
        <f>IF(M91="","",J91*M91/Q91*VLOOKUP(B91,'2-Kosten per locatie'!$A$12:$C$50,3,FALSE))</f>
        <v/>
      </c>
      <c r="P91" s="318">
        <f>IF(L91="nio",0,IF(L91&gt;0,VLOOKUP(G91,'3-Productie normen'!A:O,VLOOKUP(L91,'3-Productie normen'!$B$33:$C$40,2,FALSE),FALSE)))</f>
        <v>0</v>
      </c>
      <c r="Q91" s="318">
        <f>P91*'3-Productie normen'!$O$8</f>
        <v>0</v>
      </c>
      <c r="R91" s="319" t="str">
        <f>VLOOKUP(G91,'3-Productie normen'!A:M,13,FALSE)</f>
        <v>B</v>
      </c>
      <c r="S91" s="319"/>
      <c r="U91" s="320">
        <f t="shared" si="2"/>
        <v>4029</v>
      </c>
    </row>
    <row r="92" spans="1:21" ht="14.1" customHeight="1">
      <c r="A92" s="74">
        <v>92</v>
      </c>
      <c r="B92" s="286" t="s">
        <v>225</v>
      </c>
      <c r="C92" s="286" t="s">
        <v>379</v>
      </c>
      <c r="D92" s="315">
        <v>1</v>
      </c>
      <c r="E92" s="316" t="s">
        <v>310</v>
      </c>
      <c r="F92" s="486" t="s">
        <v>242</v>
      </c>
      <c r="G92" s="70" t="s">
        <v>36</v>
      </c>
      <c r="H92" s="486" t="s">
        <v>277</v>
      </c>
      <c r="I92" s="486" t="s">
        <v>642</v>
      </c>
      <c r="J92" s="501">
        <v>18.7</v>
      </c>
      <c r="K92" s="317">
        <f t="shared" si="3"/>
        <v>255</v>
      </c>
      <c r="L92" s="235">
        <v>255</v>
      </c>
      <c r="M92" s="235"/>
      <c r="N92" s="234" t="e">
        <f>IF(L92="nio",0,IF(L92&gt;0,L92*J92/P92,0))*VLOOKUP(B92,'2-Kosten per locatie'!$A$12:$C$50,3,FALSE)</f>
        <v>#DIV/0!</v>
      </c>
      <c r="O92" s="234" t="str">
        <f>IF(M92="","",J92*M92/Q92*VLOOKUP(B92,'2-Kosten per locatie'!$A$12:$C$50,3,FALSE))</f>
        <v/>
      </c>
      <c r="P92" s="318">
        <f>IF(L92="nio",0,IF(L92&gt;0,VLOOKUP(G92,'3-Productie normen'!A:O,VLOOKUP(L92,'3-Productie normen'!$B$33:$C$40,2,FALSE),FALSE)))</f>
        <v>0</v>
      </c>
      <c r="Q92" s="318">
        <f>P92*'3-Productie normen'!$O$8</f>
        <v>0</v>
      </c>
      <c r="R92" s="319" t="str">
        <f>VLOOKUP(G92,'3-Productie normen'!A:M,13,FALSE)</f>
        <v>B</v>
      </c>
      <c r="S92" s="319"/>
      <c r="U92" s="320">
        <f t="shared" si="2"/>
        <v>4768.5</v>
      </c>
    </row>
    <row r="93" spans="1:21" ht="14.1" customHeight="1">
      <c r="A93" s="74">
        <v>93</v>
      </c>
      <c r="B93" s="286" t="s">
        <v>225</v>
      </c>
      <c r="C93" s="286" t="s">
        <v>379</v>
      </c>
      <c r="D93" s="315">
        <v>1</v>
      </c>
      <c r="E93" s="316" t="s">
        <v>311</v>
      </c>
      <c r="F93" s="486" t="s">
        <v>248</v>
      </c>
      <c r="G93" s="83" t="s">
        <v>46</v>
      </c>
      <c r="H93" s="486" t="s">
        <v>279</v>
      </c>
      <c r="I93" s="486" t="s">
        <v>73</v>
      </c>
      <c r="J93" s="501">
        <v>4.25</v>
      </c>
      <c r="K93" s="317">
        <f t="shared" si="3"/>
        <v>255</v>
      </c>
      <c r="L93" s="235">
        <v>255</v>
      </c>
      <c r="M93" s="235"/>
      <c r="N93" s="234" t="e">
        <f>IF(L93="nio",0,IF(L93&gt;0,L93*J93/P93,0))*VLOOKUP(B93,'2-Kosten per locatie'!$A$12:$C$50,3,FALSE)</f>
        <v>#DIV/0!</v>
      </c>
      <c r="O93" s="234" t="str">
        <f>IF(M93="","",J93*M93/Q93*VLOOKUP(B93,'2-Kosten per locatie'!$A$12:$C$50,3,FALSE))</f>
        <v/>
      </c>
      <c r="P93" s="318">
        <f>IF(L93="nio",0,IF(L93&gt;0,VLOOKUP(G93,'3-Productie normen'!A:O,VLOOKUP(L93,'3-Productie normen'!$B$33:$C$40,2,FALSE),FALSE)))</f>
        <v>0</v>
      </c>
      <c r="Q93" s="318">
        <f>P93*'3-Productie normen'!$O$8</f>
        <v>0</v>
      </c>
      <c r="R93" s="319" t="str">
        <f>VLOOKUP(G93,'3-Productie normen'!A:M,13,FALSE)</f>
        <v>V</v>
      </c>
      <c r="S93" s="319"/>
      <c r="U93" s="320">
        <f t="shared" si="2"/>
        <v>1083.75</v>
      </c>
    </row>
    <row r="94" spans="1:21" ht="14.1" customHeight="1">
      <c r="A94" s="74">
        <v>94</v>
      </c>
      <c r="B94" s="286" t="s">
        <v>225</v>
      </c>
      <c r="C94" s="286" t="s">
        <v>379</v>
      </c>
      <c r="D94" s="315">
        <v>1</v>
      </c>
      <c r="E94" s="316" t="s">
        <v>311</v>
      </c>
      <c r="F94" s="486" t="s">
        <v>248</v>
      </c>
      <c r="G94" s="83" t="s">
        <v>46</v>
      </c>
      <c r="H94" s="486" t="s">
        <v>277</v>
      </c>
      <c r="I94" s="486" t="s">
        <v>642</v>
      </c>
      <c r="J94" s="501">
        <v>8.4499999999999993</v>
      </c>
      <c r="K94" s="317">
        <f t="shared" si="3"/>
        <v>255</v>
      </c>
      <c r="L94" s="235">
        <v>255</v>
      </c>
      <c r="M94" s="235"/>
      <c r="N94" s="234" t="e">
        <f>IF(L94="nio",0,IF(L94&gt;0,L94*J94/P94,0))*VLOOKUP(B94,'2-Kosten per locatie'!$A$12:$C$50,3,FALSE)</f>
        <v>#DIV/0!</v>
      </c>
      <c r="O94" s="234" t="str">
        <f>IF(M94="","",J94*M94/Q94*VLOOKUP(B94,'2-Kosten per locatie'!$A$12:$C$50,3,FALSE))</f>
        <v/>
      </c>
      <c r="P94" s="318">
        <f>IF(L94="nio",0,IF(L94&gt;0,VLOOKUP(G94,'3-Productie normen'!A:O,VLOOKUP(L94,'3-Productie normen'!$B$33:$C$40,2,FALSE),FALSE)))</f>
        <v>0</v>
      </c>
      <c r="Q94" s="318">
        <f>P94*'3-Productie normen'!$O$8</f>
        <v>0</v>
      </c>
      <c r="R94" s="319" t="str">
        <f>VLOOKUP(G94,'3-Productie normen'!A:M,13,FALSE)</f>
        <v>V</v>
      </c>
      <c r="S94" s="319"/>
      <c r="U94" s="320">
        <f t="shared" si="2"/>
        <v>2154.75</v>
      </c>
    </row>
    <row r="95" spans="1:21" ht="14.1" customHeight="1">
      <c r="A95" s="74">
        <v>95</v>
      </c>
      <c r="B95" s="286" t="s">
        <v>225</v>
      </c>
      <c r="C95" s="286" t="s">
        <v>379</v>
      </c>
      <c r="D95" s="315">
        <v>1</v>
      </c>
      <c r="E95" s="316" t="s">
        <v>312</v>
      </c>
      <c r="F95" s="486" t="s">
        <v>242</v>
      </c>
      <c r="G95" s="70" t="s">
        <v>36</v>
      </c>
      <c r="H95" s="486" t="s">
        <v>277</v>
      </c>
      <c r="I95" s="486" t="s">
        <v>642</v>
      </c>
      <c r="J95" s="501">
        <v>14.8</v>
      </c>
      <c r="K95" s="317">
        <f t="shared" si="3"/>
        <v>255</v>
      </c>
      <c r="L95" s="235">
        <v>255</v>
      </c>
      <c r="M95" s="235"/>
      <c r="N95" s="234" t="e">
        <f>IF(L95="nio",0,IF(L95&gt;0,L95*J95/P95,0))*VLOOKUP(B95,'2-Kosten per locatie'!$A$12:$C$50,3,FALSE)</f>
        <v>#DIV/0!</v>
      </c>
      <c r="O95" s="234" t="str">
        <f>IF(M95="","",J95*M95/Q95*VLOOKUP(B95,'2-Kosten per locatie'!$A$12:$C$50,3,FALSE))</f>
        <v/>
      </c>
      <c r="P95" s="318">
        <f>IF(L95="nio",0,IF(L95&gt;0,VLOOKUP(G95,'3-Productie normen'!A:O,VLOOKUP(L95,'3-Productie normen'!$B$33:$C$40,2,FALSE),FALSE)))</f>
        <v>0</v>
      </c>
      <c r="Q95" s="318">
        <f>P95*'3-Productie normen'!$O$8</f>
        <v>0</v>
      </c>
      <c r="R95" s="319" t="str">
        <f>VLOOKUP(G95,'3-Productie normen'!A:M,13,FALSE)</f>
        <v>B</v>
      </c>
      <c r="S95" s="319"/>
      <c r="U95" s="320">
        <f t="shared" si="2"/>
        <v>3774</v>
      </c>
    </row>
    <row r="96" spans="1:21" ht="14.1" customHeight="1">
      <c r="A96" s="74">
        <v>96</v>
      </c>
      <c r="B96" s="286" t="s">
        <v>225</v>
      </c>
      <c r="C96" s="286" t="s">
        <v>379</v>
      </c>
      <c r="D96" s="315">
        <v>1</v>
      </c>
      <c r="E96" s="316" t="s">
        <v>313</v>
      </c>
      <c r="F96" s="486" t="s">
        <v>242</v>
      </c>
      <c r="G96" s="70" t="s">
        <v>36</v>
      </c>
      <c r="H96" s="486" t="s">
        <v>277</v>
      </c>
      <c r="I96" s="486" t="s">
        <v>642</v>
      </c>
      <c r="J96" s="501">
        <v>15.3</v>
      </c>
      <c r="K96" s="317">
        <f t="shared" si="3"/>
        <v>255</v>
      </c>
      <c r="L96" s="235">
        <v>255</v>
      </c>
      <c r="M96" s="235"/>
      <c r="N96" s="234" t="e">
        <f>IF(L96="nio",0,IF(L96&gt;0,L96*J96/P96,0))*VLOOKUP(B96,'2-Kosten per locatie'!$A$12:$C$50,3,FALSE)</f>
        <v>#DIV/0!</v>
      </c>
      <c r="O96" s="234" t="str">
        <f>IF(M96="","",J96*M96/Q96*VLOOKUP(B96,'2-Kosten per locatie'!$A$12:$C$50,3,FALSE))</f>
        <v/>
      </c>
      <c r="P96" s="318">
        <f>IF(L96="nio",0,IF(L96&gt;0,VLOOKUP(G96,'3-Productie normen'!A:O,VLOOKUP(L96,'3-Productie normen'!$B$33:$C$40,2,FALSE),FALSE)))</f>
        <v>0</v>
      </c>
      <c r="Q96" s="318">
        <f>P96*'3-Productie normen'!$O$8</f>
        <v>0</v>
      </c>
      <c r="R96" s="319" t="str">
        <f>VLOOKUP(G96,'3-Productie normen'!A:M,13,FALSE)</f>
        <v>B</v>
      </c>
      <c r="S96" s="319"/>
      <c r="U96" s="320">
        <f t="shared" si="2"/>
        <v>3901.5</v>
      </c>
    </row>
    <row r="97" spans="1:21" ht="14.1" customHeight="1">
      <c r="A97" s="74">
        <v>97</v>
      </c>
      <c r="B97" s="286" t="s">
        <v>225</v>
      </c>
      <c r="C97" s="286" t="s">
        <v>379</v>
      </c>
      <c r="D97" s="315">
        <v>1</v>
      </c>
      <c r="E97" s="316" t="s">
        <v>314</v>
      </c>
      <c r="F97" s="486" t="s">
        <v>242</v>
      </c>
      <c r="G97" s="70" t="s">
        <v>36</v>
      </c>
      <c r="H97" s="486" t="s">
        <v>277</v>
      </c>
      <c r="I97" s="486" t="s">
        <v>642</v>
      </c>
      <c r="J97" s="501">
        <v>15.2</v>
      </c>
      <c r="K97" s="317">
        <f t="shared" si="3"/>
        <v>255</v>
      </c>
      <c r="L97" s="235">
        <v>255</v>
      </c>
      <c r="M97" s="235"/>
      <c r="N97" s="234" t="e">
        <f>IF(L97="nio",0,IF(L97&gt;0,L97*J97/P97,0))*VLOOKUP(B97,'2-Kosten per locatie'!$A$12:$C$50,3,FALSE)</f>
        <v>#DIV/0!</v>
      </c>
      <c r="O97" s="234" t="str">
        <f>IF(M97="","",J97*M97/Q97*VLOOKUP(B97,'2-Kosten per locatie'!$A$12:$C$50,3,FALSE))</f>
        <v/>
      </c>
      <c r="P97" s="318">
        <f>IF(L97="nio",0,IF(L97&gt;0,VLOOKUP(G97,'3-Productie normen'!A:O,VLOOKUP(L97,'3-Productie normen'!$B$33:$C$40,2,FALSE),FALSE)))</f>
        <v>0</v>
      </c>
      <c r="Q97" s="318">
        <f>P97*'3-Productie normen'!$O$8</f>
        <v>0</v>
      </c>
      <c r="R97" s="319" t="str">
        <f>VLOOKUP(G97,'3-Productie normen'!A:M,13,FALSE)</f>
        <v>B</v>
      </c>
      <c r="S97" s="319"/>
      <c r="U97" s="320">
        <f t="shared" si="2"/>
        <v>3876</v>
      </c>
    </row>
    <row r="98" spans="1:21" ht="14.1" customHeight="1">
      <c r="A98" s="74">
        <v>98</v>
      </c>
      <c r="B98" s="286" t="s">
        <v>225</v>
      </c>
      <c r="C98" s="286" t="s">
        <v>379</v>
      </c>
      <c r="D98" s="315">
        <v>1</v>
      </c>
      <c r="E98" s="316" t="s">
        <v>315</v>
      </c>
      <c r="F98" s="486" t="s">
        <v>242</v>
      </c>
      <c r="G98" s="70" t="s">
        <v>36</v>
      </c>
      <c r="H98" s="486" t="s">
        <v>277</v>
      </c>
      <c r="I98" s="486" t="s">
        <v>642</v>
      </c>
      <c r="J98" s="501">
        <v>19.8</v>
      </c>
      <c r="K98" s="317">
        <f t="shared" si="3"/>
        <v>255</v>
      </c>
      <c r="L98" s="235">
        <v>255</v>
      </c>
      <c r="M98" s="235"/>
      <c r="N98" s="234" t="e">
        <f>IF(L98="nio",0,IF(L98&gt;0,L98*J98/P98,0))*VLOOKUP(B98,'2-Kosten per locatie'!$A$12:$C$50,3,FALSE)</f>
        <v>#DIV/0!</v>
      </c>
      <c r="O98" s="234" t="str">
        <f>IF(M98="","",J98*M98/Q98*VLOOKUP(B98,'2-Kosten per locatie'!$A$12:$C$50,3,FALSE))</f>
        <v/>
      </c>
      <c r="P98" s="318">
        <f>IF(L98="nio",0,IF(L98&gt;0,VLOOKUP(G98,'3-Productie normen'!A:O,VLOOKUP(L98,'3-Productie normen'!$B$33:$C$40,2,FALSE),FALSE)))</f>
        <v>0</v>
      </c>
      <c r="Q98" s="318">
        <f>P98*'3-Productie normen'!$O$8</f>
        <v>0</v>
      </c>
      <c r="R98" s="319" t="str">
        <f>VLOOKUP(G98,'3-Productie normen'!A:M,13,FALSE)</f>
        <v>B</v>
      </c>
      <c r="S98" s="319"/>
      <c r="U98" s="320">
        <f t="shared" si="2"/>
        <v>5049</v>
      </c>
    </row>
    <row r="99" spans="1:21" ht="14.1" customHeight="1">
      <c r="A99" s="74">
        <v>99</v>
      </c>
      <c r="B99" s="286" t="s">
        <v>225</v>
      </c>
      <c r="C99" s="286" t="s">
        <v>379</v>
      </c>
      <c r="D99" s="315">
        <v>1</v>
      </c>
      <c r="E99" s="316" t="s">
        <v>316</v>
      </c>
      <c r="F99" s="486" t="s">
        <v>242</v>
      </c>
      <c r="G99" s="70" t="s">
        <v>36</v>
      </c>
      <c r="H99" s="486" t="s">
        <v>277</v>
      </c>
      <c r="I99" s="486" t="s">
        <v>642</v>
      </c>
      <c r="J99" s="501">
        <v>28</v>
      </c>
      <c r="K99" s="317">
        <f t="shared" si="3"/>
        <v>255</v>
      </c>
      <c r="L99" s="235">
        <v>255</v>
      </c>
      <c r="M99" s="235"/>
      <c r="N99" s="234" t="e">
        <f>IF(L99="nio",0,IF(L99&gt;0,L99*J99/P99,0))*VLOOKUP(B99,'2-Kosten per locatie'!$A$12:$C$50,3,FALSE)</f>
        <v>#DIV/0!</v>
      </c>
      <c r="O99" s="234" t="str">
        <f>IF(M99="","",J99*M99/Q99*VLOOKUP(B99,'2-Kosten per locatie'!$A$12:$C$50,3,FALSE))</f>
        <v/>
      </c>
      <c r="P99" s="318">
        <f>IF(L99="nio",0,IF(L99&gt;0,VLOOKUP(G99,'3-Productie normen'!A:O,VLOOKUP(L99,'3-Productie normen'!$B$33:$C$40,2,FALSE),FALSE)))</f>
        <v>0</v>
      </c>
      <c r="Q99" s="318">
        <f>P99*'3-Productie normen'!$O$8</f>
        <v>0</v>
      </c>
      <c r="R99" s="319" t="str">
        <f>VLOOKUP(G99,'3-Productie normen'!A:M,13,FALSE)</f>
        <v>B</v>
      </c>
      <c r="S99" s="319"/>
      <c r="U99" s="320">
        <f t="shared" si="2"/>
        <v>7140</v>
      </c>
    </row>
    <row r="100" spans="1:21" ht="14.1" customHeight="1">
      <c r="A100" s="74">
        <v>100</v>
      </c>
      <c r="B100" s="286" t="s">
        <v>225</v>
      </c>
      <c r="C100" s="286" t="s">
        <v>379</v>
      </c>
      <c r="D100" s="315">
        <v>1</v>
      </c>
      <c r="E100" s="316" t="s">
        <v>317</v>
      </c>
      <c r="F100" s="486" t="s">
        <v>242</v>
      </c>
      <c r="G100" s="70" t="s">
        <v>36</v>
      </c>
      <c r="H100" s="486" t="s">
        <v>277</v>
      </c>
      <c r="I100" s="486" t="s">
        <v>642</v>
      </c>
      <c r="J100" s="501">
        <v>33.799999999999997</v>
      </c>
      <c r="K100" s="317">
        <f t="shared" si="3"/>
        <v>255</v>
      </c>
      <c r="L100" s="235">
        <v>255</v>
      </c>
      <c r="M100" s="235"/>
      <c r="N100" s="234" t="e">
        <f>IF(L100="nio",0,IF(L100&gt;0,L100*J100/P100,0))*VLOOKUP(B100,'2-Kosten per locatie'!$A$12:$C$50,3,FALSE)</f>
        <v>#DIV/0!</v>
      </c>
      <c r="O100" s="234" t="str">
        <f>IF(M100="","",J100*M100/Q100*VLOOKUP(B100,'2-Kosten per locatie'!$A$12:$C$50,3,FALSE))</f>
        <v/>
      </c>
      <c r="P100" s="318">
        <f>IF(L100="nio",0,IF(L100&gt;0,VLOOKUP(G100,'3-Productie normen'!A:O,VLOOKUP(L100,'3-Productie normen'!$B$33:$C$40,2,FALSE),FALSE)))</f>
        <v>0</v>
      </c>
      <c r="Q100" s="318">
        <f>P100*'3-Productie normen'!$O$8</f>
        <v>0</v>
      </c>
      <c r="R100" s="319" t="str">
        <f>VLOOKUP(G100,'3-Productie normen'!A:M,13,FALSE)</f>
        <v>B</v>
      </c>
      <c r="S100" s="319"/>
      <c r="U100" s="320">
        <f t="shared" si="2"/>
        <v>8619</v>
      </c>
    </row>
    <row r="101" spans="1:21" ht="14.1" customHeight="1">
      <c r="A101" s="74">
        <v>101</v>
      </c>
      <c r="B101" s="286" t="s">
        <v>225</v>
      </c>
      <c r="C101" s="286" t="s">
        <v>379</v>
      </c>
      <c r="D101" s="315">
        <v>1</v>
      </c>
      <c r="E101" s="316" t="s">
        <v>318</v>
      </c>
      <c r="F101" s="486" t="s">
        <v>242</v>
      </c>
      <c r="G101" s="70" t="s">
        <v>36</v>
      </c>
      <c r="H101" s="486" t="s">
        <v>277</v>
      </c>
      <c r="I101" s="486" t="s">
        <v>642</v>
      </c>
      <c r="J101" s="501">
        <v>16.399999999999999</v>
      </c>
      <c r="K101" s="317">
        <f t="shared" si="3"/>
        <v>255</v>
      </c>
      <c r="L101" s="235">
        <v>255</v>
      </c>
      <c r="M101" s="235"/>
      <c r="N101" s="234" t="e">
        <f>IF(L101="nio",0,IF(L101&gt;0,L101*J101/P101,0))*VLOOKUP(B101,'2-Kosten per locatie'!$A$12:$C$50,3,FALSE)</f>
        <v>#DIV/0!</v>
      </c>
      <c r="O101" s="234" t="str">
        <f>IF(M101="","",J101*M101/Q101*VLOOKUP(B101,'2-Kosten per locatie'!$A$12:$C$50,3,FALSE))</f>
        <v/>
      </c>
      <c r="P101" s="318">
        <f>IF(L101="nio",0,IF(L101&gt;0,VLOOKUP(G101,'3-Productie normen'!A:O,VLOOKUP(L101,'3-Productie normen'!$B$33:$C$40,2,FALSE),FALSE)))</f>
        <v>0</v>
      </c>
      <c r="Q101" s="318">
        <f>P101*'3-Productie normen'!$O$8</f>
        <v>0</v>
      </c>
      <c r="R101" s="319" t="str">
        <f>VLOOKUP(G101,'3-Productie normen'!A:M,13,FALSE)</f>
        <v>B</v>
      </c>
      <c r="S101" s="319"/>
      <c r="U101" s="320">
        <f t="shared" si="2"/>
        <v>4182</v>
      </c>
    </row>
    <row r="102" spans="1:21" ht="14.1" customHeight="1">
      <c r="A102" s="74">
        <v>102</v>
      </c>
      <c r="B102" s="286" t="s">
        <v>225</v>
      </c>
      <c r="C102" s="286" t="s">
        <v>379</v>
      </c>
      <c r="D102" s="315">
        <v>1</v>
      </c>
      <c r="E102" s="316" t="s">
        <v>319</v>
      </c>
      <c r="F102" s="486" t="s">
        <v>242</v>
      </c>
      <c r="G102" s="70" t="s">
        <v>36</v>
      </c>
      <c r="H102" s="486" t="s">
        <v>277</v>
      </c>
      <c r="I102" s="486" t="s">
        <v>642</v>
      </c>
      <c r="J102" s="501">
        <v>16.2</v>
      </c>
      <c r="K102" s="317">
        <f t="shared" si="3"/>
        <v>255</v>
      </c>
      <c r="L102" s="235">
        <v>255</v>
      </c>
      <c r="M102" s="235"/>
      <c r="N102" s="234" t="e">
        <f>IF(L102="nio",0,IF(L102&gt;0,L102*J102/P102,0))*VLOOKUP(B102,'2-Kosten per locatie'!$A$12:$C$50,3,FALSE)</f>
        <v>#DIV/0!</v>
      </c>
      <c r="O102" s="234" t="str">
        <f>IF(M102="","",J102*M102/Q102*VLOOKUP(B102,'2-Kosten per locatie'!$A$12:$C$50,3,FALSE))</f>
        <v/>
      </c>
      <c r="P102" s="318">
        <f>IF(L102="nio",0,IF(L102&gt;0,VLOOKUP(G102,'3-Productie normen'!A:O,VLOOKUP(L102,'3-Productie normen'!$B$33:$C$40,2,FALSE),FALSE)))</f>
        <v>0</v>
      </c>
      <c r="Q102" s="318">
        <f>P102*'3-Productie normen'!$O$8</f>
        <v>0</v>
      </c>
      <c r="R102" s="319" t="str">
        <f>VLOOKUP(G102,'3-Productie normen'!A:M,13,FALSE)</f>
        <v>B</v>
      </c>
      <c r="S102" s="319"/>
      <c r="U102" s="320">
        <f t="shared" si="2"/>
        <v>4131</v>
      </c>
    </row>
    <row r="103" spans="1:21" ht="14.1" customHeight="1">
      <c r="A103" s="74">
        <v>103</v>
      </c>
      <c r="B103" s="286" t="s">
        <v>225</v>
      </c>
      <c r="C103" s="286" t="s">
        <v>379</v>
      </c>
      <c r="D103" s="315">
        <v>1</v>
      </c>
      <c r="E103" s="316" t="s">
        <v>320</v>
      </c>
      <c r="F103" s="486" t="s">
        <v>242</v>
      </c>
      <c r="G103" s="70" t="s">
        <v>36</v>
      </c>
      <c r="H103" s="486" t="s">
        <v>277</v>
      </c>
      <c r="I103" s="486" t="s">
        <v>642</v>
      </c>
      <c r="J103" s="501">
        <v>16.5</v>
      </c>
      <c r="K103" s="317">
        <f t="shared" si="3"/>
        <v>255</v>
      </c>
      <c r="L103" s="235">
        <v>255</v>
      </c>
      <c r="M103" s="235"/>
      <c r="N103" s="234" t="e">
        <f>IF(L103="nio",0,IF(L103&gt;0,L103*J103/P103,0))*VLOOKUP(B103,'2-Kosten per locatie'!$A$12:$C$50,3,FALSE)</f>
        <v>#DIV/0!</v>
      </c>
      <c r="O103" s="234" t="str">
        <f>IF(M103="","",J103*M103/Q103*VLOOKUP(B103,'2-Kosten per locatie'!$A$12:$C$50,3,FALSE))</f>
        <v/>
      </c>
      <c r="P103" s="318">
        <f>IF(L103="nio",0,IF(L103&gt;0,VLOOKUP(G103,'3-Productie normen'!A:O,VLOOKUP(L103,'3-Productie normen'!$B$33:$C$40,2,FALSE),FALSE)))</f>
        <v>0</v>
      </c>
      <c r="Q103" s="318">
        <f>P103*'3-Productie normen'!$O$8</f>
        <v>0</v>
      </c>
      <c r="R103" s="319" t="str">
        <f>VLOOKUP(G103,'3-Productie normen'!A:M,13,FALSE)</f>
        <v>B</v>
      </c>
      <c r="S103" s="319"/>
      <c r="U103" s="320">
        <f t="shared" si="2"/>
        <v>4207.5</v>
      </c>
    </row>
    <row r="104" spans="1:21" ht="14.1" customHeight="1">
      <c r="A104" s="74">
        <v>104</v>
      </c>
      <c r="B104" s="286" t="s">
        <v>225</v>
      </c>
      <c r="C104" s="286" t="s">
        <v>379</v>
      </c>
      <c r="D104" s="315">
        <v>1</v>
      </c>
      <c r="E104" s="316" t="s">
        <v>321</v>
      </c>
      <c r="F104" s="486" t="s">
        <v>242</v>
      </c>
      <c r="G104" s="70" t="s">
        <v>36</v>
      </c>
      <c r="H104" s="486" t="s">
        <v>277</v>
      </c>
      <c r="I104" s="486" t="s">
        <v>642</v>
      </c>
      <c r="J104" s="501">
        <v>16.5</v>
      </c>
      <c r="K104" s="317">
        <f t="shared" si="3"/>
        <v>255</v>
      </c>
      <c r="L104" s="235">
        <v>255</v>
      </c>
      <c r="M104" s="235"/>
      <c r="N104" s="234" t="e">
        <f>IF(L104="nio",0,IF(L104&gt;0,L104*J104/P104,0))*VLOOKUP(B104,'2-Kosten per locatie'!$A$12:$C$50,3,FALSE)</f>
        <v>#DIV/0!</v>
      </c>
      <c r="O104" s="234" t="str">
        <f>IF(M104="","",J104*M104/Q104*VLOOKUP(B104,'2-Kosten per locatie'!$A$12:$C$50,3,FALSE))</f>
        <v/>
      </c>
      <c r="P104" s="318">
        <f>IF(L104="nio",0,IF(L104&gt;0,VLOOKUP(G104,'3-Productie normen'!A:O,VLOOKUP(L104,'3-Productie normen'!$B$33:$C$40,2,FALSE),FALSE)))</f>
        <v>0</v>
      </c>
      <c r="Q104" s="318">
        <f>P104*'3-Productie normen'!$O$8</f>
        <v>0</v>
      </c>
      <c r="R104" s="319" t="str">
        <f>VLOOKUP(G104,'3-Productie normen'!A:M,13,FALSE)</f>
        <v>B</v>
      </c>
      <c r="S104" s="319"/>
      <c r="U104" s="320">
        <f t="shared" si="2"/>
        <v>4207.5</v>
      </c>
    </row>
    <row r="105" spans="1:21" ht="14.1" customHeight="1">
      <c r="A105" s="74">
        <v>105</v>
      </c>
      <c r="B105" s="286" t="s">
        <v>225</v>
      </c>
      <c r="C105" s="286" t="s">
        <v>379</v>
      </c>
      <c r="D105" s="315">
        <v>1</v>
      </c>
      <c r="E105" s="316" t="s">
        <v>322</v>
      </c>
      <c r="F105" s="486" t="s">
        <v>242</v>
      </c>
      <c r="G105" s="70" t="s">
        <v>36</v>
      </c>
      <c r="H105" s="486" t="s">
        <v>277</v>
      </c>
      <c r="I105" s="486" t="s">
        <v>642</v>
      </c>
      <c r="J105" s="501">
        <v>16.600000000000001</v>
      </c>
      <c r="K105" s="317">
        <f t="shared" si="3"/>
        <v>255</v>
      </c>
      <c r="L105" s="235">
        <v>255</v>
      </c>
      <c r="M105" s="235"/>
      <c r="N105" s="234" t="e">
        <f>IF(L105="nio",0,IF(L105&gt;0,L105*J105/P105,0))*VLOOKUP(B105,'2-Kosten per locatie'!$A$12:$C$50,3,FALSE)</f>
        <v>#DIV/0!</v>
      </c>
      <c r="O105" s="234" t="str">
        <f>IF(M105="","",J105*M105/Q105*VLOOKUP(B105,'2-Kosten per locatie'!$A$12:$C$50,3,FALSE))</f>
        <v/>
      </c>
      <c r="P105" s="318">
        <f>IF(L105="nio",0,IF(L105&gt;0,VLOOKUP(G105,'3-Productie normen'!A:O,VLOOKUP(L105,'3-Productie normen'!$B$33:$C$40,2,FALSE),FALSE)))</f>
        <v>0</v>
      </c>
      <c r="Q105" s="318">
        <f>P105*'3-Productie normen'!$O$8</f>
        <v>0</v>
      </c>
      <c r="R105" s="319" t="str">
        <f>VLOOKUP(G105,'3-Productie normen'!A:M,13,FALSE)</f>
        <v>B</v>
      </c>
      <c r="S105" s="319"/>
      <c r="U105" s="320">
        <f t="shared" si="2"/>
        <v>4233</v>
      </c>
    </row>
    <row r="106" spans="1:21" ht="14.1" customHeight="1">
      <c r="A106" s="74">
        <v>106</v>
      </c>
      <c r="B106" s="286" t="s">
        <v>225</v>
      </c>
      <c r="C106" s="286" t="s">
        <v>379</v>
      </c>
      <c r="D106" s="315">
        <v>1</v>
      </c>
      <c r="E106" s="316" t="s">
        <v>323</v>
      </c>
      <c r="F106" s="486" t="s">
        <v>242</v>
      </c>
      <c r="G106" s="70" t="s">
        <v>36</v>
      </c>
      <c r="H106" s="486" t="s">
        <v>277</v>
      </c>
      <c r="I106" s="486" t="s">
        <v>642</v>
      </c>
      <c r="J106" s="501">
        <v>15.7</v>
      </c>
      <c r="K106" s="317">
        <f t="shared" si="3"/>
        <v>255</v>
      </c>
      <c r="L106" s="235">
        <v>255</v>
      </c>
      <c r="M106" s="235"/>
      <c r="N106" s="234" t="e">
        <f>IF(L106="nio",0,IF(L106&gt;0,L106*J106/P106,0))*VLOOKUP(B106,'2-Kosten per locatie'!$A$12:$C$50,3,FALSE)</f>
        <v>#DIV/0!</v>
      </c>
      <c r="O106" s="234" t="str">
        <f>IF(M106="","",J106*M106/Q106*VLOOKUP(B106,'2-Kosten per locatie'!$A$12:$C$50,3,FALSE))</f>
        <v/>
      </c>
      <c r="P106" s="318">
        <f>IF(L106="nio",0,IF(L106&gt;0,VLOOKUP(G106,'3-Productie normen'!A:O,VLOOKUP(L106,'3-Productie normen'!$B$33:$C$40,2,FALSE),FALSE)))</f>
        <v>0</v>
      </c>
      <c r="Q106" s="318">
        <f>P106*'3-Productie normen'!$O$8</f>
        <v>0</v>
      </c>
      <c r="R106" s="319" t="str">
        <f>VLOOKUP(G106,'3-Productie normen'!A:M,13,FALSE)</f>
        <v>B</v>
      </c>
      <c r="S106" s="319"/>
      <c r="U106" s="320">
        <f t="shared" si="2"/>
        <v>4003.5</v>
      </c>
    </row>
    <row r="107" spans="1:21" ht="14.1" customHeight="1">
      <c r="A107" s="74">
        <v>107</v>
      </c>
      <c r="B107" s="286" t="s">
        <v>225</v>
      </c>
      <c r="C107" s="286" t="s">
        <v>379</v>
      </c>
      <c r="D107" s="315">
        <v>2</v>
      </c>
      <c r="E107" s="316" t="s">
        <v>324</v>
      </c>
      <c r="F107" s="486" t="s">
        <v>227</v>
      </c>
      <c r="G107" s="286" t="s">
        <v>40</v>
      </c>
      <c r="H107" s="486" t="s">
        <v>280</v>
      </c>
      <c r="I107" s="423" t="s">
        <v>635</v>
      </c>
      <c r="J107" s="501">
        <v>42</v>
      </c>
      <c r="K107" s="317">
        <f t="shared" si="3"/>
        <v>156</v>
      </c>
      <c r="L107" s="235">
        <v>156</v>
      </c>
      <c r="M107" s="235"/>
      <c r="N107" s="234" t="e">
        <f>IF(L107="nio",0,IF(L107&gt;0,L107*J107/P107,0))*VLOOKUP(B107,'2-Kosten per locatie'!$A$12:$C$50,3,FALSE)</f>
        <v>#DIV/0!</v>
      </c>
      <c r="O107" s="234" t="str">
        <f>IF(M107="","",J107*M107/Q107*VLOOKUP(B107,'2-Kosten per locatie'!$A$12:$C$50,3,FALSE))</f>
        <v/>
      </c>
      <c r="P107" s="318">
        <f>IF(L107="nio",0,IF(L107&gt;0,VLOOKUP(G107,'3-Productie normen'!A:O,VLOOKUP(L107,'3-Productie normen'!$B$33:$C$40,2,FALSE),FALSE)))</f>
        <v>0</v>
      </c>
      <c r="Q107" s="318">
        <f>P107*'3-Productie normen'!$O$8</f>
        <v>0</v>
      </c>
      <c r="R107" s="319" t="str">
        <f>VLOOKUP(G107,'3-Productie normen'!A:M,13,FALSE)</f>
        <v>V</v>
      </c>
      <c r="S107" s="319"/>
      <c r="U107" s="320">
        <f t="shared" si="2"/>
        <v>6552</v>
      </c>
    </row>
    <row r="108" spans="1:21" ht="14.1" customHeight="1">
      <c r="A108" s="74">
        <v>108</v>
      </c>
      <c r="B108" s="286" t="s">
        <v>225</v>
      </c>
      <c r="C108" s="286" t="s">
        <v>379</v>
      </c>
      <c r="D108" s="315">
        <v>2</v>
      </c>
      <c r="E108" s="316" t="s">
        <v>324</v>
      </c>
      <c r="F108" s="486" t="s">
        <v>227</v>
      </c>
      <c r="G108" s="286" t="s">
        <v>40</v>
      </c>
      <c r="H108" s="486" t="s">
        <v>277</v>
      </c>
      <c r="I108" s="486" t="s">
        <v>642</v>
      </c>
      <c r="J108" s="501">
        <v>84</v>
      </c>
      <c r="K108" s="317">
        <f t="shared" si="3"/>
        <v>156</v>
      </c>
      <c r="L108" s="235">
        <v>156</v>
      </c>
      <c r="M108" s="235"/>
      <c r="N108" s="234" t="e">
        <f>IF(L108="nio",0,IF(L108&gt;0,L108*J108/P108,0))*VLOOKUP(B108,'2-Kosten per locatie'!$A$12:$C$50,3,FALSE)</f>
        <v>#DIV/0!</v>
      </c>
      <c r="O108" s="234" t="str">
        <f>IF(M108="","",J108*M108/Q108*VLOOKUP(B108,'2-Kosten per locatie'!$A$12:$C$50,3,FALSE))</f>
        <v/>
      </c>
      <c r="P108" s="318">
        <f>IF(L108="nio",0,IF(L108&gt;0,VLOOKUP(G108,'3-Productie normen'!A:O,VLOOKUP(L108,'3-Productie normen'!$B$33:$C$40,2,FALSE),FALSE)))</f>
        <v>0</v>
      </c>
      <c r="Q108" s="318">
        <f>P108*'3-Productie normen'!$O$8</f>
        <v>0</v>
      </c>
      <c r="R108" s="319" t="str">
        <f>VLOOKUP(G108,'3-Productie normen'!A:M,13,FALSE)</f>
        <v>V</v>
      </c>
      <c r="S108" s="319"/>
      <c r="U108" s="320">
        <f t="shared" si="2"/>
        <v>13104</v>
      </c>
    </row>
    <row r="109" spans="1:21" ht="14.1" customHeight="1">
      <c r="A109" s="74">
        <v>109</v>
      </c>
      <c r="B109" s="286" t="s">
        <v>225</v>
      </c>
      <c r="C109" s="286" t="s">
        <v>379</v>
      </c>
      <c r="D109" s="315">
        <v>2</v>
      </c>
      <c r="E109" s="316" t="s">
        <v>324</v>
      </c>
      <c r="F109" s="486" t="s">
        <v>228</v>
      </c>
      <c r="G109" s="70" t="s">
        <v>628</v>
      </c>
      <c r="H109" s="486" t="s">
        <v>280</v>
      </c>
      <c r="I109" s="423" t="s">
        <v>635</v>
      </c>
      <c r="J109" s="501">
        <v>3.5</v>
      </c>
      <c r="K109" s="317">
        <f t="shared" si="3"/>
        <v>255</v>
      </c>
      <c r="L109" s="235">
        <v>255</v>
      </c>
      <c r="M109" s="235"/>
      <c r="N109" s="234" t="e">
        <f>IF(L109="nio",0,IF(L109&gt;0,L109*J109/P109,0))*VLOOKUP(B109,'2-Kosten per locatie'!$A$12:$C$50,3,FALSE)</f>
        <v>#DIV/0!</v>
      </c>
      <c r="O109" s="234" t="str">
        <f>IF(M109="","",J109*M109/Q109*VLOOKUP(B109,'2-Kosten per locatie'!$A$12:$C$50,3,FALSE))</f>
        <v/>
      </c>
      <c r="P109" s="318">
        <f>IF(L109="nio",0,IF(L109&gt;0,VLOOKUP(G109,'3-Productie normen'!A:O,VLOOKUP(L109,'3-Productie normen'!$B$33:$C$40,2,FALSE),FALSE)))</f>
        <v>0</v>
      </c>
      <c r="Q109" s="318">
        <f>P109*'3-Productie normen'!$O$8</f>
        <v>0</v>
      </c>
      <c r="R109" s="319" t="str">
        <f>VLOOKUP(G109,'3-Productie normen'!A:M,13,FALSE)</f>
        <v>V</v>
      </c>
      <c r="S109" s="319"/>
      <c r="U109" s="320">
        <f t="shared" si="2"/>
        <v>892.5</v>
      </c>
    </row>
    <row r="110" spans="1:21" ht="14.1" customHeight="1">
      <c r="A110" s="74">
        <v>110</v>
      </c>
      <c r="B110" s="286" t="s">
        <v>225</v>
      </c>
      <c r="C110" s="286" t="s">
        <v>379</v>
      </c>
      <c r="D110" s="315">
        <v>2</v>
      </c>
      <c r="E110" s="316" t="s">
        <v>324</v>
      </c>
      <c r="F110" s="486" t="s">
        <v>228</v>
      </c>
      <c r="G110" s="70" t="s">
        <v>628</v>
      </c>
      <c r="H110" s="486" t="s">
        <v>277</v>
      </c>
      <c r="I110" s="486" t="s">
        <v>642</v>
      </c>
      <c r="J110" s="501">
        <v>6.5</v>
      </c>
      <c r="K110" s="317">
        <f t="shared" si="3"/>
        <v>255</v>
      </c>
      <c r="L110" s="235">
        <v>255</v>
      </c>
      <c r="M110" s="235"/>
      <c r="N110" s="234" t="e">
        <f>IF(L110="nio",0,IF(L110&gt;0,L110*J110/P110,0))*VLOOKUP(B110,'2-Kosten per locatie'!$A$12:$C$50,3,FALSE)</f>
        <v>#DIV/0!</v>
      </c>
      <c r="O110" s="234" t="str">
        <f>IF(M110="","",J110*M110/Q110*VLOOKUP(B110,'2-Kosten per locatie'!$A$12:$C$50,3,FALSE))</f>
        <v/>
      </c>
      <c r="P110" s="318">
        <f>IF(L110="nio",0,IF(L110&gt;0,VLOOKUP(G110,'3-Productie normen'!A:O,VLOOKUP(L110,'3-Productie normen'!$B$33:$C$40,2,FALSE),FALSE)))</f>
        <v>0</v>
      </c>
      <c r="Q110" s="318">
        <f>P110*'3-Productie normen'!$O$8</f>
        <v>0</v>
      </c>
      <c r="R110" s="319" t="str">
        <f>VLOOKUP(G110,'3-Productie normen'!A:M,13,FALSE)</f>
        <v>V</v>
      </c>
      <c r="S110" s="319"/>
      <c r="U110" s="320">
        <f t="shared" si="2"/>
        <v>1657.5</v>
      </c>
    </row>
    <row r="111" spans="1:21" ht="14.1" customHeight="1">
      <c r="A111" s="74">
        <v>111</v>
      </c>
      <c r="B111" s="286" t="s">
        <v>225</v>
      </c>
      <c r="C111" s="286" t="s">
        <v>379</v>
      </c>
      <c r="D111" s="315">
        <v>2</v>
      </c>
      <c r="E111" s="316" t="s">
        <v>325</v>
      </c>
      <c r="F111" s="486" t="s">
        <v>227</v>
      </c>
      <c r="G111" s="286" t="s">
        <v>40</v>
      </c>
      <c r="H111" s="486" t="s">
        <v>280</v>
      </c>
      <c r="I111" s="423" t="s">
        <v>635</v>
      </c>
      <c r="J111" s="501">
        <v>50</v>
      </c>
      <c r="K111" s="317">
        <f t="shared" si="3"/>
        <v>156</v>
      </c>
      <c r="L111" s="235">
        <v>156</v>
      </c>
      <c r="M111" s="235"/>
      <c r="N111" s="234" t="e">
        <f>IF(L111="nio",0,IF(L111&gt;0,L111*J111/P111,0))*VLOOKUP(B111,'2-Kosten per locatie'!$A$12:$C$50,3,FALSE)</f>
        <v>#DIV/0!</v>
      </c>
      <c r="O111" s="234" t="str">
        <f>IF(M111="","",J111*M111/Q111*VLOOKUP(B111,'2-Kosten per locatie'!$A$12:$C$50,3,FALSE))</f>
        <v/>
      </c>
      <c r="P111" s="318">
        <f>IF(L111="nio",0,IF(L111&gt;0,VLOOKUP(G111,'3-Productie normen'!A:O,VLOOKUP(L111,'3-Productie normen'!$B$33:$C$40,2,FALSE),FALSE)))</f>
        <v>0</v>
      </c>
      <c r="Q111" s="318">
        <f>P111*'3-Productie normen'!$O$8</f>
        <v>0</v>
      </c>
      <c r="R111" s="319" t="str">
        <f>VLOOKUP(G111,'3-Productie normen'!A:M,13,FALSE)</f>
        <v>V</v>
      </c>
      <c r="S111" s="319"/>
      <c r="U111" s="320">
        <f t="shared" si="2"/>
        <v>7800</v>
      </c>
    </row>
    <row r="112" spans="1:21" ht="14.1" customHeight="1">
      <c r="A112" s="74">
        <v>112</v>
      </c>
      <c r="B112" s="286" t="s">
        <v>225</v>
      </c>
      <c r="C112" s="286" t="s">
        <v>379</v>
      </c>
      <c r="D112" s="315">
        <v>2</v>
      </c>
      <c r="E112" s="316" t="s">
        <v>325</v>
      </c>
      <c r="F112" s="486" t="s">
        <v>227</v>
      </c>
      <c r="G112" s="286" t="s">
        <v>40</v>
      </c>
      <c r="H112" s="486" t="s">
        <v>277</v>
      </c>
      <c r="I112" s="486" t="s">
        <v>642</v>
      </c>
      <c r="J112" s="501">
        <v>98.6</v>
      </c>
      <c r="K112" s="317">
        <f t="shared" si="3"/>
        <v>156</v>
      </c>
      <c r="L112" s="235">
        <v>156</v>
      </c>
      <c r="M112" s="235"/>
      <c r="N112" s="234" t="e">
        <f>IF(L112="nio",0,IF(L112&gt;0,L112*J112/P112,0))*VLOOKUP(B112,'2-Kosten per locatie'!$A$12:$C$50,3,FALSE)</f>
        <v>#DIV/0!</v>
      </c>
      <c r="O112" s="234" t="str">
        <f>IF(M112="","",J112*M112/Q112*VLOOKUP(B112,'2-Kosten per locatie'!$A$12:$C$50,3,FALSE))</f>
        <v/>
      </c>
      <c r="P112" s="318">
        <f>IF(L112="nio",0,IF(L112&gt;0,VLOOKUP(G112,'3-Productie normen'!A:O,VLOOKUP(L112,'3-Productie normen'!$B$33:$C$40,2,FALSE),FALSE)))</f>
        <v>0</v>
      </c>
      <c r="Q112" s="318">
        <f>P112*'3-Productie normen'!$O$8</f>
        <v>0</v>
      </c>
      <c r="R112" s="319" t="str">
        <f>VLOOKUP(G112,'3-Productie normen'!A:M,13,FALSE)</f>
        <v>V</v>
      </c>
      <c r="S112" s="319"/>
      <c r="U112" s="320">
        <f t="shared" si="2"/>
        <v>15381.599999999999</v>
      </c>
    </row>
    <row r="113" spans="1:21" ht="14.1" customHeight="1">
      <c r="A113" s="74">
        <v>113</v>
      </c>
      <c r="B113" s="286" t="s">
        <v>225</v>
      </c>
      <c r="C113" s="286" t="s">
        <v>379</v>
      </c>
      <c r="D113" s="315">
        <v>2</v>
      </c>
      <c r="E113" s="316" t="s">
        <v>325</v>
      </c>
      <c r="F113" s="486" t="s">
        <v>228</v>
      </c>
      <c r="G113" s="70" t="s">
        <v>628</v>
      </c>
      <c r="H113" s="486" t="s">
        <v>280</v>
      </c>
      <c r="I113" s="423" t="s">
        <v>635</v>
      </c>
      <c r="J113" s="501">
        <v>3.5</v>
      </c>
      <c r="K113" s="317">
        <f t="shared" si="3"/>
        <v>255</v>
      </c>
      <c r="L113" s="235">
        <v>255</v>
      </c>
      <c r="M113" s="235"/>
      <c r="N113" s="234" t="e">
        <f>IF(L113="nio",0,IF(L113&gt;0,L113*J113/P113,0))*VLOOKUP(B113,'2-Kosten per locatie'!$A$12:$C$50,3,FALSE)</f>
        <v>#DIV/0!</v>
      </c>
      <c r="O113" s="234" t="str">
        <f>IF(M113="","",J113*M113/Q113*VLOOKUP(B113,'2-Kosten per locatie'!$A$12:$C$50,3,FALSE))</f>
        <v/>
      </c>
      <c r="P113" s="318">
        <f>IF(L113="nio",0,IF(L113&gt;0,VLOOKUP(G113,'3-Productie normen'!A:O,VLOOKUP(L113,'3-Productie normen'!$B$33:$C$40,2,FALSE),FALSE)))</f>
        <v>0</v>
      </c>
      <c r="Q113" s="318">
        <f>P113*'3-Productie normen'!$O$8</f>
        <v>0</v>
      </c>
      <c r="R113" s="319" t="str">
        <f>VLOOKUP(G113,'3-Productie normen'!A:M,13,FALSE)</f>
        <v>V</v>
      </c>
      <c r="S113" s="319"/>
      <c r="U113" s="320">
        <f t="shared" si="2"/>
        <v>892.5</v>
      </c>
    </row>
    <row r="114" spans="1:21" ht="14.1" customHeight="1">
      <c r="A114" s="74">
        <v>114</v>
      </c>
      <c r="B114" s="286" t="s">
        <v>225</v>
      </c>
      <c r="C114" s="286" t="s">
        <v>379</v>
      </c>
      <c r="D114" s="315">
        <v>2</v>
      </c>
      <c r="E114" s="316" t="s">
        <v>325</v>
      </c>
      <c r="F114" s="486" t="s">
        <v>228</v>
      </c>
      <c r="G114" s="70" t="s">
        <v>628</v>
      </c>
      <c r="H114" s="486" t="s">
        <v>277</v>
      </c>
      <c r="I114" s="486" t="s">
        <v>642</v>
      </c>
      <c r="J114" s="501">
        <v>6.5</v>
      </c>
      <c r="K114" s="317">
        <f t="shared" si="3"/>
        <v>255</v>
      </c>
      <c r="L114" s="235">
        <v>255</v>
      </c>
      <c r="M114" s="235"/>
      <c r="N114" s="234" t="e">
        <f>IF(L114="nio",0,IF(L114&gt;0,L114*J114/P114,0))*VLOOKUP(B114,'2-Kosten per locatie'!$A$12:$C$50,3,FALSE)</f>
        <v>#DIV/0!</v>
      </c>
      <c r="O114" s="234" t="str">
        <f>IF(M114="","",J114*M114/Q114*VLOOKUP(B114,'2-Kosten per locatie'!$A$12:$C$50,3,FALSE))</f>
        <v/>
      </c>
      <c r="P114" s="318">
        <f>IF(L114="nio",0,IF(L114&gt;0,VLOOKUP(G114,'3-Productie normen'!A:O,VLOOKUP(L114,'3-Productie normen'!$B$33:$C$40,2,FALSE),FALSE)))</f>
        <v>0</v>
      </c>
      <c r="Q114" s="318">
        <f>P114*'3-Productie normen'!$O$8</f>
        <v>0</v>
      </c>
      <c r="R114" s="319" t="str">
        <f>VLOOKUP(G114,'3-Productie normen'!A:M,13,FALSE)</f>
        <v>V</v>
      </c>
      <c r="S114" s="319"/>
      <c r="U114" s="320">
        <f t="shared" si="2"/>
        <v>1657.5</v>
      </c>
    </row>
    <row r="115" spans="1:21" ht="14.1" customHeight="1">
      <c r="A115" s="74">
        <v>115</v>
      </c>
      <c r="B115" s="286" t="s">
        <v>225</v>
      </c>
      <c r="C115" s="286" t="s">
        <v>379</v>
      </c>
      <c r="D115" s="315">
        <v>3</v>
      </c>
      <c r="E115" s="316" t="s">
        <v>326</v>
      </c>
      <c r="F115" s="486" t="s">
        <v>227</v>
      </c>
      <c r="G115" s="286" t="s">
        <v>40</v>
      </c>
      <c r="H115" s="486" t="s">
        <v>277</v>
      </c>
      <c r="I115" s="486" t="s">
        <v>642</v>
      </c>
      <c r="J115" s="501">
        <v>69</v>
      </c>
      <c r="K115" s="317">
        <f t="shared" si="3"/>
        <v>156</v>
      </c>
      <c r="L115" s="235">
        <v>156</v>
      </c>
      <c r="M115" s="235"/>
      <c r="N115" s="234" t="e">
        <f>IF(L115="nio",0,IF(L115&gt;0,L115*J115/P115,0))*VLOOKUP(B115,'2-Kosten per locatie'!$A$12:$C$50,3,FALSE)</f>
        <v>#DIV/0!</v>
      </c>
      <c r="O115" s="234" t="str">
        <f>IF(M115="","",J115*M115/Q115*VLOOKUP(B115,'2-Kosten per locatie'!$A$12:$C$50,3,FALSE))</f>
        <v/>
      </c>
      <c r="P115" s="318">
        <f>IF(L115="nio",0,IF(L115&gt;0,VLOOKUP(G115,'3-Productie normen'!A:O,VLOOKUP(L115,'3-Productie normen'!$B$33:$C$40,2,FALSE),FALSE)))</f>
        <v>0</v>
      </c>
      <c r="Q115" s="318">
        <f>P115*'3-Productie normen'!$O$8</f>
        <v>0</v>
      </c>
      <c r="R115" s="319" t="str">
        <f>VLOOKUP(G115,'3-Productie normen'!A:M,13,FALSE)</f>
        <v>V</v>
      </c>
      <c r="S115" s="319"/>
      <c r="U115" s="320">
        <f t="shared" si="2"/>
        <v>10764</v>
      </c>
    </row>
    <row r="116" spans="1:21" ht="14.1" customHeight="1">
      <c r="A116" s="74">
        <v>116</v>
      </c>
      <c r="B116" s="286" t="s">
        <v>225</v>
      </c>
      <c r="C116" s="286" t="s">
        <v>379</v>
      </c>
      <c r="D116" s="315">
        <v>2</v>
      </c>
      <c r="E116" s="316" t="s">
        <v>327</v>
      </c>
      <c r="F116" s="486" t="s">
        <v>328</v>
      </c>
      <c r="G116" s="70" t="s">
        <v>627</v>
      </c>
      <c r="H116" s="486" t="s">
        <v>278</v>
      </c>
      <c r="I116" s="423" t="s">
        <v>634</v>
      </c>
      <c r="J116" s="501">
        <v>11.5</v>
      </c>
      <c r="K116" s="317">
        <f t="shared" si="3"/>
        <v>255</v>
      </c>
      <c r="L116" s="235">
        <v>255</v>
      </c>
      <c r="M116" s="235"/>
      <c r="N116" s="234" t="e">
        <f>IF(L116="nio",0,IF(L116&gt;0,L116*J116/P116,0))*VLOOKUP(B116,'2-Kosten per locatie'!$A$12:$C$50,3,FALSE)</f>
        <v>#DIV/0!</v>
      </c>
      <c r="O116" s="234" t="str">
        <f>IF(M116="","",J116*M116/Q116*VLOOKUP(B116,'2-Kosten per locatie'!$A$12:$C$50,3,FALSE))</f>
        <v/>
      </c>
      <c r="P116" s="318">
        <f>IF(L116="nio",0,IF(L116&gt;0,VLOOKUP(G116,'3-Productie normen'!A:O,VLOOKUP(L116,'3-Productie normen'!$B$33:$C$40,2,FALSE),FALSE)))</f>
        <v>0</v>
      </c>
      <c r="Q116" s="318">
        <f>P116*'3-Productie normen'!$O$8</f>
        <v>0</v>
      </c>
      <c r="R116" s="319" t="str">
        <f>VLOOKUP(G116,'3-Productie normen'!A:M,13,FALSE)</f>
        <v>S</v>
      </c>
      <c r="S116" s="319"/>
      <c r="U116" s="320">
        <f t="shared" si="2"/>
        <v>2932.5</v>
      </c>
    </row>
    <row r="117" spans="1:21" ht="14.1" customHeight="1">
      <c r="A117" s="74">
        <v>117</v>
      </c>
      <c r="B117" s="286" t="s">
        <v>225</v>
      </c>
      <c r="C117" s="286" t="s">
        <v>379</v>
      </c>
      <c r="D117" s="315">
        <v>2</v>
      </c>
      <c r="E117" s="316" t="s">
        <v>329</v>
      </c>
      <c r="F117" s="486" t="s">
        <v>239</v>
      </c>
      <c r="G117" s="70" t="s">
        <v>38</v>
      </c>
      <c r="H117" s="486" t="s">
        <v>278</v>
      </c>
      <c r="I117" s="423" t="s">
        <v>634</v>
      </c>
      <c r="J117" s="501">
        <v>7.9</v>
      </c>
      <c r="K117" s="317">
        <f t="shared" si="3"/>
        <v>255</v>
      </c>
      <c r="L117" s="235">
        <v>255</v>
      </c>
      <c r="M117" s="235"/>
      <c r="N117" s="234" t="e">
        <f>IF(L117="nio",0,IF(L117&gt;0,L117*J117/P117,0))*VLOOKUP(B117,'2-Kosten per locatie'!$A$12:$C$50,3,FALSE)</f>
        <v>#DIV/0!</v>
      </c>
      <c r="O117" s="234" t="str">
        <f>IF(M117="","",J117*M117/Q117*VLOOKUP(B117,'2-Kosten per locatie'!$A$12:$C$50,3,FALSE))</f>
        <v/>
      </c>
      <c r="P117" s="318">
        <f>IF(L117="nio",0,IF(L117&gt;0,VLOOKUP(G117,'3-Productie normen'!A:O,VLOOKUP(L117,'3-Productie normen'!$B$33:$C$40,2,FALSE),FALSE)))</f>
        <v>0</v>
      </c>
      <c r="Q117" s="318">
        <f>P117*'3-Productie normen'!$O$8</f>
        <v>0</v>
      </c>
      <c r="R117" s="319" t="str">
        <f>VLOOKUP(G117,'3-Productie normen'!A:M,13,FALSE)</f>
        <v>S</v>
      </c>
      <c r="S117" s="319"/>
      <c r="U117" s="320">
        <f t="shared" si="2"/>
        <v>2014.5</v>
      </c>
    </row>
    <row r="118" spans="1:21" ht="14.1" customHeight="1">
      <c r="A118" s="74">
        <v>118</v>
      </c>
      <c r="B118" s="286" t="s">
        <v>225</v>
      </c>
      <c r="C118" s="286" t="s">
        <v>379</v>
      </c>
      <c r="D118" s="315">
        <v>2</v>
      </c>
      <c r="E118" s="316" t="s">
        <v>330</v>
      </c>
      <c r="F118" s="486" t="s">
        <v>239</v>
      </c>
      <c r="G118" s="70" t="s">
        <v>38</v>
      </c>
      <c r="H118" s="486" t="s">
        <v>278</v>
      </c>
      <c r="I118" s="423" t="s">
        <v>634</v>
      </c>
      <c r="J118" s="502">
        <v>7.9</v>
      </c>
      <c r="K118" s="317">
        <f t="shared" si="3"/>
        <v>255</v>
      </c>
      <c r="L118" s="235">
        <v>255</v>
      </c>
      <c r="M118" s="235"/>
      <c r="N118" s="234" t="e">
        <f>IF(L118="nio",0,IF(L118&gt;0,L118*J118/P118,0))*VLOOKUP(B118,'2-Kosten per locatie'!$A$12:$C$50,3,FALSE)</f>
        <v>#DIV/0!</v>
      </c>
      <c r="O118" s="234" t="str">
        <f>IF(M118="","",J118*M118/Q118*VLOOKUP(B118,'2-Kosten per locatie'!$A$12:$C$50,3,FALSE))</f>
        <v/>
      </c>
      <c r="P118" s="318">
        <f>IF(L118="nio",0,IF(L118&gt;0,VLOOKUP(G118,'3-Productie normen'!A:O,VLOOKUP(L118,'3-Productie normen'!$B$33:$C$40,2,FALSE),FALSE)))</f>
        <v>0</v>
      </c>
      <c r="Q118" s="318">
        <f>P118*'3-Productie normen'!$O$8</f>
        <v>0</v>
      </c>
      <c r="R118" s="319" t="str">
        <f>VLOOKUP(G118,'3-Productie normen'!A:M,13,FALSE)</f>
        <v>S</v>
      </c>
      <c r="S118" s="319"/>
      <c r="U118" s="320">
        <f t="shared" si="2"/>
        <v>2014.5</v>
      </c>
    </row>
    <row r="119" spans="1:21" ht="14.1" customHeight="1">
      <c r="A119" s="74">
        <v>119</v>
      </c>
      <c r="B119" s="286" t="s">
        <v>225</v>
      </c>
      <c r="C119" s="286" t="s">
        <v>379</v>
      </c>
      <c r="D119" s="84">
        <v>2</v>
      </c>
      <c r="E119" s="230" t="s">
        <v>331</v>
      </c>
      <c r="F119" s="487" t="s">
        <v>242</v>
      </c>
      <c r="G119" s="83" t="s">
        <v>36</v>
      </c>
      <c r="H119" s="487" t="s">
        <v>277</v>
      </c>
      <c r="I119" s="487" t="s">
        <v>642</v>
      </c>
      <c r="J119" s="501">
        <v>16.100000000000001</v>
      </c>
      <c r="K119" s="317">
        <f t="shared" si="3"/>
        <v>255</v>
      </c>
      <c r="L119" s="235">
        <v>255</v>
      </c>
      <c r="M119" s="235"/>
      <c r="N119" s="234" t="e">
        <f>IF(L119="nio",0,IF(L119&gt;0,L119*J119/P119,0))*VLOOKUP(B119,'2-Kosten per locatie'!$A$12:$C$50,3,FALSE)</f>
        <v>#DIV/0!</v>
      </c>
      <c r="O119" s="234" t="str">
        <f>IF(M119="","",J119*M119/Q119*VLOOKUP(B119,'2-Kosten per locatie'!$A$12:$C$50,3,FALSE))</f>
        <v/>
      </c>
      <c r="P119" s="318">
        <f>IF(L119="nio",0,IF(L119&gt;0,VLOOKUP(G119,'3-Productie normen'!A:O,VLOOKUP(L119,'3-Productie normen'!$B$33:$C$40,2,FALSE),FALSE)))</f>
        <v>0</v>
      </c>
      <c r="Q119" s="318">
        <f>P119*'3-Productie normen'!$O$8</f>
        <v>0</v>
      </c>
      <c r="R119" s="319" t="str">
        <f>VLOOKUP(G119,'3-Productie normen'!A:M,13,FALSE)</f>
        <v>B</v>
      </c>
      <c r="S119" s="319"/>
      <c r="U119" s="320">
        <f t="shared" si="2"/>
        <v>4105.5</v>
      </c>
    </row>
    <row r="120" spans="1:21" ht="14.1" customHeight="1">
      <c r="A120" s="74">
        <v>120</v>
      </c>
      <c r="B120" s="286" t="s">
        <v>225</v>
      </c>
      <c r="C120" s="286" t="s">
        <v>379</v>
      </c>
      <c r="D120" s="315">
        <v>2</v>
      </c>
      <c r="E120" s="316" t="s">
        <v>332</v>
      </c>
      <c r="F120" s="486" t="s">
        <v>242</v>
      </c>
      <c r="G120" s="70" t="s">
        <v>36</v>
      </c>
      <c r="H120" s="486" t="s">
        <v>277</v>
      </c>
      <c r="I120" s="486" t="s">
        <v>642</v>
      </c>
      <c r="J120" s="501">
        <v>15.9</v>
      </c>
      <c r="K120" s="317">
        <f t="shared" si="3"/>
        <v>255</v>
      </c>
      <c r="L120" s="235">
        <v>255</v>
      </c>
      <c r="M120" s="235"/>
      <c r="N120" s="234" t="e">
        <f>IF(L120="nio",0,IF(L120&gt;0,L120*J120/P120,0))*VLOOKUP(B120,'2-Kosten per locatie'!$A$12:$C$50,3,FALSE)</f>
        <v>#DIV/0!</v>
      </c>
      <c r="O120" s="234" t="str">
        <f>IF(M120="","",J120*M120/Q120*VLOOKUP(B120,'2-Kosten per locatie'!$A$12:$C$50,3,FALSE))</f>
        <v/>
      </c>
      <c r="P120" s="318">
        <f>IF(L120="nio",0,IF(L120&gt;0,VLOOKUP(G120,'3-Productie normen'!A:O,VLOOKUP(L120,'3-Productie normen'!$B$33:$C$40,2,FALSE),FALSE)))</f>
        <v>0</v>
      </c>
      <c r="Q120" s="318">
        <f>P120*'3-Productie normen'!$O$8</f>
        <v>0</v>
      </c>
      <c r="R120" s="319" t="str">
        <f>VLOOKUP(G120,'3-Productie normen'!A:M,13,FALSE)</f>
        <v>B</v>
      </c>
      <c r="S120" s="319"/>
      <c r="U120" s="320">
        <f t="shared" si="2"/>
        <v>4054.5</v>
      </c>
    </row>
    <row r="121" spans="1:21" ht="14.1" customHeight="1">
      <c r="A121" s="74">
        <v>121</v>
      </c>
      <c r="B121" s="286" t="s">
        <v>225</v>
      </c>
      <c r="C121" s="286" t="s">
        <v>379</v>
      </c>
      <c r="D121" s="315">
        <v>2</v>
      </c>
      <c r="E121" s="316" t="s">
        <v>333</v>
      </c>
      <c r="F121" s="486" t="s">
        <v>242</v>
      </c>
      <c r="G121" s="70" t="s">
        <v>36</v>
      </c>
      <c r="H121" s="486" t="s">
        <v>277</v>
      </c>
      <c r="I121" s="486" t="s">
        <v>642</v>
      </c>
      <c r="J121" s="501">
        <v>15.9</v>
      </c>
      <c r="K121" s="317">
        <f t="shared" si="3"/>
        <v>255</v>
      </c>
      <c r="L121" s="235">
        <v>255</v>
      </c>
      <c r="M121" s="235"/>
      <c r="N121" s="234" t="e">
        <f>IF(L121="nio",0,IF(L121&gt;0,L121*J121/P121,0))*VLOOKUP(B121,'2-Kosten per locatie'!$A$12:$C$50,3,FALSE)</f>
        <v>#DIV/0!</v>
      </c>
      <c r="O121" s="234" t="str">
        <f>IF(M121="","",J121*M121/Q121*VLOOKUP(B121,'2-Kosten per locatie'!$A$12:$C$50,3,FALSE))</f>
        <v/>
      </c>
      <c r="P121" s="318">
        <f>IF(L121="nio",0,IF(L121&gt;0,VLOOKUP(G121,'3-Productie normen'!A:O,VLOOKUP(L121,'3-Productie normen'!$B$33:$C$40,2,FALSE),FALSE)))</f>
        <v>0</v>
      </c>
      <c r="Q121" s="318">
        <f>P121*'3-Productie normen'!$O$8</f>
        <v>0</v>
      </c>
      <c r="R121" s="319" t="str">
        <f>VLOOKUP(G121,'3-Productie normen'!A:M,13,FALSE)</f>
        <v>B</v>
      </c>
      <c r="S121" s="319"/>
      <c r="U121" s="320">
        <f t="shared" si="2"/>
        <v>4054.5</v>
      </c>
    </row>
    <row r="122" spans="1:21" ht="14.1" customHeight="1">
      <c r="A122" s="74">
        <v>122</v>
      </c>
      <c r="B122" s="286" t="s">
        <v>225</v>
      </c>
      <c r="C122" s="286" t="s">
        <v>379</v>
      </c>
      <c r="D122" s="315">
        <v>2</v>
      </c>
      <c r="E122" s="316" t="s">
        <v>334</v>
      </c>
      <c r="F122" s="486" t="s">
        <v>242</v>
      </c>
      <c r="G122" s="70" t="s">
        <v>36</v>
      </c>
      <c r="H122" s="486" t="s">
        <v>277</v>
      </c>
      <c r="I122" s="486" t="s">
        <v>642</v>
      </c>
      <c r="J122" s="501">
        <v>16.100000000000001</v>
      </c>
      <c r="K122" s="317">
        <f t="shared" si="3"/>
        <v>255</v>
      </c>
      <c r="L122" s="235">
        <v>255</v>
      </c>
      <c r="M122" s="235"/>
      <c r="N122" s="234" t="e">
        <f>IF(L122="nio",0,IF(L122&gt;0,L122*J122/P122,0))*VLOOKUP(B122,'2-Kosten per locatie'!$A$12:$C$50,3,FALSE)</f>
        <v>#DIV/0!</v>
      </c>
      <c r="O122" s="234" t="str">
        <f>IF(M122="","",J122*M122/Q122*VLOOKUP(B122,'2-Kosten per locatie'!$A$12:$C$50,3,FALSE))</f>
        <v/>
      </c>
      <c r="P122" s="318">
        <f>IF(L122="nio",0,IF(L122&gt;0,VLOOKUP(G122,'3-Productie normen'!A:O,VLOOKUP(L122,'3-Productie normen'!$B$33:$C$40,2,FALSE),FALSE)))</f>
        <v>0</v>
      </c>
      <c r="Q122" s="318">
        <f>P122*'3-Productie normen'!$O$8</f>
        <v>0</v>
      </c>
      <c r="R122" s="319" t="str">
        <f>VLOOKUP(G122,'3-Productie normen'!A:M,13,FALSE)</f>
        <v>B</v>
      </c>
      <c r="S122" s="319"/>
      <c r="U122" s="320">
        <f t="shared" si="2"/>
        <v>4105.5</v>
      </c>
    </row>
    <row r="123" spans="1:21" ht="14.1" customHeight="1">
      <c r="A123" s="74">
        <v>123</v>
      </c>
      <c r="B123" s="286" t="s">
        <v>225</v>
      </c>
      <c r="C123" s="286" t="s">
        <v>379</v>
      </c>
      <c r="D123" s="315">
        <v>2</v>
      </c>
      <c r="E123" s="316" t="s">
        <v>335</v>
      </c>
      <c r="F123" s="486" t="s">
        <v>242</v>
      </c>
      <c r="G123" s="70" t="s">
        <v>36</v>
      </c>
      <c r="H123" s="486" t="s">
        <v>277</v>
      </c>
      <c r="I123" s="486" t="s">
        <v>642</v>
      </c>
      <c r="J123" s="501">
        <v>13.2</v>
      </c>
      <c r="K123" s="317">
        <f t="shared" si="3"/>
        <v>255</v>
      </c>
      <c r="L123" s="235">
        <v>255</v>
      </c>
      <c r="M123" s="235"/>
      <c r="N123" s="234" t="e">
        <f>IF(L123="nio",0,IF(L123&gt;0,L123*J123/P123,0))*VLOOKUP(B123,'2-Kosten per locatie'!$A$12:$C$50,3,FALSE)</f>
        <v>#DIV/0!</v>
      </c>
      <c r="O123" s="234" t="str">
        <f>IF(M123="","",J123*M123/Q123*VLOOKUP(B123,'2-Kosten per locatie'!$A$12:$C$50,3,FALSE))</f>
        <v/>
      </c>
      <c r="P123" s="318">
        <f>IF(L123="nio",0,IF(L123&gt;0,VLOOKUP(G123,'3-Productie normen'!A:O,VLOOKUP(L123,'3-Productie normen'!$B$33:$C$40,2,FALSE),FALSE)))</f>
        <v>0</v>
      </c>
      <c r="Q123" s="318">
        <f>P123*'3-Productie normen'!$O$8</f>
        <v>0</v>
      </c>
      <c r="R123" s="319" t="str">
        <f>VLOOKUP(G123,'3-Productie normen'!A:M,13,FALSE)</f>
        <v>B</v>
      </c>
      <c r="S123" s="319"/>
      <c r="U123" s="320">
        <f t="shared" si="2"/>
        <v>3366</v>
      </c>
    </row>
    <row r="124" spans="1:21" ht="14.1" customHeight="1">
      <c r="A124" s="74">
        <v>124</v>
      </c>
      <c r="B124" s="286" t="s">
        <v>225</v>
      </c>
      <c r="C124" s="286" t="s">
        <v>379</v>
      </c>
      <c r="D124" s="315">
        <v>2</v>
      </c>
      <c r="E124" s="316" t="s">
        <v>336</v>
      </c>
      <c r="F124" s="486" t="s">
        <v>248</v>
      </c>
      <c r="G124" s="83" t="s">
        <v>46</v>
      </c>
      <c r="H124" s="486" t="s">
        <v>279</v>
      </c>
      <c r="I124" s="486" t="s">
        <v>73</v>
      </c>
      <c r="J124" s="501">
        <v>3.9</v>
      </c>
      <c r="K124" s="317">
        <f t="shared" si="3"/>
        <v>255</v>
      </c>
      <c r="L124" s="235">
        <v>255</v>
      </c>
      <c r="M124" s="235"/>
      <c r="N124" s="234" t="e">
        <f>IF(L124="nio",0,IF(L124&gt;0,L124*J124/P124,0))*VLOOKUP(B124,'2-Kosten per locatie'!$A$12:$C$50,3,FALSE)</f>
        <v>#DIV/0!</v>
      </c>
      <c r="O124" s="234" t="str">
        <f>IF(M124="","",J124*M124/Q124*VLOOKUP(B124,'2-Kosten per locatie'!$A$12:$C$50,3,FALSE))</f>
        <v/>
      </c>
      <c r="P124" s="318">
        <f>IF(L124="nio",0,IF(L124&gt;0,VLOOKUP(G124,'3-Productie normen'!A:O,VLOOKUP(L124,'3-Productie normen'!$B$33:$C$40,2,FALSE),FALSE)))</f>
        <v>0</v>
      </c>
      <c r="Q124" s="318">
        <f>P124*'3-Productie normen'!$O$8</f>
        <v>0</v>
      </c>
      <c r="R124" s="319" t="str">
        <f>VLOOKUP(G124,'3-Productie normen'!A:M,13,FALSE)</f>
        <v>V</v>
      </c>
      <c r="S124" s="319"/>
      <c r="U124" s="320">
        <f t="shared" si="2"/>
        <v>994.5</v>
      </c>
    </row>
    <row r="125" spans="1:21" ht="14.1" customHeight="1">
      <c r="A125" s="74">
        <v>125</v>
      </c>
      <c r="B125" s="286" t="s">
        <v>225</v>
      </c>
      <c r="C125" s="286" t="s">
        <v>379</v>
      </c>
      <c r="D125" s="315">
        <v>2</v>
      </c>
      <c r="E125" s="316" t="s">
        <v>336</v>
      </c>
      <c r="F125" s="486" t="s">
        <v>248</v>
      </c>
      <c r="G125" s="83" t="s">
        <v>46</v>
      </c>
      <c r="H125" s="486" t="s">
        <v>277</v>
      </c>
      <c r="I125" s="486" t="s">
        <v>642</v>
      </c>
      <c r="J125" s="501">
        <v>7.8</v>
      </c>
      <c r="K125" s="317">
        <f t="shared" si="3"/>
        <v>255</v>
      </c>
      <c r="L125" s="235">
        <v>255</v>
      </c>
      <c r="M125" s="235"/>
      <c r="N125" s="234" t="e">
        <f>IF(L125="nio",0,IF(L125&gt;0,L125*J125/P125,0))*VLOOKUP(B125,'2-Kosten per locatie'!$A$12:$C$50,3,FALSE)</f>
        <v>#DIV/0!</v>
      </c>
      <c r="O125" s="234" t="str">
        <f>IF(M125="","",J125*M125/Q125*VLOOKUP(B125,'2-Kosten per locatie'!$A$12:$C$50,3,FALSE))</f>
        <v/>
      </c>
      <c r="P125" s="318">
        <f>IF(L125="nio",0,IF(L125&gt;0,VLOOKUP(G125,'3-Productie normen'!A:O,VLOOKUP(L125,'3-Productie normen'!$B$33:$C$40,2,FALSE),FALSE)))</f>
        <v>0</v>
      </c>
      <c r="Q125" s="318">
        <f>P125*'3-Productie normen'!$O$8</f>
        <v>0</v>
      </c>
      <c r="R125" s="319" t="str">
        <f>VLOOKUP(G125,'3-Productie normen'!A:M,13,FALSE)</f>
        <v>V</v>
      </c>
      <c r="S125" s="319"/>
      <c r="U125" s="320">
        <f t="shared" si="2"/>
        <v>1989</v>
      </c>
    </row>
    <row r="126" spans="1:21" ht="14.1" customHeight="1">
      <c r="A126" s="74">
        <v>126</v>
      </c>
      <c r="B126" s="286" t="s">
        <v>225</v>
      </c>
      <c r="C126" s="286" t="s">
        <v>379</v>
      </c>
      <c r="D126" s="315">
        <v>2</v>
      </c>
      <c r="E126" s="316" t="s">
        <v>337</v>
      </c>
      <c r="F126" s="486" t="s">
        <v>242</v>
      </c>
      <c r="G126" s="70" t="s">
        <v>36</v>
      </c>
      <c r="H126" s="486" t="s">
        <v>277</v>
      </c>
      <c r="I126" s="486" t="s">
        <v>642</v>
      </c>
      <c r="J126" s="501">
        <v>21.4</v>
      </c>
      <c r="K126" s="317">
        <f t="shared" si="3"/>
        <v>255</v>
      </c>
      <c r="L126" s="235">
        <v>255</v>
      </c>
      <c r="M126" s="235"/>
      <c r="N126" s="234" t="e">
        <f>IF(L126="nio",0,IF(L126&gt;0,L126*J126/P126,0))*VLOOKUP(B126,'2-Kosten per locatie'!$A$12:$C$50,3,FALSE)</f>
        <v>#DIV/0!</v>
      </c>
      <c r="O126" s="234" t="str">
        <f>IF(M126="","",J126*M126/Q126*VLOOKUP(B126,'2-Kosten per locatie'!$A$12:$C$50,3,FALSE))</f>
        <v/>
      </c>
      <c r="P126" s="318">
        <f>IF(L126="nio",0,IF(L126&gt;0,VLOOKUP(G126,'3-Productie normen'!A:O,VLOOKUP(L126,'3-Productie normen'!$B$33:$C$40,2,FALSE),FALSE)))</f>
        <v>0</v>
      </c>
      <c r="Q126" s="318">
        <f>P126*'3-Productie normen'!$O$8</f>
        <v>0</v>
      </c>
      <c r="R126" s="319" t="str">
        <f>VLOOKUP(G126,'3-Productie normen'!A:M,13,FALSE)</f>
        <v>B</v>
      </c>
      <c r="S126" s="319"/>
      <c r="U126" s="320">
        <f t="shared" si="2"/>
        <v>5457</v>
      </c>
    </row>
    <row r="127" spans="1:21" ht="14.1" customHeight="1">
      <c r="A127" s="74">
        <v>127</v>
      </c>
      <c r="B127" s="286" t="s">
        <v>225</v>
      </c>
      <c r="C127" s="286" t="s">
        <v>379</v>
      </c>
      <c r="D127" s="315">
        <v>2</v>
      </c>
      <c r="E127" s="316" t="s">
        <v>338</v>
      </c>
      <c r="F127" s="486" t="s">
        <v>242</v>
      </c>
      <c r="G127" s="70" t="s">
        <v>36</v>
      </c>
      <c r="H127" s="486" t="s">
        <v>277</v>
      </c>
      <c r="I127" s="486" t="s">
        <v>642</v>
      </c>
      <c r="J127" s="501">
        <v>15.8</v>
      </c>
      <c r="K127" s="317">
        <f t="shared" si="3"/>
        <v>255</v>
      </c>
      <c r="L127" s="235">
        <v>255</v>
      </c>
      <c r="M127" s="235"/>
      <c r="N127" s="234" t="e">
        <f>IF(L127="nio",0,IF(L127&gt;0,L127*J127/P127,0))*VLOOKUP(B127,'2-Kosten per locatie'!$A$12:$C$50,3,FALSE)</f>
        <v>#DIV/0!</v>
      </c>
      <c r="O127" s="234" t="str">
        <f>IF(M127="","",J127*M127/Q127*VLOOKUP(B127,'2-Kosten per locatie'!$A$12:$C$50,3,FALSE))</f>
        <v/>
      </c>
      <c r="P127" s="318">
        <f>IF(L127="nio",0,IF(L127&gt;0,VLOOKUP(G127,'3-Productie normen'!A:O,VLOOKUP(L127,'3-Productie normen'!$B$33:$C$40,2,FALSE),FALSE)))</f>
        <v>0</v>
      </c>
      <c r="Q127" s="318">
        <f>P127*'3-Productie normen'!$O$8</f>
        <v>0</v>
      </c>
      <c r="R127" s="319" t="str">
        <f>VLOOKUP(G127,'3-Productie normen'!A:M,13,FALSE)</f>
        <v>B</v>
      </c>
      <c r="S127" s="319"/>
      <c r="U127" s="320">
        <f t="shared" si="2"/>
        <v>4029</v>
      </c>
    </row>
    <row r="128" spans="1:21" ht="14.1" customHeight="1">
      <c r="A128" s="74">
        <v>128</v>
      </c>
      <c r="B128" s="286" t="s">
        <v>225</v>
      </c>
      <c r="C128" s="286" t="s">
        <v>379</v>
      </c>
      <c r="D128" s="315">
        <v>2</v>
      </c>
      <c r="E128" s="316" t="s">
        <v>339</v>
      </c>
      <c r="F128" s="486" t="s">
        <v>242</v>
      </c>
      <c r="G128" s="70" t="s">
        <v>36</v>
      </c>
      <c r="H128" s="486" t="s">
        <v>277</v>
      </c>
      <c r="I128" s="486" t="s">
        <v>642</v>
      </c>
      <c r="J128" s="501">
        <v>23.8</v>
      </c>
      <c r="K128" s="317">
        <f t="shared" si="3"/>
        <v>255</v>
      </c>
      <c r="L128" s="235">
        <v>255</v>
      </c>
      <c r="M128" s="235"/>
      <c r="N128" s="234" t="e">
        <f>IF(L128="nio",0,IF(L128&gt;0,L128*J128/P128,0))*VLOOKUP(B128,'2-Kosten per locatie'!$A$12:$C$50,3,FALSE)</f>
        <v>#DIV/0!</v>
      </c>
      <c r="O128" s="234" t="str">
        <f>IF(M128="","",J128*M128/Q128*VLOOKUP(B128,'2-Kosten per locatie'!$A$12:$C$50,3,FALSE))</f>
        <v/>
      </c>
      <c r="P128" s="318">
        <f>IF(L128="nio",0,IF(L128&gt;0,VLOOKUP(G128,'3-Productie normen'!A:O,VLOOKUP(L128,'3-Productie normen'!$B$33:$C$40,2,FALSE),FALSE)))</f>
        <v>0</v>
      </c>
      <c r="Q128" s="318">
        <f>P128*'3-Productie normen'!$O$8</f>
        <v>0</v>
      </c>
      <c r="R128" s="319" t="str">
        <f>VLOOKUP(G128,'3-Productie normen'!A:M,13,FALSE)</f>
        <v>B</v>
      </c>
      <c r="S128" s="319"/>
      <c r="U128" s="320">
        <f t="shared" si="2"/>
        <v>6069</v>
      </c>
    </row>
    <row r="129" spans="1:21" ht="14.1" customHeight="1">
      <c r="A129" s="74">
        <v>129</v>
      </c>
      <c r="B129" s="286" t="s">
        <v>225</v>
      </c>
      <c r="C129" s="286" t="s">
        <v>379</v>
      </c>
      <c r="D129" s="315">
        <v>2</v>
      </c>
      <c r="E129" s="316" t="s">
        <v>340</v>
      </c>
      <c r="F129" s="486" t="s">
        <v>242</v>
      </c>
      <c r="G129" s="70" t="s">
        <v>36</v>
      </c>
      <c r="H129" s="486" t="s">
        <v>277</v>
      </c>
      <c r="I129" s="486" t="s">
        <v>642</v>
      </c>
      <c r="J129" s="501">
        <v>23.2</v>
      </c>
      <c r="K129" s="317">
        <f t="shared" si="3"/>
        <v>255</v>
      </c>
      <c r="L129" s="235">
        <v>255</v>
      </c>
      <c r="M129" s="235"/>
      <c r="N129" s="234" t="e">
        <f>IF(L129="nio",0,IF(L129&gt;0,L129*J129/P129,0))*VLOOKUP(B129,'2-Kosten per locatie'!$A$12:$C$50,3,FALSE)</f>
        <v>#DIV/0!</v>
      </c>
      <c r="O129" s="234" t="str">
        <f>IF(M129="","",J129*M129/Q129*VLOOKUP(B129,'2-Kosten per locatie'!$A$12:$C$50,3,FALSE))</f>
        <v/>
      </c>
      <c r="P129" s="318">
        <f>IF(L129="nio",0,IF(L129&gt;0,VLOOKUP(G129,'3-Productie normen'!A:O,VLOOKUP(L129,'3-Productie normen'!$B$33:$C$40,2,FALSE),FALSE)))</f>
        <v>0</v>
      </c>
      <c r="Q129" s="318">
        <f>P129*'3-Productie normen'!$O$8</f>
        <v>0</v>
      </c>
      <c r="R129" s="319" t="str">
        <f>VLOOKUP(G129,'3-Productie normen'!A:M,13,FALSE)</f>
        <v>B</v>
      </c>
      <c r="S129" s="319"/>
      <c r="U129" s="320">
        <f t="shared" si="2"/>
        <v>5916</v>
      </c>
    </row>
    <row r="130" spans="1:21" ht="14.1" customHeight="1">
      <c r="A130" s="74">
        <v>130</v>
      </c>
      <c r="B130" s="286" t="s">
        <v>225</v>
      </c>
      <c r="C130" s="286" t="s">
        <v>379</v>
      </c>
      <c r="D130" s="315">
        <v>2</v>
      </c>
      <c r="E130" s="316" t="s">
        <v>341</v>
      </c>
      <c r="F130" s="486" t="s">
        <v>242</v>
      </c>
      <c r="G130" s="70" t="s">
        <v>36</v>
      </c>
      <c r="H130" s="486" t="s">
        <v>277</v>
      </c>
      <c r="I130" s="486" t="s">
        <v>642</v>
      </c>
      <c r="J130" s="501">
        <v>16</v>
      </c>
      <c r="K130" s="317">
        <f t="shared" si="3"/>
        <v>255</v>
      </c>
      <c r="L130" s="235">
        <v>255</v>
      </c>
      <c r="M130" s="235"/>
      <c r="N130" s="234" t="e">
        <f>IF(L130="nio",0,IF(L130&gt;0,L130*J130/P130,0))*VLOOKUP(B130,'2-Kosten per locatie'!$A$12:$C$50,3,FALSE)</f>
        <v>#DIV/0!</v>
      </c>
      <c r="O130" s="234" t="str">
        <f>IF(M130="","",J130*M130/Q130*VLOOKUP(B130,'2-Kosten per locatie'!$A$12:$C$50,3,FALSE))</f>
        <v/>
      </c>
      <c r="P130" s="318">
        <f>IF(L130="nio",0,IF(L130&gt;0,VLOOKUP(G130,'3-Productie normen'!A:O,VLOOKUP(L130,'3-Productie normen'!$B$33:$C$40,2,FALSE),FALSE)))</f>
        <v>0</v>
      </c>
      <c r="Q130" s="318">
        <f>P130*'3-Productie normen'!$O$8</f>
        <v>0</v>
      </c>
      <c r="R130" s="319" t="str">
        <f>VLOOKUP(G130,'3-Productie normen'!A:M,13,FALSE)</f>
        <v>B</v>
      </c>
      <c r="S130" s="319"/>
      <c r="U130" s="320">
        <f t="shared" si="2"/>
        <v>4080</v>
      </c>
    </row>
    <row r="131" spans="1:21" ht="14.1" customHeight="1">
      <c r="A131" s="74">
        <v>131</v>
      </c>
      <c r="B131" s="286" t="s">
        <v>225</v>
      </c>
      <c r="C131" s="286" t="s">
        <v>379</v>
      </c>
      <c r="D131" s="315">
        <v>2</v>
      </c>
      <c r="E131" s="316" t="s">
        <v>342</v>
      </c>
      <c r="F131" s="486" t="s">
        <v>242</v>
      </c>
      <c r="G131" s="70" t="s">
        <v>36</v>
      </c>
      <c r="H131" s="486" t="s">
        <v>277</v>
      </c>
      <c r="I131" s="486" t="s">
        <v>642</v>
      </c>
      <c r="J131" s="501">
        <v>16.100000000000001</v>
      </c>
      <c r="K131" s="317">
        <f t="shared" si="3"/>
        <v>255</v>
      </c>
      <c r="L131" s="235">
        <v>255</v>
      </c>
      <c r="M131" s="235"/>
      <c r="N131" s="234" t="e">
        <f>IF(L131="nio",0,IF(L131&gt;0,L131*J131/P131,0))*VLOOKUP(B131,'2-Kosten per locatie'!$A$12:$C$50,3,FALSE)</f>
        <v>#DIV/0!</v>
      </c>
      <c r="O131" s="234" t="str">
        <f>IF(M131="","",J131*M131/Q131*VLOOKUP(B131,'2-Kosten per locatie'!$A$12:$C$50,3,FALSE))</f>
        <v/>
      </c>
      <c r="P131" s="318">
        <f>IF(L131="nio",0,IF(L131&gt;0,VLOOKUP(G131,'3-Productie normen'!A:O,VLOOKUP(L131,'3-Productie normen'!$B$33:$C$40,2,FALSE),FALSE)))</f>
        <v>0</v>
      </c>
      <c r="Q131" s="318">
        <f>P131*'3-Productie normen'!$O$8</f>
        <v>0</v>
      </c>
      <c r="R131" s="319" t="str">
        <f>VLOOKUP(G131,'3-Productie normen'!A:M,13,FALSE)</f>
        <v>B</v>
      </c>
      <c r="S131" s="319"/>
      <c r="U131" s="320">
        <f t="shared" si="2"/>
        <v>4105.5</v>
      </c>
    </row>
    <row r="132" spans="1:21" ht="14.1" customHeight="1">
      <c r="A132" s="74">
        <v>132</v>
      </c>
      <c r="B132" s="286" t="s">
        <v>225</v>
      </c>
      <c r="C132" s="286" t="s">
        <v>379</v>
      </c>
      <c r="D132" s="315">
        <v>2</v>
      </c>
      <c r="E132" s="316" t="s">
        <v>343</v>
      </c>
      <c r="F132" s="486" t="s">
        <v>242</v>
      </c>
      <c r="G132" s="70" t="s">
        <v>36</v>
      </c>
      <c r="H132" s="486" t="s">
        <v>277</v>
      </c>
      <c r="I132" s="486" t="s">
        <v>642</v>
      </c>
      <c r="J132" s="501">
        <v>15.9</v>
      </c>
      <c r="K132" s="317">
        <f t="shared" si="3"/>
        <v>255</v>
      </c>
      <c r="L132" s="235">
        <v>255</v>
      </c>
      <c r="M132" s="235"/>
      <c r="N132" s="234" t="e">
        <f>IF(L132="nio",0,IF(L132&gt;0,L132*J132/P132,0))*VLOOKUP(B132,'2-Kosten per locatie'!$A$12:$C$50,3,FALSE)</f>
        <v>#DIV/0!</v>
      </c>
      <c r="O132" s="234" t="str">
        <f>IF(M132="","",J132*M132/Q132*VLOOKUP(B132,'2-Kosten per locatie'!$A$12:$C$50,3,FALSE))</f>
        <v/>
      </c>
      <c r="P132" s="318">
        <f>IF(L132="nio",0,IF(L132&gt;0,VLOOKUP(G132,'3-Productie normen'!A:O,VLOOKUP(L132,'3-Productie normen'!$B$33:$C$40,2,FALSE),FALSE)))</f>
        <v>0</v>
      </c>
      <c r="Q132" s="318">
        <f>P132*'3-Productie normen'!$O$8</f>
        <v>0</v>
      </c>
      <c r="R132" s="319" t="str">
        <f>VLOOKUP(G132,'3-Productie normen'!A:M,13,FALSE)</f>
        <v>B</v>
      </c>
      <c r="S132" s="319"/>
      <c r="U132" s="320">
        <f t="shared" si="2"/>
        <v>4054.5</v>
      </c>
    </row>
    <row r="133" spans="1:21" ht="14.1" customHeight="1">
      <c r="A133" s="74">
        <v>133</v>
      </c>
      <c r="B133" s="286" t="s">
        <v>225</v>
      </c>
      <c r="C133" s="286" t="s">
        <v>379</v>
      </c>
      <c r="D133" s="315">
        <v>2</v>
      </c>
      <c r="E133" s="316" t="s">
        <v>344</v>
      </c>
      <c r="F133" s="486" t="s">
        <v>242</v>
      </c>
      <c r="G133" s="70" t="s">
        <v>36</v>
      </c>
      <c r="H133" s="486" t="s">
        <v>277</v>
      </c>
      <c r="I133" s="486" t="s">
        <v>642</v>
      </c>
      <c r="J133" s="501">
        <v>16</v>
      </c>
      <c r="K133" s="317">
        <f t="shared" si="3"/>
        <v>255</v>
      </c>
      <c r="L133" s="235">
        <v>255</v>
      </c>
      <c r="M133" s="235"/>
      <c r="N133" s="234" t="e">
        <f>IF(L133="nio",0,IF(L133&gt;0,L133*J133/P133,0))*VLOOKUP(B133,'2-Kosten per locatie'!$A$12:$C$50,3,FALSE)</f>
        <v>#DIV/0!</v>
      </c>
      <c r="O133" s="234" t="str">
        <f>IF(M133="","",J133*M133/Q133*VLOOKUP(B133,'2-Kosten per locatie'!$A$12:$C$50,3,FALSE))</f>
        <v/>
      </c>
      <c r="P133" s="318">
        <f>IF(L133="nio",0,IF(L133&gt;0,VLOOKUP(G133,'3-Productie normen'!A:O,VLOOKUP(L133,'3-Productie normen'!$B$33:$C$40,2,FALSE),FALSE)))</f>
        <v>0</v>
      </c>
      <c r="Q133" s="318">
        <f>P133*'3-Productie normen'!$O$8</f>
        <v>0</v>
      </c>
      <c r="R133" s="319" t="str">
        <f>VLOOKUP(G133,'3-Productie normen'!A:M,13,FALSE)</f>
        <v>B</v>
      </c>
      <c r="S133" s="319"/>
      <c r="U133" s="320">
        <f t="shared" si="2"/>
        <v>4080</v>
      </c>
    </row>
    <row r="134" spans="1:21" ht="14.1" customHeight="1">
      <c r="A134" s="74">
        <v>134</v>
      </c>
      <c r="B134" s="286" t="s">
        <v>225</v>
      </c>
      <c r="C134" s="286" t="s">
        <v>379</v>
      </c>
      <c r="D134" s="315">
        <v>2</v>
      </c>
      <c r="E134" s="316" t="s">
        <v>345</v>
      </c>
      <c r="F134" s="486" t="s">
        <v>242</v>
      </c>
      <c r="G134" s="70" t="s">
        <v>36</v>
      </c>
      <c r="H134" s="486" t="s">
        <v>277</v>
      </c>
      <c r="I134" s="486" t="s">
        <v>642</v>
      </c>
      <c r="J134" s="501">
        <v>16</v>
      </c>
      <c r="K134" s="317">
        <f t="shared" si="3"/>
        <v>255</v>
      </c>
      <c r="L134" s="235">
        <v>255</v>
      </c>
      <c r="M134" s="235"/>
      <c r="N134" s="234" t="e">
        <f>IF(L134="nio",0,IF(L134&gt;0,L134*J134/P134,0))*VLOOKUP(B134,'2-Kosten per locatie'!$A$12:$C$50,3,FALSE)</f>
        <v>#DIV/0!</v>
      </c>
      <c r="O134" s="234" t="str">
        <f>IF(M134="","",J134*M134/Q134*VLOOKUP(B134,'2-Kosten per locatie'!$A$12:$C$50,3,FALSE))</f>
        <v/>
      </c>
      <c r="P134" s="318">
        <f>IF(L134="nio",0,IF(L134&gt;0,VLOOKUP(G134,'3-Productie normen'!A:O,VLOOKUP(L134,'3-Productie normen'!$B$33:$C$40,2,FALSE),FALSE)))</f>
        <v>0</v>
      </c>
      <c r="Q134" s="318">
        <f>P134*'3-Productie normen'!$O$8</f>
        <v>0</v>
      </c>
      <c r="R134" s="319" t="str">
        <f>VLOOKUP(G134,'3-Productie normen'!A:M,13,FALSE)</f>
        <v>B</v>
      </c>
      <c r="S134" s="319"/>
      <c r="U134" s="320">
        <f t="shared" si="2"/>
        <v>4080</v>
      </c>
    </row>
    <row r="135" spans="1:21" ht="14.1" customHeight="1">
      <c r="A135" s="74">
        <v>135</v>
      </c>
      <c r="B135" s="286" t="s">
        <v>225</v>
      </c>
      <c r="C135" s="286" t="s">
        <v>379</v>
      </c>
      <c r="D135" s="315">
        <v>2</v>
      </c>
      <c r="E135" s="316" t="s">
        <v>346</v>
      </c>
      <c r="F135" s="486" t="s">
        <v>242</v>
      </c>
      <c r="G135" s="70" t="s">
        <v>36</v>
      </c>
      <c r="H135" s="486" t="s">
        <v>277</v>
      </c>
      <c r="I135" s="486" t="s">
        <v>642</v>
      </c>
      <c r="J135" s="501">
        <v>15.8</v>
      </c>
      <c r="K135" s="317">
        <f t="shared" si="3"/>
        <v>255</v>
      </c>
      <c r="L135" s="235">
        <v>255</v>
      </c>
      <c r="M135" s="235"/>
      <c r="N135" s="234" t="e">
        <f>IF(L135="nio",0,IF(L135&gt;0,L135*J135/P135,0))*VLOOKUP(B135,'2-Kosten per locatie'!$A$12:$C$50,3,FALSE)</f>
        <v>#DIV/0!</v>
      </c>
      <c r="O135" s="234" t="str">
        <f>IF(M135="","",J135*M135/Q135*VLOOKUP(B135,'2-Kosten per locatie'!$A$12:$C$50,3,FALSE))</f>
        <v/>
      </c>
      <c r="P135" s="318">
        <f>IF(L135="nio",0,IF(L135&gt;0,VLOOKUP(G135,'3-Productie normen'!A:O,VLOOKUP(L135,'3-Productie normen'!$B$33:$C$40,2,FALSE),FALSE)))</f>
        <v>0</v>
      </c>
      <c r="Q135" s="318">
        <f>P135*'3-Productie normen'!$O$8</f>
        <v>0</v>
      </c>
      <c r="R135" s="319" t="str">
        <f>VLOOKUP(G135,'3-Productie normen'!A:M,13,FALSE)</f>
        <v>B</v>
      </c>
      <c r="S135" s="319"/>
      <c r="U135" s="320">
        <f t="shared" si="2"/>
        <v>4029</v>
      </c>
    </row>
    <row r="136" spans="1:21" ht="14.1" customHeight="1">
      <c r="A136" s="74">
        <v>136</v>
      </c>
      <c r="B136" s="286" t="s">
        <v>225</v>
      </c>
      <c r="C136" s="286" t="s">
        <v>379</v>
      </c>
      <c r="D136" s="315">
        <v>2</v>
      </c>
      <c r="E136" s="316" t="s">
        <v>347</v>
      </c>
      <c r="F136" s="486" t="s">
        <v>242</v>
      </c>
      <c r="G136" s="70" t="s">
        <v>36</v>
      </c>
      <c r="H136" s="486" t="s">
        <v>277</v>
      </c>
      <c r="I136" s="486" t="s">
        <v>642</v>
      </c>
      <c r="J136" s="501">
        <v>15.9</v>
      </c>
      <c r="K136" s="317">
        <f t="shared" si="3"/>
        <v>255</v>
      </c>
      <c r="L136" s="235">
        <v>255</v>
      </c>
      <c r="M136" s="235"/>
      <c r="N136" s="234" t="e">
        <f>IF(L136="nio",0,IF(L136&gt;0,L136*J136/P136,0))*VLOOKUP(B136,'2-Kosten per locatie'!$A$12:$C$50,3,FALSE)</f>
        <v>#DIV/0!</v>
      </c>
      <c r="O136" s="234" t="str">
        <f>IF(M136="","",J136*M136/Q136*VLOOKUP(B136,'2-Kosten per locatie'!$A$12:$C$50,3,FALSE))</f>
        <v/>
      </c>
      <c r="P136" s="318">
        <f>IF(L136="nio",0,IF(L136&gt;0,VLOOKUP(G136,'3-Productie normen'!A:O,VLOOKUP(L136,'3-Productie normen'!$B$33:$C$40,2,FALSE),FALSE)))</f>
        <v>0</v>
      </c>
      <c r="Q136" s="318">
        <f>P136*'3-Productie normen'!$O$8</f>
        <v>0</v>
      </c>
      <c r="R136" s="319" t="str">
        <f>VLOOKUP(G136,'3-Productie normen'!A:M,13,FALSE)</f>
        <v>B</v>
      </c>
      <c r="S136" s="319"/>
      <c r="U136" s="320">
        <f t="shared" si="2"/>
        <v>4054.5</v>
      </c>
    </row>
    <row r="137" spans="1:21" ht="14.1" customHeight="1">
      <c r="A137" s="74">
        <v>137</v>
      </c>
      <c r="B137" s="286" t="s">
        <v>225</v>
      </c>
      <c r="C137" s="286" t="s">
        <v>379</v>
      </c>
      <c r="D137" s="315">
        <v>2</v>
      </c>
      <c r="E137" s="316" t="s">
        <v>348</v>
      </c>
      <c r="F137" s="486" t="s">
        <v>242</v>
      </c>
      <c r="G137" s="70" t="s">
        <v>36</v>
      </c>
      <c r="H137" s="486" t="s">
        <v>277</v>
      </c>
      <c r="I137" s="486" t="s">
        <v>642</v>
      </c>
      <c r="J137" s="501">
        <v>27.7</v>
      </c>
      <c r="K137" s="317">
        <f t="shared" si="3"/>
        <v>255</v>
      </c>
      <c r="L137" s="235">
        <v>255</v>
      </c>
      <c r="M137" s="235"/>
      <c r="N137" s="234" t="e">
        <f>IF(L137="nio",0,IF(L137&gt;0,L137*J137/P137,0))*VLOOKUP(B137,'2-Kosten per locatie'!$A$12:$C$50,3,FALSE)</f>
        <v>#DIV/0!</v>
      </c>
      <c r="O137" s="234" t="str">
        <f>IF(M137="","",J137*M137/Q137*VLOOKUP(B137,'2-Kosten per locatie'!$A$12:$C$50,3,FALSE))</f>
        <v/>
      </c>
      <c r="P137" s="318">
        <f>IF(L137="nio",0,IF(L137&gt;0,VLOOKUP(G137,'3-Productie normen'!A:O,VLOOKUP(L137,'3-Productie normen'!$B$33:$C$40,2,FALSE),FALSE)))</f>
        <v>0</v>
      </c>
      <c r="Q137" s="318">
        <f>P137*'3-Productie normen'!$O$8</f>
        <v>0</v>
      </c>
      <c r="R137" s="319" t="str">
        <f>VLOOKUP(G137,'3-Productie normen'!A:M,13,FALSE)</f>
        <v>B</v>
      </c>
      <c r="S137" s="319"/>
      <c r="U137" s="320">
        <f t="shared" si="2"/>
        <v>7063.5</v>
      </c>
    </row>
    <row r="138" spans="1:21" ht="14.1" customHeight="1">
      <c r="A138" s="74">
        <v>138</v>
      </c>
      <c r="B138" s="286" t="s">
        <v>225</v>
      </c>
      <c r="C138" s="286" t="s">
        <v>379</v>
      </c>
      <c r="D138" s="315">
        <v>2</v>
      </c>
      <c r="E138" s="316" t="s">
        <v>349</v>
      </c>
      <c r="F138" s="486" t="s">
        <v>242</v>
      </c>
      <c r="G138" s="70" t="s">
        <v>36</v>
      </c>
      <c r="H138" s="486" t="s">
        <v>277</v>
      </c>
      <c r="I138" s="486" t="s">
        <v>642</v>
      </c>
      <c r="J138" s="501">
        <v>12.4</v>
      </c>
      <c r="K138" s="317">
        <f t="shared" si="3"/>
        <v>255</v>
      </c>
      <c r="L138" s="235">
        <v>255</v>
      </c>
      <c r="M138" s="235"/>
      <c r="N138" s="234" t="e">
        <f>IF(L138="nio",0,IF(L138&gt;0,L138*J138/P138,0))*VLOOKUP(B138,'2-Kosten per locatie'!$A$12:$C$50,3,FALSE)</f>
        <v>#DIV/0!</v>
      </c>
      <c r="O138" s="234" t="str">
        <f>IF(M138="","",J138*M138/Q138*VLOOKUP(B138,'2-Kosten per locatie'!$A$12:$C$50,3,FALSE))</f>
        <v/>
      </c>
      <c r="P138" s="318">
        <f>IF(L138="nio",0,IF(L138&gt;0,VLOOKUP(G138,'3-Productie normen'!A:O,VLOOKUP(L138,'3-Productie normen'!$B$33:$C$40,2,FALSE),FALSE)))</f>
        <v>0</v>
      </c>
      <c r="Q138" s="318">
        <f>P138*'3-Productie normen'!$O$8</f>
        <v>0</v>
      </c>
      <c r="R138" s="319" t="str">
        <f>VLOOKUP(G138,'3-Productie normen'!A:M,13,FALSE)</f>
        <v>B</v>
      </c>
      <c r="S138" s="319"/>
      <c r="U138" s="320">
        <f t="shared" ref="U138:U201" si="4">K138*J138</f>
        <v>3162</v>
      </c>
    </row>
    <row r="139" spans="1:21" ht="14.1" customHeight="1">
      <c r="A139" s="74">
        <v>139</v>
      </c>
      <c r="B139" s="286" t="s">
        <v>225</v>
      </c>
      <c r="C139" s="286" t="s">
        <v>379</v>
      </c>
      <c r="D139" s="315">
        <v>2</v>
      </c>
      <c r="E139" s="316" t="s">
        <v>350</v>
      </c>
      <c r="F139" s="486" t="s">
        <v>242</v>
      </c>
      <c r="G139" s="70" t="s">
        <v>36</v>
      </c>
      <c r="H139" s="486" t="s">
        <v>277</v>
      </c>
      <c r="I139" s="486" t="s">
        <v>642</v>
      </c>
      <c r="J139" s="501">
        <v>17.2</v>
      </c>
      <c r="K139" s="317">
        <f t="shared" ref="K139:K202" si="5">SUM(L139:M139)</f>
        <v>255</v>
      </c>
      <c r="L139" s="235">
        <v>255</v>
      </c>
      <c r="M139" s="235"/>
      <c r="N139" s="234" t="e">
        <f>IF(L139="nio",0,IF(L139&gt;0,L139*J139/P139,0))*VLOOKUP(B139,'2-Kosten per locatie'!$A$12:$C$50,3,FALSE)</f>
        <v>#DIV/0!</v>
      </c>
      <c r="O139" s="234" t="str">
        <f>IF(M139="","",J139*M139/Q139*VLOOKUP(B139,'2-Kosten per locatie'!$A$12:$C$50,3,FALSE))</f>
        <v/>
      </c>
      <c r="P139" s="318">
        <f>IF(L139="nio",0,IF(L139&gt;0,VLOOKUP(G139,'3-Productie normen'!A:O,VLOOKUP(L139,'3-Productie normen'!$B$33:$C$40,2,FALSE),FALSE)))</f>
        <v>0</v>
      </c>
      <c r="Q139" s="318">
        <f>P139*'3-Productie normen'!$O$8</f>
        <v>0</v>
      </c>
      <c r="R139" s="319" t="str">
        <f>VLOOKUP(G139,'3-Productie normen'!A:M,13,FALSE)</f>
        <v>B</v>
      </c>
      <c r="S139" s="319"/>
      <c r="U139" s="320">
        <f t="shared" si="4"/>
        <v>4386</v>
      </c>
    </row>
    <row r="140" spans="1:21" ht="14.1" customHeight="1">
      <c r="A140" s="74">
        <v>140</v>
      </c>
      <c r="B140" s="286" t="s">
        <v>225</v>
      </c>
      <c r="C140" s="286" t="s">
        <v>379</v>
      </c>
      <c r="D140" s="315">
        <v>2</v>
      </c>
      <c r="E140" s="316" t="s">
        <v>351</v>
      </c>
      <c r="F140" s="486" t="s">
        <v>242</v>
      </c>
      <c r="G140" s="70" t="s">
        <v>36</v>
      </c>
      <c r="H140" s="486" t="s">
        <v>277</v>
      </c>
      <c r="I140" s="486" t="s">
        <v>642</v>
      </c>
      <c r="J140" s="501">
        <v>13.5</v>
      </c>
      <c r="K140" s="317">
        <f t="shared" si="5"/>
        <v>255</v>
      </c>
      <c r="L140" s="235">
        <v>255</v>
      </c>
      <c r="M140" s="235"/>
      <c r="N140" s="234" t="e">
        <f>IF(L140="nio",0,IF(L140&gt;0,L140*J140/P140,0))*VLOOKUP(B140,'2-Kosten per locatie'!$A$12:$C$50,3,FALSE)</f>
        <v>#DIV/0!</v>
      </c>
      <c r="O140" s="234" t="str">
        <f>IF(M140="","",J140*M140/Q140*VLOOKUP(B140,'2-Kosten per locatie'!$A$12:$C$50,3,FALSE))</f>
        <v/>
      </c>
      <c r="P140" s="318">
        <f>IF(L140="nio",0,IF(L140&gt;0,VLOOKUP(G140,'3-Productie normen'!A:O,VLOOKUP(L140,'3-Productie normen'!$B$33:$C$40,2,FALSE),FALSE)))</f>
        <v>0</v>
      </c>
      <c r="Q140" s="318">
        <f>P140*'3-Productie normen'!$O$8</f>
        <v>0</v>
      </c>
      <c r="R140" s="319" t="str">
        <f>VLOOKUP(G140,'3-Productie normen'!A:M,13,FALSE)</f>
        <v>B</v>
      </c>
      <c r="S140" s="319"/>
      <c r="U140" s="320">
        <f t="shared" si="4"/>
        <v>3442.5</v>
      </c>
    </row>
    <row r="141" spans="1:21" ht="14.1" customHeight="1">
      <c r="A141" s="74">
        <v>141</v>
      </c>
      <c r="B141" s="286" t="s">
        <v>225</v>
      </c>
      <c r="C141" s="286" t="s">
        <v>379</v>
      </c>
      <c r="D141" s="315">
        <v>2</v>
      </c>
      <c r="E141" s="316" t="s">
        <v>352</v>
      </c>
      <c r="F141" s="486" t="s">
        <v>242</v>
      </c>
      <c r="G141" s="70" t="s">
        <v>36</v>
      </c>
      <c r="H141" s="486" t="s">
        <v>277</v>
      </c>
      <c r="I141" s="486" t="s">
        <v>642</v>
      </c>
      <c r="J141" s="501">
        <v>11.8</v>
      </c>
      <c r="K141" s="317">
        <f t="shared" si="5"/>
        <v>255</v>
      </c>
      <c r="L141" s="235">
        <v>255</v>
      </c>
      <c r="M141" s="235"/>
      <c r="N141" s="234" t="e">
        <f>IF(L141="nio",0,IF(L141&gt;0,L141*J141/P141,0))*VLOOKUP(B141,'2-Kosten per locatie'!$A$12:$C$50,3,FALSE)</f>
        <v>#DIV/0!</v>
      </c>
      <c r="O141" s="234" t="str">
        <f>IF(M141="","",J141*M141/Q141*VLOOKUP(B141,'2-Kosten per locatie'!$A$12:$C$50,3,FALSE))</f>
        <v/>
      </c>
      <c r="P141" s="318">
        <f>IF(L141="nio",0,IF(L141&gt;0,VLOOKUP(G141,'3-Productie normen'!A:O,VLOOKUP(L141,'3-Productie normen'!$B$33:$C$40,2,FALSE),FALSE)))</f>
        <v>0</v>
      </c>
      <c r="Q141" s="318">
        <f>P141*'3-Productie normen'!$O$8</f>
        <v>0</v>
      </c>
      <c r="R141" s="319" t="str">
        <f>VLOOKUP(G141,'3-Productie normen'!A:M,13,FALSE)</f>
        <v>B</v>
      </c>
      <c r="S141" s="319"/>
      <c r="U141" s="320">
        <f t="shared" si="4"/>
        <v>3009</v>
      </c>
    </row>
    <row r="142" spans="1:21" ht="14.1" customHeight="1">
      <c r="A142" s="74">
        <v>142</v>
      </c>
      <c r="B142" s="286" t="s">
        <v>225</v>
      </c>
      <c r="C142" s="286" t="s">
        <v>379</v>
      </c>
      <c r="D142" s="315">
        <v>2</v>
      </c>
      <c r="E142" s="316" t="s">
        <v>353</v>
      </c>
      <c r="F142" s="486" t="s">
        <v>242</v>
      </c>
      <c r="G142" s="70" t="s">
        <v>36</v>
      </c>
      <c r="H142" s="486" t="s">
        <v>277</v>
      </c>
      <c r="I142" s="486" t="s">
        <v>642</v>
      </c>
      <c r="J142" s="501">
        <v>15.6</v>
      </c>
      <c r="K142" s="317">
        <f t="shared" si="5"/>
        <v>255</v>
      </c>
      <c r="L142" s="235">
        <v>255</v>
      </c>
      <c r="M142" s="235"/>
      <c r="N142" s="234" t="e">
        <f>IF(L142="nio",0,IF(L142&gt;0,L142*J142/P142,0))*VLOOKUP(B142,'2-Kosten per locatie'!$A$12:$C$50,3,FALSE)</f>
        <v>#DIV/0!</v>
      </c>
      <c r="O142" s="234" t="str">
        <f>IF(M142="","",J142*M142/Q142*VLOOKUP(B142,'2-Kosten per locatie'!$A$12:$C$50,3,FALSE))</f>
        <v/>
      </c>
      <c r="P142" s="318">
        <f>IF(L142="nio",0,IF(L142&gt;0,VLOOKUP(G142,'3-Productie normen'!A:O,VLOOKUP(L142,'3-Productie normen'!$B$33:$C$40,2,FALSE),FALSE)))</f>
        <v>0</v>
      </c>
      <c r="Q142" s="318">
        <f>P142*'3-Productie normen'!$O$8</f>
        <v>0</v>
      </c>
      <c r="R142" s="319" t="str">
        <f>VLOOKUP(G142,'3-Productie normen'!A:M,13,FALSE)</f>
        <v>B</v>
      </c>
      <c r="S142" s="319"/>
      <c r="U142" s="320">
        <f t="shared" si="4"/>
        <v>3978</v>
      </c>
    </row>
    <row r="143" spans="1:21" ht="14.1" customHeight="1">
      <c r="A143" s="74">
        <v>143</v>
      </c>
      <c r="B143" s="286" t="s">
        <v>225</v>
      </c>
      <c r="C143" s="286" t="s">
        <v>379</v>
      </c>
      <c r="D143" s="315">
        <v>2</v>
      </c>
      <c r="E143" s="316" t="s">
        <v>354</v>
      </c>
      <c r="F143" s="485" t="s">
        <v>242</v>
      </c>
      <c r="G143" s="286" t="s">
        <v>36</v>
      </c>
      <c r="H143" s="486" t="s">
        <v>277</v>
      </c>
      <c r="I143" s="486" t="s">
        <v>642</v>
      </c>
      <c r="J143" s="501">
        <v>15.5</v>
      </c>
      <c r="K143" s="317">
        <f t="shared" si="5"/>
        <v>255</v>
      </c>
      <c r="L143" s="235">
        <v>255</v>
      </c>
      <c r="M143" s="235"/>
      <c r="N143" s="234" t="e">
        <f>IF(L143="nio",0,IF(L143&gt;0,L143*J143/P143,0))*VLOOKUP(B143,'2-Kosten per locatie'!$A$12:$C$50,3,FALSE)</f>
        <v>#DIV/0!</v>
      </c>
      <c r="O143" s="234" t="str">
        <f>IF(M143="","",J143*M143/Q143*VLOOKUP(B143,'2-Kosten per locatie'!$A$12:$C$50,3,FALSE))</f>
        <v/>
      </c>
      <c r="P143" s="318">
        <f>IF(L143="nio",0,IF(L143&gt;0,VLOOKUP(G143,'3-Productie normen'!A:O,VLOOKUP(L143,'3-Productie normen'!$B$33:$C$40,2,FALSE),FALSE)))</f>
        <v>0</v>
      </c>
      <c r="Q143" s="318">
        <f>P143*'3-Productie normen'!$O$8</f>
        <v>0</v>
      </c>
      <c r="R143" s="319" t="str">
        <f>VLOOKUP(G143,'3-Productie normen'!A:M,13,FALSE)</f>
        <v>B</v>
      </c>
      <c r="S143" s="319"/>
      <c r="U143" s="320">
        <f t="shared" si="4"/>
        <v>3952.5</v>
      </c>
    </row>
    <row r="144" spans="1:21" ht="14.1" customHeight="1">
      <c r="A144" s="74">
        <v>144</v>
      </c>
      <c r="B144" s="286" t="s">
        <v>225</v>
      </c>
      <c r="C144" s="286" t="s">
        <v>379</v>
      </c>
      <c r="D144" s="315">
        <v>2</v>
      </c>
      <c r="E144" s="316" t="s">
        <v>355</v>
      </c>
      <c r="F144" s="485" t="s">
        <v>242</v>
      </c>
      <c r="G144" s="286" t="s">
        <v>36</v>
      </c>
      <c r="H144" s="486" t="s">
        <v>277</v>
      </c>
      <c r="I144" s="486" t="s">
        <v>642</v>
      </c>
      <c r="J144" s="501">
        <v>15.8</v>
      </c>
      <c r="K144" s="317">
        <f t="shared" si="5"/>
        <v>255</v>
      </c>
      <c r="L144" s="235">
        <v>255</v>
      </c>
      <c r="M144" s="235"/>
      <c r="N144" s="234" t="e">
        <f>IF(L144="nio",0,IF(L144&gt;0,L144*J144/P144,0))*VLOOKUP(B144,'2-Kosten per locatie'!$A$12:$C$50,3,FALSE)</f>
        <v>#DIV/0!</v>
      </c>
      <c r="O144" s="234" t="str">
        <f>IF(M144="","",J144*M144/Q144*VLOOKUP(B144,'2-Kosten per locatie'!$A$12:$C$50,3,FALSE))</f>
        <v/>
      </c>
      <c r="P144" s="318">
        <f>IF(L144="nio",0,IF(L144&gt;0,VLOOKUP(G144,'3-Productie normen'!A:O,VLOOKUP(L144,'3-Productie normen'!$B$33:$C$40,2,FALSE),FALSE)))</f>
        <v>0</v>
      </c>
      <c r="Q144" s="318">
        <f>P144*'3-Productie normen'!$O$8</f>
        <v>0</v>
      </c>
      <c r="R144" s="319" t="str">
        <f>VLOOKUP(G144,'3-Productie normen'!A:M,13,FALSE)</f>
        <v>B</v>
      </c>
      <c r="S144" s="319"/>
      <c r="U144" s="320">
        <f t="shared" si="4"/>
        <v>4029</v>
      </c>
    </row>
    <row r="145" spans="1:21" ht="14.1" customHeight="1">
      <c r="A145" s="74">
        <v>145</v>
      </c>
      <c r="B145" s="286" t="s">
        <v>225</v>
      </c>
      <c r="C145" s="286" t="s">
        <v>379</v>
      </c>
      <c r="D145" s="315">
        <v>2</v>
      </c>
      <c r="E145" s="316" t="s">
        <v>356</v>
      </c>
      <c r="F145" s="485" t="s">
        <v>242</v>
      </c>
      <c r="G145" s="286" t="s">
        <v>36</v>
      </c>
      <c r="H145" s="486" t="s">
        <v>277</v>
      </c>
      <c r="I145" s="486" t="s">
        <v>642</v>
      </c>
      <c r="J145" s="501">
        <v>35.5</v>
      </c>
      <c r="K145" s="317">
        <f t="shared" si="5"/>
        <v>255</v>
      </c>
      <c r="L145" s="235">
        <v>255</v>
      </c>
      <c r="M145" s="235"/>
      <c r="N145" s="234" t="e">
        <f>IF(L145="nio",0,IF(L145&gt;0,L145*J145/P145,0))*VLOOKUP(B145,'2-Kosten per locatie'!$A$12:$C$50,3,FALSE)</f>
        <v>#DIV/0!</v>
      </c>
      <c r="O145" s="234" t="str">
        <f>IF(M145="","",J145*M145/Q145*VLOOKUP(B145,'2-Kosten per locatie'!$A$12:$C$50,3,FALSE))</f>
        <v/>
      </c>
      <c r="P145" s="318">
        <f>IF(L145="nio",0,IF(L145&gt;0,VLOOKUP(G145,'3-Productie normen'!A:O,VLOOKUP(L145,'3-Productie normen'!$B$33:$C$40,2,FALSE),FALSE)))</f>
        <v>0</v>
      </c>
      <c r="Q145" s="318">
        <f>P145*'3-Productie normen'!$O$8</f>
        <v>0</v>
      </c>
      <c r="R145" s="319" t="str">
        <f>VLOOKUP(G145,'3-Productie normen'!A:M,13,FALSE)</f>
        <v>B</v>
      </c>
      <c r="S145" s="319"/>
      <c r="U145" s="320">
        <f t="shared" si="4"/>
        <v>9052.5</v>
      </c>
    </row>
    <row r="146" spans="1:21" ht="14.1" customHeight="1">
      <c r="A146" s="74">
        <v>146</v>
      </c>
      <c r="B146" s="286" t="s">
        <v>225</v>
      </c>
      <c r="C146" s="286" t="s">
        <v>379</v>
      </c>
      <c r="D146" s="315">
        <v>2</v>
      </c>
      <c r="E146" s="316" t="s">
        <v>357</v>
      </c>
      <c r="F146" s="486" t="s">
        <v>248</v>
      </c>
      <c r="G146" s="83" t="s">
        <v>46</v>
      </c>
      <c r="H146" s="486" t="s">
        <v>279</v>
      </c>
      <c r="I146" s="486" t="s">
        <v>73</v>
      </c>
      <c r="J146" s="501">
        <v>4</v>
      </c>
      <c r="K146" s="317">
        <f t="shared" si="5"/>
        <v>255</v>
      </c>
      <c r="L146" s="235">
        <v>255</v>
      </c>
      <c r="M146" s="235"/>
      <c r="N146" s="234" t="e">
        <f>IF(L146="nio",0,IF(L146&gt;0,L146*J146/P146,0))*VLOOKUP(B146,'2-Kosten per locatie'!$A$12:$C$50,3,FALSE)</f>
        <v>#DIV/0!</v>
      </c>
      <c r="O146" s="234" t="str">
        <f>IF(M146="","",J146*M146/Q146*VLOOKUP(B146,'2-Kosten per locatie'!$A$12:$C$50,3,FALSE))</f>
        <v/>
      </c>
      <c r="P146" s="318">
        <f>IF(L146="nio",0,IF(L146&gt;0,VLOOKUP(G146,'3-Productie normen'!A:O,VLOOKUP(L146,'3-Productie normen'!$B$33:$C$40,2,FALSE),FALSE)))</f>
        <v>0</v>
      </c>
      <c r="Q146" s="318">
        <f>P146*'3-Productie normen'!$O$8</f>
        <v>0</v>
      </c>
      <c r="R146" s="319" t="str">
        <f>VLOOKUP(G146,'3-Productie normen'!A:M,13,FALSE)</f>
        <v>V</v>
      </c>
      <c r="S146" s="319"/>
      <c r="U146" s="320">
        <f t="shared" si="4"/>
        <v>1020</v>
      </c>
    </row>
    <row r="147" spans="1:21" ht="14.1" customHeight="1">
      <c r="A147" s="74">
        <v>147</v>
      </c>
      <c r="B147" s="286" t="s">
        <v>225</v>
      </c>
      <c r="C147" s="286" t="s">
        <v>379</v>
      </c>
      <c r="D147" s="315">
        <v>2</v>
      </c>
      <c r="E147" s="316" t="s">
        <v>357</v>
      </c>
      <c r="F147" s="486" t="s">
        <v>248</v>
      </c>
      <c r="G147" s="83" t="s">
        <v>46</v>
      </c>
      <c r="H147" s="486" t="s">
        <v>277</v>
      </c>
      <c r="I147" s="486" t="s">
        <v>642</v>
      </c>
      <c r="J147" s="501">
        <v>8.6</v>
      </c>
      <c r="K147" s="317">
        <f t="shared" si="5"/>
        <v>255</v>
      </c>
      <c r="L147" s="235">
        <v>255</v>
      </c>
      <c r="M147" s="235"/>
      <c r="N147" s="234" t="e">
        <f>IF(L147="nio",0,IF(L147&gt;0,L147*J147/P147,0))*VLOOKUP(B147,'2-Kosten per locatie'!$A$12:$C$50,3,FALSE)</f>
        <v>#DIV/0!</v>
      </c>
      <c r="O147" s="234" t="str">
        <f>IF(M147="","",J147*M147/Q147*VLOOKUP(B147,'2-Kosten per locatie'!$A$12:$C$50,3,FALSE))</f>
        <v/>
      </c>
      <c r="P147" s="318">
        <f>IF(L147="nio",0,IF(L147&gt;0,VLOOKUP(G147,'3-Productie normen'!A:O,VLOOKUP(L147,'3-Productie normen'!$B$33:$C$40,2,FALSE),FALSE)))</f>
        <v>0</v>
      </c>
      <c r="Q147" s="318">
        <f>P147*'3-Productie normen'!$O$8</f>
        <v>0</v>
      </c>
      <c r="R147" s="319" t="str">
        <f>VLOOKUP(G147,'3-Productie normen'!A:M,13,FALSE)</f>
        <v>V</v>
      </c>
      <c r="S147" s="319"/>
      <c r="U147" s="320">
        <f t="shared" si="4"/>
        <v>2193</v>
      </c>
    </row>
    <row r="148" spans="1:21" ht="14.1" customHeight="1">
      <c r="A148" s="74">
        <v>148</v>
      </c>
      <c r="B148" s="286" t="s">
        <v>225</v>
      </c>
      <c r="C148" s="286" t="s">
        <v>379</v>
      </c>
      <c r="D148" s="315">
        <v>2</v>
      </c>
      <c r="E148" s="316" t="s">
        <v>358</v>
      </c>
      <c r="F148" s="486" t="s">
        <v>242</v>
      </c>
      <c r="G148" s="70" t="s">
        <v>36</v>
      </c>
      <c r="H148" s="486" t="s">
        <v>277</v>
      </c>
      <c r="I148" s="486" t="s">
        <v>642</v>
      </c>
      <c r="J148" s="501">
        <v>31.7</v>
      </c>
      <c r="K148" s="317">
        <f t="shared" si="5"/>
        <v>255</v>
      </c>
      <c r="L148" s="235">
        <v>255</v>
      </c>
      <c r="M148" s="235"/>
      <c r="N148" s="234" t="e">
        <f>IF(L148="nio",0,IF(L148&gt;0,L148*J148/P148,0))*VLOOKUP(B148,'2-Kosten per locatie'!$A$12:$C$50,3,FALSE)</f>
        <v>#DIV/0!</v>
      </c>
      <c r="O148" s="234" t="str">
        <f>IF(M148="","",J148*M148/Q148*VLOOKUP(B148,'2-Kosten per locatie'!$A$12:$C$50,3,FALSE))</f>
        <v/>
      </c>
      <c r="P148" s="318">
        <f>IF(L148="nio",0,IF(L148&gt;0,VLOOKUP(G148,'3-Productie normen'!A:O,VLOOKUP(L148,'3-Productie normen'!$B$33:$C$40,2,FALSE),FALSE)))</f>
        <v>0</v>
      </c>
      <c r="Q148" s="318">
        <f>P148*'3-Productie normen'!$O$8</f>
        <v>0</v>
      </c>
      <c r="R148" s="319" t="str">
        <f>VLOOKUP(G148,'3-Productie normen'!A:M,13,FALSE)</f>
        <v>B</v>
      </c>
      <c r="S148" s="319"/>
      <c r="U148" s="320">
        <f t="shared" si="4"/>
        <v>8083.5</v>
      </c>
    </row>
    <row r="149" spans="1:21" ht="14.1" customHeight="1">
      <c r="A149" s="74">
        <v>149</v>
      </c>
      <c r="B149" s="286" t="s">
        <v>225</v>
      </c>
      <c r="C149" s="286" t="s">
        <v>379</v>
      </c>
      <c r="D149" s="315">
        <v>2</v>
      </c>
      <c r="E149" s="316" t="s">
        <v>359</v>
      </c>
      <c r="F149" s="486" t="s">
        <v>242</v>
      </c>
      <c r="G149" s="70" t="s">
        <v>36</v>
      </c>
      <c r="H149" s="486" t="s">
        <v>277</v>
      </c>
      <c r="I149" s="486" t="s">
        <v>642</v>
      </c>
      <c r="J149" s="501">
        <v>15.2</v>
      </c>
      <c r="K149" s="317">
        <f t="shared" si="5"/>
        <v>255</v>
      </c>
      <c r="L149" s="235">
        <v>255</v>
      </c>
      <c r="M149" s="235"/>
      <c r="N149" s="234" t="e">
        <f>IF(L149="nio",0,IF(L149&gt;0,L149*J149/P149,0))*VLOOKUP(B149,'2-Kosten per locatie'!$A$12:$C$50,3,FALSE)</f>
        <v>#DIV/0!</v>
      </c>
      <c r="O149" s="234" t="str">
        <f>IF(M149="","",J149*M149/Q149*VLOOKUP(B149,'2-Kosten per locatie'!$A$12:$C$50,3,FALSE))</f>
        <v/>
      </c>
      <c r="P149" s="318">
        <f>IF(L149="nio",0,IF(L149&gt;0,VLOOKUP(G149,'3-Productie normen'!A:O,VLOOKUP(L149,'3-Productie normen'!$B$33:$C$40,2,FALSE),FALSE)))</f>
        <v>0</v>
      </c>
      <c r="Q149" s="318">
        <f>P149*'3-Productie normen'!$O$8</f>
        <v>0</v>
      </c>
      <c r="R149" s="319" t="str">
        <f>VLOOKUP(G149,'3-Productie normen'!A:M,13,FALSE)</f>
        <v>B</v>
      </c>
      <c r="S149" s="319"/>
      <c r="U149" s="320">
        <f t="shared" si="4"/>
        <v>3876</v>
      </c>
    </row>
    <row r="150" spans="1:21" ht="14.1" customHeight="1">
      <c r="A150" s="74">
        <v>150</v>
      </c>
      <c r="B150" s="286" t="s">
        <v>225</v>
      </c>
      <c r="C150" s="286" t="s">
        <v>379</v>
      </c>
      <c r="D150" s="315">
        <v>2</v>
      </c>
      <c r="E150" s="316" t="s">
        <v>360</v>
      </c>
      <c r="F150" s="488" t="s">
        <v>242</v>
      </c>
      <c r="G150" s="498" t="s">
        <v>36</v>
      </c>
      <c r="H150" s="486" t="s">
        <v>277</v>
      </c>
      <c r="I150" s="486" t="s">
        <v>642</v>
      </c>
      <c r="J150" s="501">
        <v>23.5</v>
      </c>
      <c r="K150" s="317">
        <f t="shared" si="5"/>
        <v>255</v>
      </c>
      <c r="L150" s="235">
        <v>255</v>
      </c>
      <c r="M150" s="235"/>
      <c r="N150" s="234" t="e">
        <f>IF(L150="nio",0,IF(L150&gt;0,L150*J150/P150,0))*VLOOKUP(B150,'2-Kosten per locatie'!$A$12:$C$50,3,FALSE)</f>
        <v>#DIV/0!</v>
      </c>
      <c r="O150" s="234" t="str">
        <f>IF(M150="","",J150*M150/Q150*VLOOKUP(B150,'2-Kosten per locatie'!$A$12:$C$50,3,FALSE))</f>
        <v/>
      </c>
      <c r="P150" s="318">
        <f>IF(L150="nio",0,IF(L150&gt;0,VLOOKUP(G150,'3-Productie normen'!A:O,VLOOKUP(L150,'3-Productie normen'!$B$33:$C$40,2,FALSE),FALSE)))</f>
        <v>0</v>
      </c>
      <c r="Q150" s="318">
        <f>P150*'3-Productie normen'!$O$8</f>
        <v>0</v>
      </c>
      <c r="R150" s="319" t="str">
        <f>VLOOKUP(G150,'3-Productie normen'!A:M,13,FALSE)</f>
        <v>B</v>
      </c>
      <c r="S150" s="319"/>
      <c r="U150" s="320">
        <f t="shared" si="4"/>
        <v>5992.5</v>
      </c>
    </row>
    <row r="151" spans="1:21" ht="14.1" customHeight="1">
      <c r="A151" s="74">
        <v>151</v>
      </c>
      <c r="B151" s="286" t="s">
        <v>225</v>
      </c>
      <c r="C151" s="286" t="s">
        <v>379</v>
      </c>
      <c r="D151" s="315">
        <v>2</v>
      </c>
      <c r="E151" s="316" t="s">
        <v>361</v>
      </c>
      <c r="F151" s="486" t="s">
        <v>242</v>
      </c>
      <c r="G151" s="70" t="s">
        <v>36</v>
      </c>
      <c r="H151" s="95" t="s">
        <v>277</v>
      </c>
      <c r="I151" s="95" t="s">
        <v>642</v>
      </c>
      <c r="J151" s="501">
        <v>23.7</v>
      </c>
      <c r="K151" s="317">
        <f t="shared" si="5"/>
        <v>255</v>
      </c>
      <c r="L151" s="235">
        <v>255</v>
      </c>
      <c r="M151" s="235"/>
      <c r="N151" s="234" t="e">
        <f>IF(L151="nio",0,IF(L151&gt;0,L151*J151/P151,0))*VLOOKUP(B151,'2-Kosten per locatie'!$A$12:$C$50,3,FALSE)</f>
        <v>#DIV/0!</v>
      </c>
      <c r="O151" s="234" t="str">
        <f>IF(M151="","",J151*M151/Q151*VLOOKUP(B151,'2-Kosten per locatie'!$A$12:$C$50,3,FALSE))</f>
        <v/>
      </c>
      <c r="P151" s="318">
        <f>IF(L151="nio",0,IF(L151&gt;0,VLOOKUP(G151,'3-Productie normen'!A:O,VLOOKUP(L151,'3-Productie normen'!$B$33:$C$40,2,FALSE),FALSE)))</f>
        <v>0</v>
      </c>
      <c r="Q151" s="318">
        <f>P151*'3-Productie normen'!$O$8</f>
        <v>0</v>
      </c>
      <c r="R151" s="319" t="str">
        <f>VLOOKUP(G151,'3-Productie normen'!A:M,13,FALSE)</f>
        <v>B</v>
      </c>
      <c r="S151" s="319"/>
      <c r="U151" s="320">
        <f t="shared" si="4"/>
        <v>6043.5</v>
      </c>
    </row>
    <row r="152" spans="1:21" ht="14.1" customHeight="1">
      <c r="A152" s="74">
        <v>152</v>
      </c>
      <c r="B152" s="286" t="s">
        <v>225</v>
      </c>
      <c r="C152" s="286" t="s">
        <v>379</v>
      </c>
      <c r="D152" s="84">
        <v>2</v>
      </c>
      <c r="E152" s="230" t="s">
        <v>362</v>
      </c>
      <c r="F152" s="487" t="s">
        <v>242</v>
      </c>
      <c r="G152" s="83" t="s">
        <v>36</v>
      </c>
      <c r="H152" s="486" t="s">
        <v>277</v>
      </c>
      <c r="I152" s="486" t="s">
        <v>642</v>
      </c>
      <c r="J152" s="501">
        <v>16.8</v>
      </c>
      <c r="K152" s="317">
        <f t="shared" si="5"/>
        <v>255</v>
      </c>
      <c r="L152" s="235">
        <v>255</v>
      </c>
      <c r="M152" s="235"/>
      <c r="N152" s="234" t="e">
        <f>IF(L152="nio",0,IF(L152&gt;0,L152*J152/P152,0))*VLOOKUP(B152,'2-Kosten per locatie'!$A$12:$C$50,3,FALSE)</f>
        <v>#DIV/0!</v>
      </c>
      <c r="O152" s="234" t="str">
        <f>IF(M152="","",J152*M152/Q152*VLOOKUP(B152,'2-Kosten per locatie'!$A$12:$C$50,3,FALSE))</f>
        <v/>
      </c>
      <c r="P152" s="318">
        <f>IF(L152="nio",0,IF(L152&gt;0,VLOOKUP(G152,'3-Productie normen'!A:O,VLOOKUP(L152,'3-Productie normen'!$B$33:$C$40,2,FALSE),FALSE)))</f>
        <v>0</v>
      </c>
      <c r="Q152" s="318">
        <f>P152*'3-Productie normen'!$O$8</f>
        <v>0</v>
      </c>
      <c r="R152" s="319" t="str">
        <f>VLOOKUP(G152,'3-Productie normen'!A:M,13,FALSE)</f>
        <v>B</v>
      </c>
      <c r="S152" s="319"/>
      <c r="U152" s="320">
        <f t="shared" si="4"/>
        <v>4284</v>
      </c>
    </row>
    <row r="153" spans="1:21" ht="14.1" customHeight="1">
      <c r="A153" s="74">
        <v>153</v>
      </c>
      <c r="B153" s="286" t="s">
        <v>225</v>
      </c>
      <c r="C153" s="286" t="s">
        <v>379</v>
      </c>
      <c r="D153" s="315">
        <v>2</v>
      </c>
      <c r="E153" s="316" t="s">
        <v>363</v>
      </c>
      <c r="F153" s="486" t="s">
        <v>242</v>
      </c>
      <c r="G153" s="70" t="s">
        <v>36</v>
      </c>
      <c r="H153" s="486" t="s">
        <v>277</v>
      </c>
      <c r="I153" s="486" t="s">
        <v>642</v>
      </c>
      <c r="J153" s="501">
        <v>16.7</v>
      </c>
      <c r="K153" s="317">
        <f t="shared" si="5"/>
        <v>255</v>
      </c>
      <c r="L153" s="235">
        <v>255</v>
      </c>
      <c r="M153" s="235"/>
      <c r="N153" s="234" t="e">
        <f>IF(L153="nio",0,IF(L153&gt;0,L153*J153/P153,0))*VLOOKUP(B153,'2-Kosten per locatie'!$A$12:$C$50,3,FALSE)</f>
        <v>#DIV/0!</v>
      </c>
      <c r="O153" s="234" t="str">
        <f>IF(M153="","",J153*M153/Q153*VLOOKUP(B153,'2-Kosten per locatie'!$A$12:$C$50,3,FALSE))</f>
        <v/>
      </c>
      <c r="P153" s="318">
        <f>IF(L153="nio",0,IF(L153&gt;0,VLOOKUP(G153,'3-Productie normen'!A:O,VLOOKUP(L153,'3-Productie normen'!$B$33:$C$40,2,FALSE),FALSE)))</f>
        <v>0</v>
      </c>
      <c r="Q153" s="318">
        <f>P153*'3-Productie normen'!$O$8</f>
        <v>0</v>
      </c>
      <c r="R153" s="319" t="str">
        <f>VLOOKUP(G153,'3-Productie normen'!A:M,13,FALSE)</f>
        <v>B</v>
      </c>
      <c r="S153" s="319"/>
      <c r="U153" s="320">
        <f t="shared" si="4"/>
        <v>4258.5</v>
      </c>
    </row>
    <row r="154" spans="1:21" ht="14.1" customHeight="1">
      <c r="A154" s="74">
        <v>154</v>
      </c>
      <c r="B154" s="286" t="s">
        <v>225</v>
      </c>
      <c r="C154" s="286" t="s">
        <v>379</v>
      </c>
      <c r="D154" s="315">
        <v>2</v>
      </c>
      <c r="E154" s="316" t="s">
        <v>364</v>
      </c>
      <c r="F154" s="486" t="s">
        <v>242</v>
      </c>
      <c r="G154" s="70" t="s">
        <v>36</v>
      </c>
      <c r="H154" s="486" t="s">
        <v>277</v>
      </c>
      <c r="I154" s="486" t="s">
        <v>642</v>
      </c>
      <c r="J154" s="501">
        <v>16.5</v>
      </c>
      <c r="K154" s="317">
        <f t="shared" si="5"/>
        <v>255</v>
      </c>
      <c r="L154" s="235">
        <v>255</v>
      </c>
      <c r="M154" s="235"/>
      <c r="N154" s="234" t="e">
        <f>IF(L154="nio",0,IF(L154&gt;0,L154*J154/P154,0))*VLOOKUP(B154,'2-Kosten per locatie'!$A$12:$C$50,3,FALSE)</f>
        <v>#DIV/0!</v>
      </c>
      <c r="O154" s="234" t="str">
        <f>IF(M154="","",J154*M154/Q154*VLOOKUP(B154,'2-Kosten per locatie'!$A$12:$C$50,3,FALSE))</f>
        <v/>
      </c>
      <c r="P154" s="318">
        <f>IF(L154="nio",0,IF(L154&gt;0,VLOOKUP(G154,'3-Productie normen'!A:O,VLOOKUP(L154,'3-Productie normen'!$B$33:$C$40,2,FALSE),FALSE)))</f>
        <v>0</v>
      </c>
      <c r="Q154" s="318">
        <f>P154*'3-Productie normen'!$O$8</f>
        <v>0</v>
      </c>
      <c r="R154" s="319" t="str">
        <f>VLOOKUP(G154,'3-Productie normen'!A:M,13,FALSE)</f>
        <v>B</v>
      </c>
      <c r="S154" s="319"/>
      <c r="U154" s="320">
        <f t="shared" si="4"/>
        <v>4207.5</v>
      </c>
    </row>
    <row r="155" spans="1:21" ht="14.1" customHeight="1">
      <c r="A155" s="74">
        <v>155</v>
      </c>
      <c r="B155" s="286" t="s">
        <v>225</v>
      </c>
      <c r="C155" s="286" t="s">
        <v>379</v>
      </c>
      <c r="D155" s="315">
        <v>2</v>
      </c>
      <c r="E155" s="316" t="s">
        <v>365</v>
      </c>
      <c r="F155" s="486" t="s">
        <v>242</v>
      </c>
      <c r="G155" s="70" t="s">
        <v>36</v>
      </c>
      <c r="H155" s="486" t="s">
        <v>277</v>
      </c>
      <c r="I155" s="486" t="s">
        <v>642</v>
      </c>
      <c r="J155" s="501">
        <v>16.5</v>
      </c>
      <c r="K155" s="317">
        <f t="shared" si="5"/>
        <v>255</v>
      </c>
      <c r="L155" s="235">
        <v>255</v>
      </c>
      <c r="M155" s="235"/>
      <c r="N155" s="234" t="e">
        <f>IF(L155="nio",0,IF(L155&gt;0,L155*J155/P155,0))*VLOOKUP(B155,'2-Kosten per locatie'!$A$12:$C$50,3,FALSE)</f>
        <v>#DIV/0!</v>
      </c>
      <c r="O155" s="234" t="str">
        <f>IF(M155="","",J155*M155/Q155*VLOOKUP(B155,'2-Kosten per locatie'!$A$12:$C$50,3,FALSE))</f>
        <v/>
      </c>
      <c r="P155" s="318">
        <f>IF(L155="nio",0,IF(L155&gt;0,VLOOKUP(G155,'3-Productie normen'!A:O,VLOOKUP(L155,'3-Productie normen'!$B$33:$C$40,2,FALSE),FALSE)))</f>
        <v>0</v>
      </c>
      <c r="Q155" s="318">
        <f>P155*'3-Productie normen'!$O$8</f>
        <v>0</v>
      </c>
      <c r="R155" s="319" t="str">
        <f>VLOOKUP(G155,'3-Productie normen'!A:M,13,FALSE)</f>
        <v>B</v>
      </c>
      <c r="S155" s="319"/>
      <c r="U155" s="320">
        <f t="shared" si="4"/>
        <v>4207.5</v>
      </c>
    </row>
    <row r="156" spans="1:21" ht="14.1" customHeight="1">
      <c r="A156" s="74">
        <v>156</v>
      </c>
      <c r="B156" s="286" t="s">
        <v>225</v>
      </c>
      <c r="C156" s="286" t="s">
        <v>379</v>
      </c>
      <c r="D156" s="315">
        <v>2</v>
      </c>
      <c r="E156" s="316" t="s">
        <v>366</v>
      </c>
      <c r="F156" s="486" t="s">
        <v>242</v>
      </c>
      <c r="G156" s="70" t="s">
        <v>36</v>
      </c>
      <c r="H156" s="486" t="s">
        <v>277</v>
      </c>
      <c r="I156" s="486" t="s">
        <v>642</v>
      </c>
      <c r="J156" s="501">
        <v>16.2</v>
      </c>
      <c r="K156" s="317">
        <f t="shared" si="5"/>
        <v>255</v>
      </c>
      <c r="L156" s="235">
        <v>255</v>
      </c>
      <c r="M156" s="235"/>
      <c r="N156" s="234" t="e">
        <f>IF(L156="nio",0,IF(L156&gt;0,L156*J156/P156,0))*VLOOKUP(B156,'2-Kosten per locatie'!$A$12:$C$50,3,FALSE)</f>
        <v>#DIV/0!</v>
      </c>
      <c r="O156" s="234" t="str">
        <f>IF(M156="","",J156*M156/Q156*VLOOKUP(B156,'2-Kosten per locatie'!$A$12:$C$50,3,FALSE))</f>
        <v/>
      </c>
      <c r="P156" s="318">
        <f>IF(L156="nio",0,IF(L156&gt;0,VLOOKUP(G156,'3-Productie normen'!A:O,VLOOKUP(L156,'3-Productie normen'!$B$33:$C$40,2,FALSE),FALSE)))</f>
        <v>0</v>
      </c>
      <c r="Q156" s="318">
        <f>P156*'3-Productie normen'!$O$8</f>
        <v>0</v>
      </c>
      <c r="R156" s="319" t="str">
        <f>VLOOKUP(G156,'3-Productie normen'!A:M,13,FALSE)</f>
        <v>B</v>
      </c>
      <c r="S156" s="319"/>
      <c r="U156" s="320">
        <f t="shared" si="4"/>
        <v>4131</v>
      </c>
    </row>
    <row r="157" spans="1:21" ht="14.1" customHeight="1">
      <c r="A157" s="74">
        <v>157</v>
      </c>
      <c r="B157" s="286" t="s">
        <v>225</v>
      </c>
      <c r="C157" s="286" t="s">
        <v>379</v>
      </c>
      <c r="D157" s="315">
        <v>2</v>
      </c>
      <c r="E157" s="316" t="s">
        <v>367</v>
      </c>
      <c r="F157" s="486" t="s">
        <v>242</v>
      </c>
      <c r="G157" s="70" t="s">
        <v>36</v>
      </c>
      <c r="H157" s="486" t="s">
        <v>277</v>
      </c>
      <c r="I157" s="486" t="s">
        <v>642</v>
      </c>
      <c r="J157" s="501">
        <v>16.3</v>
      </c>
      <c r="K157" s="317">
        <f t="shared" si="5"/>
        <v>255</v>
      </c>
      <c r="L157" s="235">
        <v>255</v>
      </c>
      <c r="M157" s="235"/>
      <c r="N157" s="234" t="e">
        <f>IF(L157="nio",0,IF(L157&gt;0,L157*J157/P157,0))*VLOOKUP(B157,'2-Kosten per locatie'!$A$12:$C$50,3,FALSE)</f>
        <v>#DIV/0!</v>
      </c>
      <c r="O157" s="234" t="str">
        <f>IF(M157="","",J157*M157/Q157*VLOOKUP(B157,'2-Kosten per locatie'!$A$12:$C$50,3,FALSE))</f>
        <v/>
      </c>
      <c r="P157" s="318">
        <f>IF(L157="nio",0,IF(L157&gt;0,VLOOKUP(G157,'3-Productie normen'!A:O,VLOOKUP(L157,'3-Productie normen'!$B$33:$C$40,2,FALSE),FALSE)))</f>
        <v>0</v>
      </c>
      <c r="Q157" s="318">
        <f>P157*'3-Productie normen'!$O$8</f>
        <v>0</v>
      </c>
      <c r="R157" s="319" t="str">
        <f>VLOOKUP(G157,'3-Productie normen'!A:M,13,FALSE)</f>
        <v>B</v>
      </c>
      <c r="S157" s="319"/>
      <c r="U157" s="320">
        <f t="shared" si="4"/>
        <v>4156.5</v>
      </c>
    </row>
    <row r="158" spans="1:21" ht="14.1" customHeight="1">
      <c r="A158" s="74">
        <v>158</v>
      </c>
      <c r="B158" s="286" t="s">
        <v>225</v>
      </c>
      <c r="C158" s="286" t="s">
        <v>379</v>
      </c>
      <c r="D158" s="315">
        <v>2</v>
      </c>
      <c r="E158" s="316" t="s">
        <v>368</v>
      </c>
      <c r="F158" s="485" t="s">
        <v>242</v>
      </c>
      <c r="G158" s="286" t="s">
        <v>36</v>
      </c>
      <c r="H158" s="486" t="s">
        <v>277</v>
      </c>
      <c r="I158" s="486" t="s">
        <v>642</v>
      </c>
      <c r="J158" s="501">
        <v>16.3</v>
      </c>
      <c r="K158" s="317">
        <f t="shared" si="5"/>
        <v>255</v>
      </c>
      <c r="L158" s="235">
        <v>255</v>
      </c>
      <c r="M158" s="235"/>
      <c r="N158" s="234" t="e">
        <f>IF(L158="nio",0,IF(L158&gt;0,L158*J158/P158,0))*VLOOKUP(B158,'2-Kosten per locatie'!$A$12:$C$50,3,FALSE)</f>
        <v>#DIV/0!</v>
      </c>
      <c r="O158" s="234" t="str">
        <f>IF(M158="","",J158*M158/Q158*VLOOKUP(B158,'2-Kosten per locatie'!$A$12:$C$50,3,FALSE))</f>
        <v/>
      </c>
      <c r="P158" s="318">
        <f>IF(L158="nio",0,IF(L158&gt;0,VLOOKUP(G158,'3-Productie normen'!A:O,VLOOKUP(L158,'3-Productie normen'!$B$33:$C$40,2,FALSE),FALSE)))</f>
        <v>0</v>
      </c>
      <c r="Q158" s="318">
        <f>P158*'3-Productie normen'!$O$8</f>
        <v>0</v>
      </c>
      <c r="R158" s="319" t="str">
        <f>VLOOKUP(G158,'3-Productie normen'!A:M,13,FALSE)</f>
        <v>B</v>
      </c>
      <c r="S158" s="319"/>
      <c r="U158" s="320">
        <f t="shared" si="4"/>
        <v>4156.5</v>
      </c>
    </row>
    <row r="159" spans="1:21" ht="14.1" customHeight="1">
      <c r="A159" s="74">
        <v>159</v>
      </c>
      <c r="B159" s="286" t="s">
        <v>225</v>
      </c>
      <c r="C159" s="286" t="s">
        <v>379</v>
      </c>
      <c r="D159" s="315">
        <v>2</v>
      </c>
      <c r="E159" s="316" t="s">
        <v>369</v>
      </c>
      <c r="F159" s="485" t="s">
        <v>242</v>
      </c>
      <c r="G159" s="286" t="s">
        <v>36</v>
      </c>
      <c r="H159" s="486" t="s">
        <v>277</v>
      </c>
      <c r="I159" s="486" t="s">
        <v>642</v>
      </c>
      <c r="J159" s="501">
        <v>16.100000000000001</v>
      </c>
      <c r="K159" s="317">
        <f t="shared" si="5"/>
        <v>255</v>
      </c>
      <c r="L159" s="235">
        <v>255</v>
      </c>
      <c r="M159" s="235"/>
      <c r="N159" s="234" t="e">
        <f>IF(L159="nio",0,IF(L159&gt;0,L159*J159/P159,0))*VLOOKUP(B159,'2-Kosten per locatie'!$A$12:$C$50,3,FALSE)</f>
        <v>#DIV/0!</v>
      </c>
      <c r="O159" s="234" t="str">
        <f>IF(M159="","",J159*M159/Q159*VLOOKUP(B159,'2-Kosten per locatie'!$A$12:$C$50,3,FALSE))</f>
        <v/>
      </c>
      <c r="P159" s="318">
        <f>IF(L159="nio",0,IF(L159&gt;0,VLOOKUP(G159,'3-Productie normen'!A:O,VLOOKUP(L159,'3-Productie normen'!$B$33:$C$40,2,FALSE),FALSE)))</f>
        <v>0</v>
      </c>
      <c r="Q159" s="318">
        <f>P159*'3-Productie normen'!$O$8</f>
        <v>0</v>
      </c>
      <c r="R159" s="319" t="str">
        <f>VLOOKUP(G159,'3-Productie normen'!A:M,13,FALSE)</f>
        <v>B</v>
      </c>
      <c r="S159" s="319"/>
      <c r="U159" s="320">
        <f t="shared" si="4"/>
        <v>4105.5</v>
      </c>
    </row>
    <row r="160" spans="1:21" ht="14.1" customHeight="1">
      <c r="A160" s="74">
        <v>160</v>
      </c>
      <c r="B160" s="286" t="s">
        <v>225</v>
      </c>
      <c r="C160" s="286" t="s">
        <v>379</v>
      </c>
      <c r="D160" s="315">
        <v>2</v>
      </c>
      <c r="E160" s="316" t="s">
        <v>370</v>
      </c>
      <c r="F160" s="485" t="s">
        <v>242</v>
      </c>
      <c r="G160" s="286" t="s">
        <v>36</v>
      </c>
      <c r="H160" s="486" t="s">
        <v>277</v>
      </c>
      <c r="I160" s="486" t="s">
        <v>642</v>
      </c>
      <c r="J160" s="501">
        <v>16.7</v>
      </c>
      <c r="K160" s="317">
        <f t="shared" si="5"/>
        <v>255</v>
      </c>
      <c r="L160" s="235">
        <v>255</v>
      </c>
      <c r="M160" s="235"/>
      <c r="N160" s="234" t="e">
        <f>IF(L160="nio",0,IF(L160&gt;0,L160*J160/P160,0))*VLOOKUP(B160,'2-Kosten per locatie'!$A$12:$C$50,3,FALSE)</f>
        <v>#DIV/0!</v>
      </c>
      <c r="O160" s="234" t="str">
        <f>IF(M160="","",J160*M160/Q160*VLOOKUP(B160,'2-Kosten per locatie'!$A$12:$C$50,3,FALSE))</f>
        <v/>
      </c>
      <c r="P160" s="318">
        <f>IF(L160="nio",0,IF(L160&gt;0,VLOOKUP(G160,'3-Productie normen'!A:O,VLOOKUP(L160,'3-Productie normen'!$B$33:$C$40,2,FALSE),FALSE)))</f>
        <v>0</v>
      </c>
      <c r="Q160" s="318">
        <f>P160*'3-Productie normen'!$O$8</f>
        <v>0</v>
      </c>
      <c r="R160" s="319" t="str">
        <f>VLOOKUP(G160,'3-Productie normen'!A:M,13,FALSE)</f>
        <v>B</v>
      </c>
      <c r="S160" s="319"/>
      <c r="U160" s="320">
        <f t="shared" si="4"/>
        <v>4258.5</v>
      </c>
    </row>
    <row r="161" spans="1:21" ht="14.1" customHeight="1">
      <c r="A161" s="74">
        <v>161</v>
      </c>
      <c r="B161" s="286" t="s">
        <v>225</v>
      </c>
      <c r="C161" s="286" t="s">
        <v>379</v>
      </c>
      <c r="D161" s="315">
        <v>2</v>
      </c>
      <c r="E161" s="316" t="s">
        <v>371</v>
      </c>
      <c r="F161" s="486" t="s">
        <v>242</v>
      </c>
      <c r="G161" s="70" t="s">
        <v>36</v>
      </c>
      <c r="H161" s="486" t="s">
        <v>277</v>
      </c>
      <c r="I161" s="486" t="s">
        <v>642</v>
      </c>
      <c r="J161" s="501">
        <v>16.3</v>
      </c>
      <c r="K161" s="317">
        <f t="shared" si="5"/>
        <v>255</v>
      </c>
      <c r="L161" s="235">
        <v>255</v>
      </c>
      <c r="M161" s="235"/>
      <c r="N161" s="234" t="e">
        <f>IF(L161="nio",0,IF(L161&gt;0,L161*J161/P161,0))*VLOOKUP(B161,'2-Kosten per locatie'!$A$12:$C$50,3,FALSE)</f>
        <v>#DIV/0!</v>
      </c>
      <c r="O161" s="234" t="str">
        <f>IF(M161="","",J161*M161/Q161*VLOOKUP(B161,'2-Kosten per locatie'!$A$12:$C$50,3,FALSE))</f>
        <v/>
      </c>
      <c r="P161" s="318">
        <f>IF(L161="nio",0,IF(L161&gt;0,VLOOKUP(G161,'3-Productie normen'!A:O,VLOOKUP(L161,'3-Productie normen'!$B$33:$C$40,2,FALSE),FALSE)))</f>
        <v>0</v>
      </c>
      <c r="Q161" s="318">
        <f>P161*'3-Productie normen'!$O$8</f>
        <v>0</v>
      </c>
      <c r="R161" s="319" t="str">
        <f>VLOOKUP(G161,'3-Productie normen'!A:M,13,FALSE)</f>
        <v>B</v>
      </c>
      <c r="S161" s="319"/>
      <c r="U161" s="320">
        <f t="shared" si="4"/>
        <v>4156.5</v>
      </c>
    </row>
    <row r="162" spans="1:21" ht="14.1" customHeight="1">
      <c r="A162" s="74">
        <v>162</v>
      </c>
      <c r="B162" s="286" t="s">
        <v>225</v>
      </c>
      <c r="C162" s="286" t="s">
        <v>379</v>
      </c>
      <c r="D162" s="315">
        <v>2</v>
      </c>
      <c r="E162" s="316" t="s">
        <v>372</v>
      </c>
      <c r="F162" s="486" t="s">
        <v>242</v>
      </c>
      <c r="G162" s="70" t="s">
        <v>36</v>
      </c>
      <c r="H162" s="486" t="s">
        <v>277</v>
      </c>
      <c r="I162" s="486" t="s">
        <v>642</v>
      </c>
      <c r="J162" s="501">
        <v>16.3</v>
      </c>
      <c r="K162" s="317">
        <f t="shared" si="5"/>
        <v>255</v>
      </c>
      <c r="L162" s="235">
        <v>255</v>
      </c>
      <c r="M162" s="235"/>
      <c r="N162" s="234" t="e">
        <f>IF(L162="nio",0,IF(L162&gt;0,L162*J162/P162,0))*VLOOKUP(B162,'2-Kosten per locatie'!$A$12:$C$50,3,FALSE)</f>
        <v>#DIV/0!</v>
      </c>
      <c r="O162" s="234" t="str">
        <f>IF(M162="","",J162*M162/Q162*VLOOKUP(B162,'2-Kosten per locatie'!$A$12:$C$50,3,FALSE))</f>
        <v/>
      </c>
      <c r="P162" s="318">
        <f>IF(L162="nio",0,IF(L162&gt;0,VLOOKUP(G162,'3-Productie normen'!A:O,VLOOKUP(L162,'3-Productie normen'!$B$33:$C$40,2,FALSE),FALSE)))</f>
        <v>0</v>
      </c>
      <c r="Q162" s="318">
        <f>P162*'3-Productie normen'!$O$8</f>
        <v>0</v>
      </c>
      <c r="R162" s="319" t="str">
        <f>VLOOKUP(G162,'3-Productie normen'!A:M,13,FALSE)</f>
        <v>B</v>
      </c>
      <c r="S162" s="319"/>
      <c r="U162" s="320">
        <f t="shared" si="4"/>
        <v>4156.5</v>
      </c>
    </row>
    <row r="163" spans="1:21" ht="14.1" customHeight="1">
      <c r="A163" s="74">
        <v>163</v>
      </c>
      <c r="B163" s="286" t="s">
        <v>225</v>
      </c>
      <c r="C163" s="286" t="s">
        <v>379</v>
      </c>
      <c r="D163" s="315">
        <v>2</v>
      </c>
      <c r="E163" s="316" t="s">
        <v>373</v>
      </c>
      <c r="F163" s="486" t="s">
        <v>242</v>
      </c>
      <c r="G163" s="70" t="s">
        <v>36</v>
      </c>
      <c r="H163" s="486" t="s">
        <v>277</v>
      </c>
      <c r="I163" s="486" t="s">
        <v>642</v>
      </c>
      <c r="J163" s="501">
        <v>13</v>
      </c>
      <c r="K163" s="317">
        <f t="shared" si="5"/>
        <v>255</v>
      </c>
      <c r="L163" s="235">
        <v>255</v>
      </c>
      <c r="M163" s="235"/>
      <c r="N163" s="234" t="e">
        <f>IF(L163="nio",0,IF(L163&gt;0,L163*J163/P163,0))*VLOOKUP(B163,'2-Kosten per locatie'!$A$12:$C$50,3,FALSE)</f>
        <v>#DIV/0!</v>
      </c>
      <c r="O163" s="234" t="str">
        <f>IF(M163="","",J163*M163/Q163*VLOOKUP(B163,'2-Kosten per locatie'!$A$12:$C$50,3,FALSE))</f>
        <v/>
      </c>
      <c r="P163" s="318">
        <f>IF(L163="nio",0,IF(L163&gt;0,VLOOKUP(G163,'3-Productie normen'!A:O,VLOOKUP(L163,'3-Productie normen'!$B$33:$C$40,2,FALSE),FALSE)))</f>
        <v>0</v>
      </c>
      <c r="Q163" s="318">
        <f>P163*'3-Productie normen'!$O$8</f>
        <v>0</v>
      </c>
      <c r="R163" s="319" t="str">
        <f>VLOOKUP(G163,'3-Productie normen'!A:M,13,FALSE)</f>
        <v>B</v>
      </c>
      <c r="S163" s="319"/>
      <c r="U163" s="320">
        <f t="shared" si="4"/>
        <v>3315</v>
      </c>
    </row>
    <row r="164" spans="1:21" ht="14.1" customHeight="1">
      <c r="A164" s="74">
        <v>164</v>
      </c>
      <c r="B164" s="286" t="s">
        <v>225</v>
      </c>
      <c r="C164" s="286" t="s">
        <v>379</v>
      </c>
      <c r="D164" s="315">
        <v>2</v>
      </c>
      <c r="E164" s="316" t="s">
        <v>374</v>
      </c>
      <c r="F164" s="486" t="s">
        <v>242</v>
      </c>
      <c r="G164" s="70" t="s">
        <v>36</v>
      </c>
      <c r="H164" s="486" t="s">
        <v>277</v>
      </c>
      <c r="I164" s="486" t="s">
        <v>642</v>
      </c>
      <c r="J164" s="501">
        <v>25.3</v>
      </c>
      <c r="K164" s="317">
        <f t="shared" si="5"/>
        <v>255</v>
      </c>
      <c r="L164" s="235">
        <v>255</v>
      </c>
      <c r="M164" s="235"/>
      <c r="N164" s="234" t="e">
        <f>IF(L164="nio",0,IF(L164&gt;0,L164*J164/P164,0))*VLOOKUP(B164,'2-Kosten per locatie'!$A$12:$C$50,3,FALSE)</f>
        <v>#DIV/0!</v>
      </c>
      <c r="O164" s="234" t="str">
        <f>IF(M164="","",J164*M164/Q164*VLOOKUP(B164,'2-Kosten per locatie'!$A$12:$C$50,3,FALSE))</f>
        <v/>
      </c>
      <c r="P164" s="318">
        <f>IF(L164="nio",0,IF(L164&gt;0,VLOOKUP(G164,'3-Productie normen'!A:O,VLOOKUP(L164,'3-Productie normen'!$B$33:$C$40,2,FALSE),FALSE)))</f>
        <v>0</v>
      </c>
      <c r="Q164" s="318">
        <f>P164*'3-Productie normen'!$O$8</f>
        <v>0</v>
      </c>
      <c r="R164" s="319" t="str">
        <f>VLOOKUP(G164,'3-Productie normen'!A:M,13,FALSE)</f>
        <v>B</v>
      </c>
      <c r="S164" s="319"/>
      <c r="U164" s="320">
        <f t="shared" si="4"/>
        <v>6451.5</v>
      </c>
    </row>
    <row r="165" spans="1:21" ht="14.1" customHeight="1">
      <c r="A165" s="74">
        <v>165</v>
      </c>
      <c r="B165" s="286" t="s">
        <v>225</v>
      </c>
      <c r="C165" s="286" t="s">
        <v>379</v>
      </c>
      <c r="D165" s="315">
        <v>2</v>
      </c>
      <c r="E165" s="316" t="s">
        <v>375</v>
      </c>
      <c r="F165" s="488" t="s">
        <v>242</v>
      </c>
      <c r="G165" s="498" t="s">
        <v>36</v>
      </c>
      <c r="H165" s="486" t="s">
        <v>277</v>
      </c>
      <c r="I165" s="486" t="s">
        <v>642</v>
      </c>
      <c r="J165" s="501">
        <v>26.2</v>
      </c>
      <c r="K165" s="317">
        <f t="shared" si="5"/>
        <v>255</v>
      </c>
      <c r="L165" s="235">
        <v>255</v>
      </c>
      <c r="M165" s="235"/>
      <c r="N165" s="234" t="e">
        <f>IF(L165="nio",0,IF(L165&gt;0,L165*J165/P165,0))*VLOOKUP(B165,'2-Kosten per locatie'!$A$12:$C$50,3,FALSE)</f>
        <v>#DIV/0!</v>
      </c>
      <c r="O165" s="234" t="str">
        <f>IF(M165="","",J165*M165/Q165*VLOOKUP(B165,'2-Kosten per locatie'!$A$12:$C$50,3,FALSE))</f>
        <v/>
      </c>
      <c r="P165" s="318">
        <f>IF(L165="nio",0,IF(L165&gt;0,VLOOKUP(G165,'3-Productie normen'!A:O,VLOOKUP(L165,'3-Productie normen'!$B$33:$C$40,2,FALSE),FALSE)))</f>
        <v>0</v>
      </c>
      <c r="Q165" s="318">
        <f>P165*'3-Productie normen'!$O$8</f>
        <v>0</v>
      </c>
      <c r="R165" s="319" t="str">
        <f>VLOOKUP(G165,'3-Productie normen'!A:M,13,FALSE)</f>
        <v>B</v>
      </c>
      <c r="S165" s="319"/>
      <c r="U165" s="320">
        <f t="shared" si="4"/>
        <v>6681</v>
      </c>
    </row>
    <row r="166" spans="1:21" ht="14.1" customHeight="1">
      <c r="A166" s="74">
        <v>166</v>
      </c>
      <c r="B166" s="286" t="s">
        <v>225</v>
      </c>
      <c r="C166" s="286" t="s">
        <v>379</v>
      </c>
      <c r="D166" s="315">
        <v>2</v>
      </c>
      <c r="E166" s="316" t="s">
        <v>376</v>
      </c>
      <c r="F166" s="486" t="s">
        <v>242</v>
      </c>
      <c r="G166" s="70" t="s">
        <v>36</v>
      </c>
      <c r="H166" s="95" t="s">
        <v>277</v>
      </c>
      <c r="I166" s="95" t="s">
        <v>642</v>
      </c>
      <c r="J166" s="501">
        <v>31.9</v>
      </c>
      <c r="K166" s="317">
        <f t="shared" si="5"/>
        <v>255</v>
      </c>
      <c r="L166" s="235">
        <v>255</v>
      </c>
      <c r="M166" s="235"/>
      <c r="N166" s="234" t="e">
        <f>IF(L166="nio",0,IF(L166&gt;0,L166*J166/P166,0))*VLOOKUP(B166,'2-Kosten per locatie'!$A$12:$C$50,3,FALSE)</f>
        <v>#DIV/0!</v>
      </c>
      <c r="O166" s="234" t="str">
        <f>IF(M166="","",J166*M166/Q166*VLOOKUP(B166,'2-Kosten per locatie'!$A$12:$C$50,3,FALSE))</f>
        <v/>
      </c>
      <c r="P166" s="318">
        <f>IF(L166="nio",0,IF(L166&gt;0,VLOOKUP(G166,'3-Productie normen'!A:O,VLOOKUP(L166,'3-Productie normen'!$B$33:$C$40,2,FALSE),FALSE)))</f>
        <v>0</v>
      </c>
      <c r="Q166" s="318">
        <f>P166*'3-Productie normen'!$O$8</f>
        <v>0</v>
      </c>
      <c r="R166" s="319" t="str">
        <f>VLOOKUP(G166,'3-Productie normen'!A:M,13,FALSE)</f>
        <v>B</v>
      </c>
      <c r="S166" s="319"/>
      <c r="U166" s="320">
        <f t="shared" si="4"/>
        <v>8134.5</v>
      </c>
    </row>
    <row r="167" spans="1:21" ht="14.1" customHeight="1">
      <c r="A167" s="74">
        <v>167</v>
      </c>
      <c r="B167" s="286" t="s">
        <v>225</v>
      </c>
      <c r="C167" s="286" t="s">
        <v>379</v>
      </c>
      <c r="D167" s="84">
        <v>2</v>
      </c>
      <c r="E167" s="230" t="s">
        <v>377</v>
      </c>
      <c r="F167" s="487" t="s">
        <v>242</v>
      </c>
      <c r="G167" s="83" t="s">
        <v>36</v>
      </c>
      <c r="H167" s="486" t="s">
        <v>277</v>
      </c>
      <c r="I167" s="486" t="s">
        <v>642</v>
      </c>
      <c r="J167" s="501">
        <v>18.399999999999999</v>
      </c>
      <c r="K167" s="317">
        <f t="shared" si="5"/>
        <v>255</v>
      </c>
      <c r="L167" s="235">
        <v>255</v>
      </c>
      <c r="M167" s="235"/>
      <c r="N167" s="234" t="e">
        <f>IF(L167="nio",0,IF(L167&gt;0,L167*J167/P167,0))*VLOOKUP(B167,'2-Kosten per locatie'!$A$12:$C$50,3,FALSE)</f>
        <v>#DIV/0!</v>
      </c>
      <c r="O167" s="234" t="str">
        <f>IF(M167="","",J167*M167/Q167*VLOOKUP(B167,'2-Kosten per locatie'!$A$12:$C$50,3,FALSE))</f>
        <v/>
      </c>
      <c r="P167" s="318">
        <f>IF(L167="nio",0,IF(L167&gt;0,VLOOKUP(G167,'3-Productie normen'!A:O,VLOOKUP(L167,'3-Productie normen'!$B$33:$C$40,2,FALSE),FALSE)))</f>
        <v>0</v>
      </c>
      <c r="Q167" s="318">
        <f>P167*'3-Productie normen'!$O$8</f>
        <v>0</v>
      </c>
      <c r="R167" s="319" t="str">
        <f>VLOOKUP(G167,'3-Productie normen'!A:M,13,FALSE)</f>
        <v>B</v>
      </c>
      <c r="S167" s="319"/>
      <c r="U167" s="320">
        <f t="shared" si="4"/>
        <v>4692</v>
      </c>
    </row>
    <row r="168" spans="1:21" ht="14.1" customHeight="1">
      <c r="A168" s="74">
        <v>168</v>
      </c>
      <c r="B168" s="286" t="s">
        <v>225</v>
      </c>
      <c r="C168" s="286" t="s">
        <v>379</v>
      </c>
      <c r="D168" s="315">
        <v>2</v>
      </c>
      <c r="E168" s="316" t="s">
        <v>378</v>
      </c>
      <c r="F168" s="486" t="s">
        <v>242</v>
      </c>
      <c r="G168" s="70" t="s">
        <v>36</v>
      </c>
      <c r="H168" s="486" t="s">
        <v>277</v>
      </c>
      <c r="I168" s="486" t="s">
        <v>642</v>
      </c>
      <c r="J168" s="501">
        <v>16.8</v>
      </c>
      <c r="K168" s="317">
        <f t="shared" si="5"/>
        <v>255</v>
      </c>
      <c r="L168" s="235">
        <v>255</v>
      </c>
      <c r="M168" s="235"/>
      <c r="N168" s="234" t="e">
        <f>IF(L168="nio",0,IF(L168&gt;0,L168*J168/P168,0))*VLOOKUP(B168,'2-Kosten per locatie'!$A$12:$C$50,3,FALSE)</f>
        <v>#DIV/0!</v>
      </c>
      <c r="O168" s="234" t="str">
        <f>IF(M168="","",J168*M168/Q168*VLOOKUP(B168,'2-Kosten per locatie'!$A$12:$C$50,3,FALSE))</f>
        <v/>
      </c>
      <c r="P168" s="318">
        <f>IF(L168="nio",0,IF(L168&gt;0,VLOOKUP(G168,'3-Productie normen'!A:O,VLOOKUP(L168,'3-Productie normen'!$B$33:$C$40,2,FALSE),FALSE)))</f>
        <v>0</v>
      </c>
      <c r="Q168" s="318">
        <f>P168*'3-Productie normen'!$O$8</f>
        <v>0</v>
      </c>
      <c r="R168" s="319" t="str">
        <f>VLOOKUP(G168,'3-Productie normen'!A:M,13,FALSE)</f>
        <v>B</v>
      </c>
      <c r="S168" s="319"/>
      <c r="U168" s="320">
        <f t="shared" si="4"/>
        <v>4284</v>
      </c>
    </row>
    <row r="169" spans="1:21" ht="14.1" customHeight="1">
      <c r="A169" s="74">
        <v>169</v>
      </c>
      <c r="B169" s="286" t="s">
        <v>381</v>
      </c>
      <c r="C169" s="286" t="s">
        <v>380</v>
      </c>
      <c r="D169" s="315" t="s">
        <v>72</v>
      </c>
      <c r="E169" s="316" t="s">
        <v>382</v>
      </c>
      <c r="F169" s="486" t="s">
        <v>383</v>
      </c>
      <c r="G169" s="286" t="s">
        <v>40</v>
      </c>
      <c r="H169" s="486" t="s">
        <v>278</v>
      </c>
      <c r="I169" s="423" t="s">
        <v>635</v>
      </c>
      <c r="J169" s="501">
        <v>158.01</v>
      </c>
      <c r="K169" s="317">
        <f t="shared" si="5"/>
        <v>156</v>
      </c>
      <c r="L169" s="235">
        <v>156</v>
      </c>
      <c r="M169" s="235"/>
      <c r="N169" s="234" t="e">
        <f>IF(L169="nio",0,IF(L169&gt;0,L169*J169/P169,0))*VLOOKUP(B169,'2-Kosten per locatie'!$A$12:$C$50,3,FALSE)</f>
        <v>#DIV/0!</v>
      </c>
      <c r="O169" s="234" t="str">
        <f>IF(M169="","",J169*M169/Q169*VLOOKUP(B169,'2-Kosten per locatie'!$A$12:$C$50,3,FALSE))</f>
        <v/>
      </c>
      <c r="P169" s="318">
        <f>IF(L169="nio",0,IF(L169&gt;0,VLOOKUP(G169,'3-Productie normen'!A:O,VLOOKUP(L169,'3-Productie normen'!$B$33:$C$40,2,FALSE),FALSE)))</f>
        <v>0</v>
      </c>
      <c r="Q169" s="318">
        <f>P169*'3-Productie normen'!$O$8</f>
        <v>0</v>
      </c>
      <c r="R169" s="319" t="str">
        <f>VLOOKUP(G169,'3-Productie normen'!A:M,13,FALSE)</f>
        <v>V</v>
      </c>
      <c r="S169" s="319"/>
      <c r="U169" s="320">
        <f t="shared" si="4"/>
        <v>24649.559999999998</v>
      </c>
    </row>
    <row r="170" spans="1:21" ht="14.1" customHeight="1">
      <c r="A170" s="74">
        <v>170</v>
      </c>
      <c r="B170" s="286" t="s">
        <v>381</v>
      </c>
      <c r="C170" s="286" t="s">
        <v>380</v>
      </c>
      <c r="D170" s="315" t="s">
        <v>72</v>
      </c>
      <c r="E170" s="316" t="s">
        <v>382</v>
      </c>
      <c r="F170" s="486" t="s">
        <v>384</v>
      </c>
      <c r="G170" s="286" t="s">
        <v>40</v>
      </c>
      <c r="H170" s="486" t="s">
        <v>278</v>
      </c>
      <c r="I170" s="423" t="s">
        <v>635</v>
      </c>
      <c r="J170" s="501">
        <v>3.99</v>
      </c>
      <c r="K170" s="317">
        <f t="shared" si="5"/>
        <v>156</v>
      </c>
      <c r="L170" s="235">
        <v>156</v>
      </c>
      <c r="M170" s="235"/>
      <c r="N170" s="234" t="e">
        <f>IF(L170="nio",0,IF(L170&gt;0,L170*J170/P170,0))*VLOOKUP(B170,'2-Kosten per locatie'!$A$12:$C$50,3,FALSE)</f>
        <v>#DIV/0!</v>
      </c>
      <c r="O170" s="234" t="str">
        <f>IF(M170="","",J170*M170/Q170*VLOOKUP(B170,'2-Kosten per locatie'!$A$12:$C$50,3,FALSE))</f>
        <v/>
      </c>
      <c r="P170" s="318">
        <f>IF(L170="nio",0,IF(L170&gt;0,VLOOKUP(G170,'3-Productie normen'!A:O,VLOOKUP(L170,'3-Productie normen'!$B$33:$C$40,2,FALSE),FALSE)))</f>
        <v>0</v>
      </c>
      <c r="Q170" s="318">
        <f>P170*'3-Productie normen'!$O$8</f>
        <v>0</v>
      </c>
      <c r="R170" s="319" t="str">
        <f>VLOOKUP(G170,'3-Productie normen'!A:M,13,FALSE)</f>
        <v>V</v>
      </c>
      <c r="S170" s="319"/>
      <c r="U170" s="320">
        <f t="shared" si="4"/>
        <v>622.44000000000005</v>
      </c>
    </row>
    <row r="171" spans="1:21" ht="14.1" customHeight="1">
      <c r="A171" s="74">
        <v>171</v>
      </c>
      <c r="B171" s="286" t="s">
        <v>381</v>
      </c>
      <c r="C171" s="286" t="s">
        <v>380</v>
      </c>
      <c r="D171" s="315" t="s">
        <v>72</v>
      </c>
      <c r="E171" s="316" t="s">
        <v>382</v>
      </c>
      <c r="F171" s="486" t="s">
        <v>385</v>
      </c>
      <c r="G171" s="286" t="s">
        <v>40</v>
      </c>
      <c r="H171" s="486" t="s">
        <v>278</v>
      </c>
      <c r="I171" s="423" t="s">
        <v>635</v>
      </c>
      <c r="J171" s="501">
        <v>55.9</v>
      </c>
      <c r="K171" s="317">
        <f t="shared" si="5"/>
        <v>156</v>
      </c>
      <c r="L171" s="235">
        <v>156</v>
      </c>
      <c r="M171" s="235"/>
      <c r="N171" s="234" t="e">
        <f>IF(L171="nio",0,IF(L171&gt;0,L171*J171/P171,0))*VLOOKUP(B171,'2-Kosten per locatie'!$A$12:$C$50,3,FALSE)</f>
        <v>#DIV/0!</v>
      </c>
      <c r="O171" s="234" t="str">
        <f>IF(M171="","",J171*M171/Q171*VLOOKUP(B171,'2-Kosten per locatie'!$A$12:$C$50,3,FALSE))</f>
        <v/>
      </c>
      <c r="P171" s="318">
        <f>IF(L171="nio",0,IF(L171&gt;0,VLOOKUP(G171,'3-Productie normen'!A:O,VLOOKUP(L171,'3-Productie normen'!$B$33:$C$40,2,FALSE),FALSE)))</f>
        <v>0</v>
      </c>
      <c r="Q171" s="318">
        <f>P171*'3-Productie normen'!$O$8</f>
        <v>0</v>
      </c>
      <c r="R171" s="319" t="str">
        <f>VLOOKUP(G171,'3-Productie normen'!A:M,13,FALSE)</f>
        <v>V</v>
      </c>
      <c r="S171" s="319"/>
      <c r="U171" s="320">
        <f t="shared" si="4"/>
        <v>8720.4</v>
      </c>
    </row>
    <row r="172" spans="1:21" ht="14.1" customHeight="1">
      <c r="A172" s="74">
        <v>172</v>
      </c>
      <c r="B172" s="286" t="s">
        <v>381</v>
      </c>
      <c r="C172" s="286" t="s">
        <v>380</v>
      </c>
      <c r="D172" s="315" t="s">
        <v>72</v>
      </c>
      <c r="E172" s="316" t="s">
        <v>382</v>
      </c>
      <c r="F172" s="486" t="s">
        <v>386</v>
      </c>
      <c r="G172" s="286" t="s">
        <v>40</v>
      </c>
      <c r="H172" s="486" t="s">
        <v>278</v>
      </c>
      <c r="I172" s="423" t="s">
        <v>635</v>
      </c>
      <c r="J172" s="501">
        <v>12</v>
      </c>
      <c r="K172" s="317">
        <f t="shared" si="5"/>
        <v>156</v>
      </c>
      <c r="L172" s="235">
        <v>156</v>
      </c>
      <c r="M172" s="235"/>
      <c r="N172" s="234" t="e">
        <f>IF(L172="nio",0,IF(L172&gt;0,L172*J172/P172,0))*VLOOKUP(B172,'2-Kosten per locatie'!$A$12:$C$50,3,FALSE)</f>
        <v>#DIV/0!</v>
      </c>
      <c r="O172" s="234" t="str">
        <f>IF(M172="","",J172*M172/Q172*VLOOKUP(B172,'2-Kosten per locatie'!$A$12:$C$50,3,FALSE))</f>
        <v/>
      </c>
      <c r="P172" s="318">
        <f>IF(L172="nio",0,IF(L172&gt;0,VLOOKUP(G172,'3-Productie normen'!A:O,VLOOKUP(L172,'3-Productie normen'!$B$33:$C$40,2,FALSE),FALSE)))</f>
        <v>0</v>
      </c>
      <c r="Q172" s="318">
        <f>P172*'3-Productie normen'!$O$8</f>
        <v>0</v>
      </c>
      <c r="R172" s="319" t="str">
        <f>VLOOKUP(G172,'3-Productie normen'!A:M,13,FALSE)</f>
        <v>V</v>
      </c>
      <c r="S172" s="319"/>
      <c r="U172" s="320">
        <f t="shared" si="4"/>
        <v>1872</v>
      </c>
    </row>
    <row r="173" spans="1:21" ht="14.1" customHeight="1">
      <c r="A173" s="74">
        <v>173</v>
      </c>
      <c r="B173" s="286" t="s">
        <v>381</v>
      </c>
      <c r="C173" s="286" t="s">
        <v>380</v>
      </c>
      <c r="D173" s="315" t="s">
        <v>72</v>
      </c>
      <c r="E173" s="316" t="s">
        <v>382</v>
      </c>
      <c r="F173" s="485" t="s">
        <v>387</v>
      </c>
      <c r="G173" s="286" t="s">
        <v>40</v>
      </c>
      <c r="H173" s="486" t="s">
        <v>278</v>
      </c>
      <c r="I173" s="423" t="s">
        <v>635</v>
      </c>
      <c r="J173" s="501">
        <v>12</v>
      </c>
      <c r="K173" s="317">
        <f t="shared" si="5"/>
        <v>156</v>
      </c>
      <c r="L173" s="235">
        <v>156</v>
      </c>
      <c r="M173" s="235"/>
      <c r="N173" s="234" t="e">
        <f>IF(L173="nio",0,IF(L173&gt;0,L173*J173/P173,0))*VLOOKUP(B173,'2-Kosten per locatie'!$A$12:$C$50,3,FALSE)</f>
        <v>#DIV/0!</v>
      </c>
      <c r="O173" s="234" t="str">
        <f>IF(M173="","",J173*M173/Q173*VLOOKUP(B173,'2-Kosten per locatie'!$A$12:$C$50,3,FALSE))</f>
        <v/>
      </c>
      <c r="P173" s="318">
        <f>IF(L173="nio",0,IF(L173&gt;0,VLOOKUP(G173,'3-Productie normen'!A:O,VLOOKUP(L173,'3-Productie normen'!$B$33:$C$40,2,FALSE),FALSE)))</f>
        <v>0</v>
      </c>
      <c r="Q173" s="318">
        <f>P173*'3-Productie normen'!$O$8</f>
        <v>0</v>
      </c>
      <c r="R173" s="319" t="str">
        <f>VLOOKUP(G173,'3-Productie normen'!A:M,13,FALSE)</f>
        <v>V</v>
      </c>
      <c r="S173" s="319"/>
      <c r="U173" s="320">
        <f t="shared" si="4"/>
        <v>1872</v>
      </c>
    </row>
    <row r="174" spans="1:21" ht="14.1" customHeight="1">
      <c r="A174" s="74">
        <v>174</v>
      </c>
      <c r="B174" s="286" t="s">
        <v>381</v>
      </c>
      <c r="C174" s="286" t="s">
        <v>380</v>
      </c>
      <c r="D174" s="315" t="s">
        <v>72</v>
      </c>
      <c r="E174" s="316" t="s">
        <v>382</v>
      </c>
      <c r="F174" s="485" t="s">
        <v>388</v>
      </c>
      <c r="G174" s="286" t="s">
        <v>40</v>
      </c>
      <c r="H174" s="486" t="s">
        <v>278</v>
      </c>
      <c r="I174" s="423" t="s">
        <v>635</v>
      </c>
      <c r="J174" s="501">
        <v>25</v>
      </c>
      <c r="K174" s="317">
        <f t="shared" si="5"/>
        <v>156</v>
      </c>
      <c r="L174" s="235">
        <v>156</v>
      </c>
      <c r="M174" s="235"/>
      <c r="N174" s="234" t="e">
        <f>IF(L174="nio",0,IF(L174&gt;0,L174*J174/P174,0))*VLOOKUP(B174,'2-Kosten per locatie'!$A$12:$C$50,3,FALSE)</f>
        <v>#DIV/0!</v>
      </c>
      <c r="O174" s="234" t="str">
        <f>IF(M174="","",J174*M174/Q174*VLOOKUP(B174,'2-Kosten per locatie'!$A$12:$C$50,3,FALSE))</f>
        <v/>
      </c>
      <c r="P174" s="318">
        <f>IF(L174="nio",0,IF(L174&gt;0,VLOOKUP(G174,'3-Productie normen'!A:O,VLOOKUP(L174,'3-Productie normen'!$B$33:$C$40,2,FALSE),FALSE)))</f>
        <v>0</v>
      </c>
      <c r="Q174" s="318">
        <f>P174*'3-Productie normen'!$O$8</f>
        <v>0</v>
      </c>
      <c r="R174" s="319" t="str">
        <f>VLOOKUP(G174,'3-Productie normen'!A:M,13,FALSE)</f>
        <v>V</v>
      </c>
      <c r="S174" s="319"/>
      <c r="U174" s="320">
        <f t="shared" si="4"/>
        <v>3900</v>
      </c>
    </row>
    <row r="175" spans="1:21" ht="14.1" customHeight="1">
      <c r="A175" s="74">
        <v>175</v>
      </c>
      <c r="B175" s="286" t="s">
        <v>381</v>
      </c>
      <c r="C175" s="286" t="s">
        <v>380</v>
      </c>
      <c r="D175" s="315" t="s">
        <v>72</v>
      </c>
      <c r="E175" s="316" t="s">
        <v>382</v>
      </c>
      <c r="F175" s="485" t="s">
        <v>389</v>
      </c>
      <c r="G175" s="286" t="s">
        <v>40</v>
      </c>
      <c r="H175" s="486" t="s">
        <v>278</v>
      </c>
      <c r="I175" s="423" t="s">
        <v>635</v>
      </c>
      <c r="J175" s="501">
        <v>22</v>
      </c>
      <c r="K175" s="317">
        <f t="shared" si="5"/>
        <v>156</v>
      </c>
      <c r="L175" s="235">
        <v>156</v>
      </c>
      <c r="M175" s="235"/>
      <c r="N175" s="234" t="e">
        <f>IF(L175="nio",0,IF(L175&gt;0,L175*J175/P175,0))*VLOOKUP(B175,'2-Kosten per locatie'!$A$12:$C$50,3,FALSE)</f>
        <v>#DIV/0!</v>
      </c>
      <c r="O175" s="234" t="str">
        <f>IF(M175="","",J175*M175/Q175*VLOOKUP(B175,'2-Kosten per locatie'!$A$12:$C$50,3,FALSE))</f>
        <v/>
      </c>
      <c r="P175" s="318">
        <f>IF(L175="nio",0,IF(L175&gt;0,VLOOKUP(G175,'3-Productie normen'!A:O,VLOOKUP(L175,'3-Productie normen'!$B$33:$C$40,2,FALSE),FALSE)))</f>
        <v>0</v>
      </c>
      <c r="Q175" s="318">
        <f>P175*'3-Productie normen'!$O$8</f>
        <v>0</v>
      </c>
      <c r="R175" s="319" t="str">
        <f>VLOOKUP(G175,'3-Productie normen'!A:M,13,FALSE)</f>
        <v>V</v>
      </c>
      <c r="S175" s="319"/>
      <c r="U175" s="320">
        <f t="shared" si="4"/>
        <v>3432</v>
      </c>
    </row>
    <row r="176" spans="1:21" ht="14.1" customHeight="1">
      <c r="A176" s="74">
        <v>176</v>
      </c>
      <c r="B176" s="286" t="s">
        <v>381</v>
      </c>
      <c r="C176" s="286" t="s">
        <v>380</v>
      </c>
      <c r="D176" s="315" t="s">
        <v>72</v>
      </c>
      <c r="E176" s="316" t="s">
        <v>382</v>
      </c>
      <c r="F176" s="486" t="s">
        <v>228</v>
      </c>
      <c r="G176" s="70" t="s">
        <v>628</v>
      </c>
      <c r="H176" s="486" t="s">
        <v>278</v>
      </c>
      <c r="I176" s="423" t="s">
        <v>635</v>
      </c>
      <c r="J176" s="501">
        <v>12</v>
      </c>
      <c r="K176" s="317">
        <f t="shared" si="5"/>
        <v>255</v>
      </c>
      <c r="L176" s="235">
        <v>255</v>
      </c>
      <c r="M176" s="235"/>
      <c r="N176" s="234" t="e">
        <f>IF(L176="nio",0,IF(L176&gt;0,L176*J176/P176,0))*VLOOKUP(B176,'2-Kosten per locatie'!$A$12:$C$50,3,FALSE)</f>
        <v>#DIV/0!</v>
      </c>
      <c r="O176" s="234" t="str">
        <f>IF(M176="","",J176*M176/Q176*VLOOKUP(B176,'2-Kosten per locatie'!$A$12:$C$50,3,FALSE))</f>
        <v/>
      </c>
      <c r="P176" s="318">
        <f>IF(L176="nio",0,IF(L176&gt;0,VLOOKUP(G176,'3-Productie normen'!A:O,VLOOKUP(L176,'3-Productie normen'!$B$33:$C$40,2,FALSE),FALSE)))</f>
        <v>0</v>
      </c>
      <c r="Q176" s="318">
        <f>P176*'3-Productie normen'!$O$8</f>
        <v>0</v>
      </c>
      <c r="R176" s="319" t="str">
        <f>VLOOKUP(G176,'3-Productie normen'!A:M,13,FALSE)</f>
        <v>V</v>
      </c>
      <c r="S176" s="319"/>
      <c r="U176" s="320">
        <f t="shared" si="4"/>
        <v>3060</v>
      </c>
    </row>
    <row r="177" spans="1:21" ht="14.1" customHeight="1">
      <c r="A177" s="74">
        <v>177</v>
      </c>
      <c r="B177" s="286" t="s">
        <v>381</v>
      </c>
      <c r="C177" s="286" t="s">
        <v>380</v>
      </c>
      <c r="D177" s="315" t="s">
        <v>72</v>
      </c>
      <c r="E177" s="316" t="s">
        <v>382</v>
      </c>
      <c r="F177" s="486" t="s">
        <v>390</v>
      </c>
      <c r="G177" s="70" t="s">
        <v>43</v>
      </c>
      <c r="H177" s="486" t="s">
        <v>278</v>
      </c>
      <c r="I177" s="423" t="s">
        <v>635</v>
      </c>
      <c r="J177" s="501">
        <v>12</v>
      </c>
      <c r="K177" s="317">
        <f t="shared" si="5"/>
        <v>255</v>
      </c>
      <c r="L177" s="235">
        <v>255</v>
      </c>
      <c r="M177" s="235"/>
      <c r="N177" s="234" t="e">
        <f>IF(L177="nio",0,IF(L177&gt;0,L177*J177/P177,0))*VLOOKUP(B177,'2-Kosten per locatie'!$A$12:$C$50,3,FALSE)</f>
        <v>#DIV/0!</v>
      </c>
      <c r="O177" s="234" t="str">
        <f>IF(M177="","",J177*M177/Q177*VLOOKUP(B177,'2-Kosten per locatie'!$A$12:$C$50,3,FALSE))</f>
        <v/>
      </c>
      <c r="P177" s="318">
        <f>IF(L177="nio",0,IF(L177&gt;0,VLOOKUP(G177,'3-Productie normen'!A:O,VLOOKUP(L177,'3-Productie normen'!$B$33:$C$40,2,FALSE),FALSE)))</f>
        <v>0</v>
      </c>
      <c r="Q177" s="318">
        <f>P177*'3-Productie normen'!$O$8</f>
        <v>0</v>
      </c>
      <c r="R177" s="319" t="str">
        <f>VLOOKUP(G177,'3-Productie normen'!A:M,13,FALSE)</f>
        <v>B</v>
      </c>
      <c r="S177" s="319"/>
      <c r="U177" s="320">
        <f t="shared" si="4"/>
        <v>3060</v>
      </c>
    </row>
    <row r="178" spans="1:21" ht="14.1" customHeight="1">
      <c r="A178" s="74">
        <v>178</v>
      </c>
      <c r="B178" s="286" t="s">
        <v>381</v>
      </c>
      <c r="C178" s="286" t="s">
        <v>380</v>
      </c>
      <c r="D178" s="315" t="s">
        <v>72</v>
      </c>
      <c r="E178" s="316" t="s">
        <v>382</v>
      </c>
      <c r="F178" s="486" t="s">
        <v>391</v>
      </c>
      <c r="G178" s="70" t="s">
        <v>40</v>
      </c>
      <c r="H178" s="486" t="s">
        <v>278</v>
      </c>
      <c r="I178" s="423" t="s">
        <v>635</v>
      </c>
      <c r="J178" s="501">
        <v>22</v>
      </c>
      <c r="K178" s="317">
        <f t="shared" si="5"/>
        <v>156</v>
      </c>
      <c r="L178" s="235">
        <v>156</v>
      </c>
      <c r="M178" s="235"/>
      <c r="N178" s="234" t="e">
        <f>IF(L178="nio",0,IF(L178&gt;0,L178*J178/P178,0))*VLOOKUP(B178,'2-Kosten per locatie'!$A$12:$C$50,3,FALSE)</f>
        <v>#DIV/0!</v>
      </c>
      <c r="O178" s="234" t="str">
        <f>IF(M178="","",J178*M178/Q178*VLOOKUP(B178,'2-Kosten per locatie'!$A$12:$C$50,3,FALSE))</f>
        <v/>
      </c>
      <c r="P178" s="318">
        <f>IF(L178="nio",0,IF(L178&gt;0,VLOOKUP(G178,'3-Productie normen'!A:O,VLOOKUP(L178,'3-Productie normen'!$B$33:$C$40,2,FALSE),FALSE)))</f>
        <v>0</v>
      </c>
      <c r="Q178" s="318">
        <f>P178*'3-Productie normen'!$O$8</f>
        <v>0</v>
      </c>
      <c r="R178" s="319" t="str">
        <f>VLOOKUP(G178,'3-Productie normen'!A:M,13,FALSE)</f>
        <v>V</v>
      </c>
      <c r="S178" s="319"/>
      <c r="U178" s="320">
        <f t="shared" si="4"/>
        <v>3432</v>
      </c>
    </row>
    <row r="179" spans="1:21" ht="14.1" customHeight="1">
      <c r="A179" s="74">
        <v>179</v>
      </c>
      <c r="B179" s="286" t="s">
        <v>381</v>
      </c>
      <c r="C179" s="286" t="s">
        <v>380</v>
      </c>
      <c r="D179" s="315" t="s">
        <v>72</v>
      </c>
      <c r="E179" s="316" t="s">
        <v>232</v>
      </c>
      <c r="F179" s="486" t="s">
        <v>392</v>
      </c>
      <c r="G179" s="70" t="s">
        <v>45</v>
      </c>
      <c r="H179" s="486" t="s">
        <v>278</v>
      </c>
      <c r="I179" s="423" t="s">
        <v>635</v>
      </c>
      <c r="J179" s="501">
        <v>8</v>
      </c>
      <c r="K179" s="317">
        <f t="shared" si="5"/>
        <v>255</v>
      </c>
      <c r="L179" s="235">
        <v>255</v>
      </c>
      <c r="M179" s="235"/>
      <c r="N179" s="234" t="e">
        <f>IF(L179="nio",0,IF(L179&gt;0,L179*J179/P179,0))*VLOOKUP(B179,'2-Kosten per locatie'!$A$12:$C$50,3,FALSE)</f>
        <v>#DIV/0!</v>
      </c>
      <c r="O179" s="234" t="str">
        <f>IF(M179="","",J179*M179/Q179*VLOOKUP(B179,'2-Kosten per locatie'!$A$12:$C$50,3,FALSE))</f>
        <v/>
      </c>
      <c r="P179" s="318">
        <f>IF(L179="nio",0,IF(L179&gt;0,VLOOKUP(G179,'3-Productie normen'!A:O,VLOOKUP(L179,'3-Productie normen'!$B$33:$C$40,2,FALSE),FALSE)))</f>
        <v>0</v>
      </c>
      <c r="Q179" s="318">
        <f>P179*'3-Productie normen'!$O$8</f>
        <v>0</v>
      </c>
      <c r="R179" s="319" t="str">
        <f>VLOOKUP(G179,'3-Productie normen'!A:M,13,FALSE)</f>
        <v>V</v>
      </c>
      <c r="S179" s="319"/>
      <c r="U179" s="320">
        <f t="shared" si="4"/>
        <v>2040</v>
      </c>
    </row>
    <row r="180" spans="1:21" ht="14.1" customHeight="1">
      <c r="A180" s="74">
        <v>180</v>
      </c>
      <c r="B180" s="286" t="s">
        <v>381</v>
      </c>
      <c r="C180" s="286" t="s">
        <v>380</v>
      </c>
      <c r="D180" s="315" t="s">
        <v>72</v>
      </c>
      <c r="E180" s="316" t="s">
        <v>234</v>
      </c>
      <c r="F180" s="488" t="s">
        <v>393</v>
      </c>
      <c r="G180" s="498" t="s">
        <v>36</v>
      </c>
      <c r="H180" s="486" t="s">
        <v>277</v>
      </c>
      <c r="I180" s="486" t="s">
        <v>642</v>
      </c>
      <c r="J180" s="501">
        <v>14.5</v>
      </c>
      <c r="K180" s="317">
        <f t="shared" si="5"/>
        <v>255</v>
      </c>
      <c r="L180" s="235">
        <v>255</v>
      </c>
      <c r="M180" s="235"/>
      <c r="N180" s="234" t="e">
        <f>IF(L180="nio",0,IF(L180&gt;0,L180*J180/P180,0))*VLOOKUP(B180,'2-Kosten per locatie'!$A$12:$C$50,3,FALSE)</f>
        <v>#DIV/0!</v>
      </c>
      <c r="O180" s="234" t="str">
        <f>IF(M180="","",J180*M180/Q180*VLOOKUP(B180,'2-Kosten per locatie'!$A$12:$C$50,3,FALSE))</f>
        <v/>
      </c>
      <c r="P180" s="318">
        <f>IF(L180="nio",0,IF(L180&gt;0,VLOOKUP(G180,'3-Productie normen'!A:O,VLOOKUP(L180,'3-Productie normen'!$B$33:$C$40,2,FALSE),FALSE)))</f>
        <v>0</v>
      </c>
      <c r="Q180" s="318">
        <f>P180*'3-Productie normen'!$O$8</f>
        <v>0</v>
      </c>
      <c r="R180" s="319" t="str">
        <f>VLOOKUP(G180,'3-Productie normen'!A:M,13,FALSE)</f>
        <v>B</v>
      </c>
      <c r="S180" s="319"/>
      <c r="U180" s="320">
        <f t="shared" si="4"/>
        <v>3697.5</v>
      </c>
    </row>
    <row r="181" spans="1:21" ht="14.1" customHeight="1">
      <c r="A181" s="74">
        <v>181</v>
      </c>
      <c r="B181" s="286" t="s">
        <v>381</v>
      </c>
      <c r="C181" s="286" t="s">
        <v>380</v>
      </c>
      <c r="D181" s="315" t="s">
        <v>72</v>
      </c>
      <c r="E181" s="316" t="s">
        <v>394</v>
      </c>
      <c r="F181" s="486" t="s">
        <v>242</v>
      </c>
      <c r="G181" s="70" t="s">
        <v>36</v>
      </c>
      <c r="H181" s="95" t="s">
        <v>277</v>
      </c>
      <c r="I181" s="95" t="s">
        <v>642</v>
      </c>
      <c r="J181" s="501">
        <v>35.549999999999997</v>
      </c>
      <c r="K181" s="317">
        <f t="shared" si="5"/>
        <v>255</v>
      </c>
      <c r="L181" s="235">
        <v>255</v>
      </c>
      <c r="M181" s="235"/>
      <c r="N181" s="234" t="e">
        <f>IF(L181="nio",0,IF(L181&gt;0,L181*J181/P181,0))*VLOOKUP(B181,'2-Kosten per locatie'!$A$12:$C$50,3,FALSE)</f>
        <v>#DIV/0!</v>
      </c>
      <c r="O181" s="234" t="str">
        <f>IF(M181="","",J181*M181/Q181*VLOOKUP(B181,'2-Kosten per locatie'!$A$12:$C$50,3,FALSE))</f>
        <v/>
      </c>
      <c r="P181" s="318">
        <f>IF(L181="nio",0,IF(L181&gt;0,VLOOKUP(G181,'3-Productie normen'!A:O,VLOOKUP(L181,'3-Productie normen'!$B$33:$C$40,2,FALSE),FALSE)))</f>
        <v>0</v>
      </c>
      <c r="Q181" s="318">
        <f>P181*'3-Productie normen'!$O$8</f>
        <v>0</v>
      </c>
      <c r="R181" s="319" t="str">
        <f>VLOOKUP(G181,'3-Productie normen'!A:M,13,FALSE)</f>
        <v>B</v>
      </c>
      <c r="S181" s="319"/>
      <c r="U181" s="320">
        <f t="shared" si="4"/>
        <v>9065.25</v>
      </c>
    </row>
    <row r="182" spans="1:21" ht="14.1" customHeight="1">
      <c r="A182" s="74">
        <v>182</v>
      </c>
      <c r="B182" s="286" t="s">
        <v>381</v>
      </c>
      <c r="C182" s="286" t="s">
        <v>380</v>
      </c>
      <c r="D182" s="315" t="s">
        <v>72</v>
      </c>
      <c r="E182" s="230" t="s">
        <v>236</v>
      </c>
      <c r="F182" s="487" t="s">
        <v>242</v>
      </c>
      <c r="G182" s="83" t="s">
        <v>36</v>
      </c>
      <c r="H182" s="486" t="s">
        <v>277</v>
      </c>
      <c r="I182" s="486" t="s">
        <v>642</v>
      </c>
      <c r="J182" s="501">
        <v>35.58</v>
      </c>
      <c r="K182" s="317">
        <f t="shared" si="5"/>
        <v>255</v>
      </c>
      <c r="L182" s="235">
        <v>255</v>
      </c>
      <c r="M182" s="235"/>
      <c r="N182" s="234" t="e">
        <f>IF(L182="nio",0,IF(L182&gt;0,L182*J182/P182,0))*VLOOKUP(B182,'2-Kosten per locatie'!$A$12:$C$50,3,FALSE)</f>
        <v>#DIV/0!</v>
      </c>
      <c r="O182" s="234" t="str">
        <f>IF(M182="","",J182*M182/Q182*VLOOKUP(B182,'2-Kosten per locatie'!$A$12:$C$50,3,FALSE))</f>
        <v/>
      </c>
      <c r="P182" s="318">
        <f>IF(L182="nio",0,IF(L182&gt;0,VLOOKUP(G182,'3-Productie normen'!A:O,VLOOKUP(L182,'3-Productie normen'!$B$33:$C$40,2,FALSE),FALSE)))</f>
        <v>0</v>
      </c>
      <c r="Q182" s="318">
        <f>P182*'3-Productie normen'!$O$8</f>
        <v>0</v>
      </c>
      <c r="R182" s="319" t="str">
        <f>VLOOKUP(G182,'3-Productie normen'!A:M,13,FALSE)</f>
        <v>B</v>
      </c>
      <c r="S182" s="319"/>
      <c r="U182" s="320">
        <f t="shared" si="4"/>
        <v>9072.9</v>
      </c>
    </row>
    <row r="183" spans="1:21" ht="14.1" customHeight="1">
      <c r="A183" s="74">
        <v>183</v>
      </c>
      <c r="B183" s="286" t="s">
        <v>381</v>
      </c>
      <c r="C183" s="286" t="s">
        <v>380</v>
      </c>
      <c r="D183" s="315" t="s">
        <v>72</v>
      </c>
      <c r="E183" s="316" t="s">
        <v>238</v>
      </c>
      <c r="F183" s="486" t="s">
        <v>242</v>
      </c>
      <c r="G183" s="70" t="s">
        <v>36</v>
      </c>
      <c r="H183" s="486" t="s">
        <v>277</v>
      </c>
      <c r="I183" s="486" t="s">
        <v>642</v>
      </c>
      <c r="J183" s="501">
        <v>22.62</v>
      </c>
      <c r="K183" s="317">
        <f t="shared" si="5"/>
        <v>255</v>
      </c>
      <c r="L183" s="235">
        <v>255</v>
      </c>
      <c r="M183" s="235"/>
      <c r="N183" s="234" t="e">
        <f>IF(L183="nio",0,IF(L183&gt;0,L183*J183/P183,0))*VLOOKUP(B183,'2-Kosten per locatie'!$A$12:$C$50,3,FALSE)</f>
        <v>#DIV/0!</v>
      </c>
      <c r="O183" s="234" t="str">
        <f>IF(M183="","",J183*M183/Q183*VLOOKUP(B183,'2-Kosten per locatie'!$A$12:$C$50,3,FALSE))</f>
        <v/>
      </c>
      <c r="P183" s="318">
        <f>IF(L183="nio",0,IF(L183&gt;0,VLOOKUP(G183,'3-Productie normen'!A:O,VLOOKUP(L183,'3-Productie normen'!$B$33:$C$40,2,FALSE),FALSE)))</f>
        <v>0</v>
      </c>
      <c r="Q183" s="318">
        <f>P183*'3-Productie normen'!$O$8</f>
        <v>0</v>
      </c>
      <c r="R183" s="319" t="str">
        <f>VLOOKUP(G183,'3-Productie normen'!A:M,13,FALSE)</f>
        <v>B</v>
      </c>
      <c r="S183" s="319"/>
      <c r="U183" s="320">
        <f t="shared" si="4"/>
        <v>5768.1</v>
      </c>
    </row>
    <row r="184" spans="1:21" ht="14.1" customHeight="1">
      <c r="A184" s="74">
        <v>184</v>
      </c>
      <c r="B184" s="286" t="s">
        <v>381</v>
      </c>
      <c r="C184" s="286" t="s">
        <v>380</v>
      </c>
      <c r="D184" s="315" t="s">
        <v>72</v>
      </c>
      <c r="E184" s="316" t="s">
        <v>395</v>
      </c>
      <c r="F184" s="485" t="s">
        <v>242</v>
      </c>
      <c r="G184" s="286" t="s">
        <v>36</v>
      </c>
      <c r="H184" s="486" t="s">
        <v>277</v>
      </c>
      <c r="I184" s="486" t="s">
        <v>642</v>
      </c>
      <c r="J184" s="501">
        <v>29.89</v>
      </c>
      <c r="K184" s="317">
        <f t="shared" si="5"/>
        <v>255</v>
      </c>
      <c r="L184" s="235">
        <v>255</v>
      </c>
      <c r="M184" s="235"/>
      <c r="N184" s="234" t="e">
        <f>IF(L184="nio",0,IF(L184&gt;0,L184*J184/P184,0))*VLOOKUP(B184,'2-Kosten per locatie'!$A$12:$C$50,3,FALSE)</f>
        <v>#DIV/0!</v>
      </c>
      <c r="O184" s="234" t="str">
        <f>IF(M184="","",J184*M184/Q184*VLOOKUP(B184,'2-Kosten per locatie'!$A$12:$C$50,3,FALSE))</f>
        <v/>
      </c>
      <c r="P184" s="318">
        <f>IF(L184="nio",0,IF(L184&gt;0,VLOOKUP(G184,'3-Productie normen'!A:O,VLOOKUP(L184,'3-Productie normen'!$B$33:$C$40,2,FALSE),FALSE)))</f>
        <v>0</v>
      </c>
      <c r="Q184" s="318">
        <f>P184*'3-Productie normen'!$O$8</f>
        <v>0</v>
      </c>
      <c r="R184" s="319" t="str">
        <f>VLOOKUP(G184,'3-Productie normen'!A:M,13,FALSE)</f>
        <v>B</v>
      </c>
      <c r="S184" s="319"/>
      <c r="U184" s="320">
        <f t="shared" si="4"/>
        <v>7621.95</v>
      </c>
    </row>
    <row r="185" spans="1:21" ht="14.1" customHeight="1">
      <c r="A185" s="74">
        <v>185</v>
      </c>
      <c r="B185" s="286" t="s">
        <v>381</v>
      </c>
      <c r="C185" s="286" t="s">
        <v>380</v>
      </c>
      <c r="D185" s="315" t="s">
        <v>72</v>
      </c>
      <c r="E185" s="316" t="s">
        <v>396</v>
      </c>
      <c r="F185" s="485" t="s">
        <v>397</v>
      </c>
      <c r="G185" s="286" t="s">
        <v>626</v>
      </c>
      <c r="H185" s="486" t="s">
        <v>278</v>
      </c>
      <c r="I185" s="423" t="s">
        <v>635</v>
      </c>
      <c r="J185" s="501">
        <v>3.68</v>
      </c>
      <c r="K185" s="317">
        <f t="shared" si="5"/>
        <v>12</v>
      </c>
      <c r="L185" s="235">
        <v>12</v>
      </c>
      <c r="M185" s="235"/>
      <c r="N185" s="234" t="e">
        <f>IF(L185="nio",0,IF(L185&gt;0,L185*J185/P185,0))*VLOOKUP(B185,'2-Kosten per locatie'!$A$12:$C$50,3,FALSE)</f>
        <v>#DIV/0!</v>
      </c>
      <c r="O185" s="234" t="str">
        <f>IF(M185="","",J185*M185/Q185*VLOOKUP(B185,'2-Kosten per locatie'!$A$12:$C$50,3,FALSE))</f>
        <v/>
      </c>
      <c r="P185" s="318">
        <f>IF(L185="nio",0,IF(L185&gt;0,VLOOKUP(G185,'3-Productie normen'!A:O,VLOOKUP(L185,'3-Productie normen'!$B$33:$C$40,2,FALSE),FALSE)))</f>
        <v>0</v>
      </c>
      <c r="Q185" s="318">
        <f>P185*'3-Productie normen'!$O$8</f>
        <v>0</v>
      </c>
      <c r="R185" s="319" t="str">
        <f>VLOOKUP(G185,'3-Productie normen'!A:M,13,FALSE)</f>
        <v>V</v>
      </c>
      <c r="S185" s="319"/>
      <c r="U185" s="320">
        <f t="shared" si="4"/>
        <v>44.160000000000004</v>
      </c>
    </row>
    <row r="186" spans="1:21" ht="14.1" customHeight="1">
      <c r="A186" s="74">
        <v>186</v>
      </c>
      <c r="B186" s="286" t="s">
        <v>381</v>
      </c>
      <c r="C186" s="286" t="s">
        <v>380</v>
      </c>
      <c r="D186" s="315" t="s">
        <v>72</v>
      </c>
      <c r="E186" s="316" t="s">
        <v>241</v>
      </c>
      <c r="F186" s="485" t="s">
        <v>398</v>
      </c>
      <c r="G186" s="70" t="s">
        <v>628</v>
      </c>
      <c r="H186" s="486" t="s">
        <v>278</v>
      </c>
      <c r="I186" s="423" t="s">
        <v>635</v>
      </c>
      <c r="J186" s="501">
        <v>16.09</v>
      </c>
      <c r="K186" s="317">
        <f t="shared" si="5"/>
        <v>255</v>
      </c>
      <c r="L186" s="235">
        <v>255</v>
      </c>
      <c r="M186" s="235"/>
      <c r="N186" s="234" t="e">
        <f>IF(L186="nio",0,IF(L186&gt;0,L186*J186/P186,0))*VLOOKUP(B186,'2-Kosten per locatie'!$A$12:$C$50,3,FALSE)</f>
        <v>#DIV/0!</v>
      </c>
      <c r="O186" s="234" t="str">
        <f>IF(M186="","",J186*M186/Q186*VLOOKUP(B186,'2-Kosten per locatie'!$A$12:$C$50,3,FALSE))</f>
        <v/>
      </c>
      <c r="P186" s="318">
        <f>IF(L186="nio",0,IF(L186&gt;0,VLOOKUP(G186,'3-Productie normen'!A:O,VLOOKUP(L186,'3-Productie normen'!$B$33:$C$40,2,FALSE),FALSE)))</f>
        <v>0</v>
      </c>
      <c r="Q186" s="318">
        <f>P186*'3-Productie normen'!$O$8</f>
        <v>0</v>
      </c>
      <c r="R186" s="319" t="str">
        <f>VLOOKUP(G186,'3-Productie normen'!A:M,13,FALSE)</f>
        <v>V</v>
      </c>
      <c r="S186" s="319"/>
      <c r="U186" s="320">
        <f t="shared" si="4"/>
        <v>4102.95</v>
      </c>
    </row>
    <row r="187" spans="1:21" ht="14.1" customHeight="1">
      <c r="A187" s="74">
        <v>187</v>
      </c>
      <c r="B187" s="286" t="s">
        <v>381</v>
      </c>
      <c r="C187" s="286" t="s">
        <v>380</v>
      </c>
      <c r="D187" s="315" t="s">
        <v>72</v>
      </c>
      <c r="E187" s="316" t="s">
        <v>244</v>
      </c>
      <c r="F187" s="486" t="s">
        <v>399</v>
      </c>
      <c r="G187" s="70" t="s">
        <v>43</v>
      </c>
      <c r="H187" s="486" t="s">
        <v>278</v>
      </c>
      <c r="I187" s="423" t="s">
        <v>635</v>
      </c>
      <c r="J187" s="501">
        <v>84.68</v>
      </c>
      <c r="K187" s="317">
        <f t="shared" si="5"/>
        <v>255</v>
      </c>
      <c r="L187" s="235">
        <v>255</v>
      </c>
      <c r="M187" s="235"/>
      <c r="N187" s="234" t="e">
        <f>IF(L187="nio",0,IF(L187&gt;0,L187*J187/P187,0))*VLOOKUP(B187,'2-Kosten per locatie'!$A$12:$C$50,3,FALSE)</f>
        <v>#DIV/0!</v>
      </c>
      <c r="O187" s="234" t="str">
        <f>IF(M187="","",J187*M187/Q187*VLOOKUP(B187,'2-Kosten per locatie'!$A$12:$C$50,3,FALSE))</f>
        <v/>
      </c>
      <c r="P187" s="318">
        <f>IF(L187="nio",0,IF(L187&gt;0,VLOOKUP(G187,'3-Productie normen'!A:O,VLOOKUP(L187,'3-Productie normen'!$B$33:$C$40,2,FALSE),FALSE)))</f>
        <v>0</v>
      </c>
      <c r="Q187" s="318">
        <f>P187*'3-Productie normen'!$O$8</f>
        <v>0</v>
      </c>
      <c r="R187" s="319" t="str">
        <f>VLOOKUP(G187,'3-Productie normen'!A:M,13,FALSE)</f>
        <v>B</v>
      </c>
      <c r="S187" s="319"/>
      <c r="U187" s="320">
        <f t="shared" si="4"/>
        <v>21593.4</v>
      </c>
    </row>
    <row r="188" spans="1:21" ht="14.1" customHeight="1">
      <c r="A188" s="74">
        <v>188</v>
      </c>
      <c r="B188" s="286" t="s">
        <v>381</v>
      </c>
      <c r="C188" s="286" t="s">
        <v>380</v>
      </c>
      <c r="D188" s="315" t="s">
        <v>72</v>
      </c>
      <c r="E188" s="316" t="s">
        <v>245</v>
      </c>
      <c r="F188" s="486" t="s">
        <v>400</v>
      </c>
      <c r="G188" s="70" t="s">
        <v>43</v>
      </c>
      <c r="H188" s="486" t="s">
        <v>278</v>
      </c>
      <c r="I188" s="423" t="s">
        <v>635</v>
      </c>
      <c r="J188" s="501">
        <v>210.76</v>
      </c>
      <c r="K188" s="317">
        <f t="shared" si="5"/>
        <v>255</v>
      </c>
      <c r="L188" s="235">
        <v>255</v>
      </c>
      <c r="M188" s="235"/>
      <c r="N188" s="234" t="e">
        <f>IF(L188="nio",0,IF(L188&gt;0,L188*J188/P188,0))*VLOOKUP(B188,'2-Kosten per locatie'!$A$12:$C$50,3,FALSE)</f>
        <v>#DIV/0!</v>
      </c>
      <c r="O188" s="234" t="str">
        <f>IF(M188="","",J188*M188/Q188*VLOOKUP(B188,'2-Kosten per locatie'!$A$12:$C$50,3,FALSE))</f>
        <v/>
      </c>
      <c r="P188" s="318">
        <f>IF(L188="nio",0,IF(L188&gt;0,VLOOKUP(G188,'3-Productie normen'!A:O,VLOOKUP(L188,'3-Productie normen'!$B$33:$C$40,2,FALSE),FALSE)))</f>
        <v>0</v>
      </c>
      <c r="Q188" s="318">
        <f>P188*'3-Productie normen'!$O$8</f>
        <v>0</v>
      </c>
      <c r="R188" s="319" t="str">
        <f>VLOOKUP(G188,'3-Productie normen'!A:M,13,FALSE)</f>
        <v>B</v>
      </c>
      <c r="S188" s="319"/>
      <c r="U188" s="320">
        <f t="shared" si="4"/>
        <v>53743.799999999996</v>
      </c>
    </row>
    <row r="189" spans="1:21" ht="14.1" customHeight="1">
      <c r="A189" s="74">
        <v>189</v>
      </c>
      <c r="B189" s="286" t="s">
        <v>381</v>
      </c>
      <c r="C189" s="286" t="s">
        <v>380</v>
      </c>
      <c r="D189" s="315" t="s">
        <v>72</v>
      </c>
      <c r="E189" s="316" t="s">
        <v>246</v>
      </c>
      <c r="F189" s="486" t="s">
        <v>239</v>
      </c>
      <c r="G189" s="70" t="s">
        <v>38</v>
      </c>
      <c r="H189" s="486" t="s">
        <v>441</v>
      </c>
      <c r="I189" s="423" t="s">
        <v>634</v>
      </c>
      <c r="J189" s="501">
        <v>1.65</v>
      </c>
      <c r="K189" s="317">
        <f t="shared" si="5"/>
        <v>255</v>
      </c>
      <c r="L189" s="235">
        <v>255</v>
      </c>
      <c r="M189" s="235"/>
      <c r="N189" s="234" t="e">
        <f>IF(L189="nio",0,IF(L189&gt;0,L189*J189/P189,0))*VLOOKUP(B189,'2-Kosten per locatie'!$A$12:$C$50,3,FALSE)</f>
        <v>#DIV/0!</v>
      </c>
      <c r="O189" s="234" t="str">
        <f>IF(M189="","",J189*M189/Q189*VLOOKUP(B189,'2-Kosten per locatie'!$A$12:$C$50,3,FALSE))</f>
        <v/>
      </c>
      <c r="P189" s="318">
        <f>IF(L189="nio",0,IF(L189&gt;0,VLOOKUP(G189,'3-Productie normen'!A:O,VLOOKUP(L189,'3-Productie normen'!$B$33:$C$40,2,FALSE),FALSE)))</f>
        <v>0</v>
      </c>
      <c r="Q189" s="318">
        <f>P189*'3-Productie normen'!$O$8</f>
        <v>0</v>
      </c>
      <c r="R189" s="319" t="str">
        <f>VLOOKUP(G189,'3-Productie normen'!A:M,13,FALSE)</f>
        <v>S</v>
      </c>
      <c r="S189" s="319"/>
      <c r="U189" s="320">
        <f t="shared" si="4"/>
        <v>420.75</v>
      </c>
    </row>
    <row r="190" spans="1:21" ht="14.1" customHeight="1">
      <c r="A190" s="74">
        <v>190</v>
      </c>
      <c r="B190" s="286" t="s">
        <v>381</v>
      </c>
      <c r="C190" s="286" t="s">
        <v>380</v>
      </c>
      <c r="D190" s="315" t="s">
        <v>72</v>
      </c>
      <c r="E190" s="316" t="s">
        <v>247</v>
      </c>
      <c r="F190" s="486" t="s">
        <v>239</v>
      </c>
      <c r="G190" s="70" t="s">
        <v>38</v>
      </c>
      <c r="H190" s="486" t="s">
        <v>441</v>
      </c>
      <c r="I190" s="423" t="s">
        <v>634</v>
      </c>
      <c r="J190" s="501">
        <v>7.12</v>
      </c>
      <c r="K190" s="317">
        <f t="shared" si="5"/>
        <v>255</v>
      </c>
      <c r="L190" s="235">
        <v>255</v>
      </c>
      <c r="M190" s="235"/>
      <c r="N190" s="234" t="e">
        <f>IF(L190="nio",0,IF(L190&gt;0,L190*J190/P190,0))*VLOOKUP(B190,'2-Kosten per locatie'!$A$12:$C$50,3,FALSE)</f>
        <v>#DIV/0!</v>
      </c>
      <c r="O190" s="234" t="str">
        <f>IF(M190="","",J190*M190/Q190*VLOOKUP(B190,'2-Kosten per locatie'!$A$12:$C$50,3,FALSE))</f>
        <v/>
      </c>
      <c r="P190" s="318">
        <f>IF(L190="nio",0,IF(L190&gt;0,VLOOKUP(G190,'3-Productie normen'!A:O,VLOOKUP(L190,'3-Productie normen'!$B$33:$C$40,2,FALSE),FALSE)))</f>
        <v>0</v>
      </c>
      <c r="Q190" s="318">
        <f>P190*'3-Productie normen'!$O$8</f>
        <v>0</v>
      </c>
      <c r="R190" s="319" t="str">
        <f>VLOOKUP(G190,'3-Productie normen'!A:M,13,FALSE)</f>
        <v>S</v>
      </c>
      <c r="S190" s="319"/>
      <c r="U190" s="320">
        <f t="shared" si="4"/>
        <v>1815.6000000000001</v>
      </c>
    </row>
    <row r="191" spans="1:21" ht="14.1" customHeight="1">
      <c r="A191" s="74">
        <v>191</v>
      </c>
      <c r="B191" s="286" t="s">
        <v>381</v>
      </c>
      <c r="C191" s="286" t="s">
        <v>380</v>
      </c>
      <c r="D191" s="315" t="s">
        <v>72</v>
      </c>
      <c r="E191" s="316" t="s">
        <v>249</v>
      </c>
      <c r="F191" s="488" t="s">
        <v>239</v>
      </c>
      <c r="G191" s="70" t="s">
        <v>38</v>
      </c>
      <c r="H191" s="486" t="s">
        <v>441</v>
      </c>
      <c r="I191" s="423" t="s">
        <v>634</v>
      </c>
      <c r="J191" s="501">
        <v>1.25</v>
      </c>
      <c r="K191" s="317">
        <f t="shared" si="5"/>
        <v>255</v>
      </c>
      <c r="L191" s="235">
        <v>255</v>
      </c>
      <c r="M191" s="235"/>
      <c r="N191" s="234" t="e">
        <f>IF(L191="nio",0,IF(L191&gt;0,L191*J191/P191,0))*VLOOKUP(B191,'2-Kosten per locatie'!$A$12:$C$50,3,FALSE)</f>
        <v>#DIV/0!</v>
      </c>
      <c r="O191" s="234" t="str">
        <f>IF(M191="","",J191*M191/Q191*VLOOKUP(B191,'2-Kosten per locatie'!$A$12:$C$50,3,FALSE))</f>
        <v/>
      </c>
      <c r="P191" s="318">
        <f>IF(L191="nio",0,IF(L191&gt;0,VLOOKUP(G191,'3-Productie normen'!A:O,VLOOKUP(L191,'3-Productie normen'!$B$33:$C$40,2,FALSE),FALSE)))</f>
        <v>0</v>
      </c>
      <c r="Q191" s="318">
        <f>P191*'3-Productie normen'!$O$8</f>
        <v>0</v>
      </c>
      <c r="R191" s="319" t="str">
        <f>VLOOKUP(G191,'3-Productie normen'!A:M,13,FALSE)</f>
        <v>S</v>
      </c>
      <c r="S191" s="319"/>
      <c r="U191" s="320">
        <f t="shared" si="4"/>
        <v>318.75</v>
      </c>
    </row>
    <row r="192" spans="1:21" ht="14.1" customHeight="1">
      <c r="A192" s="74">
        <v>192</v>
      </c>
      <c r="B192" s="286" t="s">
        <v>381</v>
      </c>
      <c r="C192" s="286" t="s">
        <v>380</v>
      </c>
      <c r="D192" s="315" t="s">
        <v>72</v>
      </c>
      <c r="E192" s="316" t="s">
        <v>401</v>
      </c>
      <c r="F192" s="486" t="s">
        <v>239</v>
      </c>
      <c r="G192" s="70" t="s">
        <v>38</v>
      </c>
      <c r="H192" s="95" t="s">
        <v>441</v>
      </c>
      <c r="I192" s="423" t="s">
        <v>634</v>
      </c>
      <c r="J192" s="501">
        <v>6.04</v>
      </c>
      <c r="K192" s="317">
        <f t="shared" si="5"/>
        <v>255</v>
      </c>
      <c r="L192" s="235">
        <v>255</v>
      </c>
      <c r="M192" s="235"/>
      <c r="N192" s="234" t="e">
        <f>IF(L192="nio",0,IF(L192&gt;0,L192*J192/P192,0))*VLOOKUP(B192,'2-Kosten per locatie'!$A$12:$C$50,3,FALSE)</f>
        <v>#DIV/0!</v>
      </c>
      <c r="O192" s="234" t="str">
        <f>IF(M192="","",J192*M192/Q192*VLOOKUP(B192,'2-Kosten per locatie'!$A$12:$C$50,3,FALSE))</f>
        <v/>
      </c>
      <c r="P192" s="318">
        <f>IF(L192="nio",0,IF(L192&gt;0,VLOOKUP(G192,'3-Productie normen'!A:O,VLOOKUP(L192,'3-Productie normen'!$B$33:$C$40,2,FALSE),FALSE)))</f>
        <v>0</v>
      </c>
      <c r="Q192" s="318">
        <f>P192*'3-Productie normen'!$O$8</f>
        <v>0</v>
      </c>
      <c r="R192" s="319" t="str">
        <f>VLOOKUP(G192,'3-Productie normen'!A:M,13,FALSE)</f>
        <v>S</v>
      </c>
      <c r="S192" s="319"/>
      <c r="U192" s="320">
        <f t="shared" si="4"/>
        <v>1540.2</v>
      </c>
    </row>
    <row r="193" spans="1:21" ht="14.1" customHeight="1">
      <c r="A193" s="74">
        <v>193</v>
      </c>
      <c r="B193" s="286" t="s">
        <v>381</v>
      </c>
      <c r="C193" s="286" t="s">
        <v>380</v>
      </c>
      <c r="D193" s="315" t="s">
        <v>72</v>
      </c>
      <c r="E193" s="316" t="s">
        <v>402</v>
      </c>
      <c r="F193" s="485" t="s">
        <v>239</v>
      </c>
      <c r="G193" s="70" t="s">
        <v>38</v>
      </c>
      <c r="H193" s="486" t="s">
        <v>441</v>
      </c>
      <c r="I193" s="423" t="s">
        <v>634</v>
      </c>
      <c r="J193" s="501">
        <v>1.26</v>
      </c>
      <c r="K193" s="317">
        <f t="shared" si="5"/>
        <v>255</v>
      </c>
      <c r="L193" s="235">
        <v>255</v>
      </c>
      <c r="M193" s="235"/>
      <c r="N193" s="234" t="e">
        <f>IF(L193="nio",0,IF(L193&gt;0,L193*J193/P193,0))*VLOOKUP(B193,'2-Kosten per locatie'!$A$12:$C$50,3,FALSE)</f>
        <v>#DIV/0!</v>
      </c>
      <c r="O193" s="234" t="str">
        <f>IF(M193="","",J193*M193/Q193*VLOOKUP(B193,'2-Kosten per locatie'!$A$12:$C$50,3,FALSE))</f>
        <v/>
      </c>
      <c r="P193" s="318">
        <f>IF(L193="nio",0,IF(L193&gt;0,VLOOKUP(G193,'3-Productie normen'!A:O,VLOOKUP(L193,'3-Productie normen'!$B$33:$C$40,2,FALSE),FALSE)))</f>
        <v>0</v>
      </c>
      <c r="Q193" s="318">
        <f>P193*'3-Productie normen'!$O$8</f>
        <v>0</v>
      </c>
      <c r="R193" s="319" t="str">
        <f>VLOOKUP(G193,'3-Productie normen'!A:M,13,FALSE)</f>
        <v>S</v>
      </c>
      <c r="S193" s="319"/>
      <c r="U193" s="320">
        <f t="shared" si="4"/>
        <v>321.3</v>
      </c>
    </row>
    <row r="194" spans="1:21" ht="14.1" customHeight="1">
      <c r="A194" s="74">
        <v>194</v>
      </c>
      <c r="B194" s="286" t="s">
        <v>381</v>
      </c>
      <c r="C194" s="286" t="s">
        <v>380</v>
      </c>
      <c r="D194" s="315" t="s">
        <v>72</v>
      </c>
      <c r="E194" s="316" t="s">
        <v>403</v>
      </c>
      <c r="F194" s="485" t="s">
        <v>239</v>
      </c>
      <c r="G194" s="70" t="s">
        <v>38</v>
      </c>
      <c r="H194" s="486" t="s">
        <v>441</v>
      </c>
      <c r="I194" s="423" t="s">
        <v>634</v>
      </c>
      <c r="J194" s="501">
        <v>1.27</v>
      </c>
      <c r="K194" s="317">
        <f t="shared" si="5"/>
        <v>255</v>
      </c>
      <c r="L194" s="235">
        <v>255</v>
      </c>
      <c r="M194" s="235"/>
      <c r="N194" s="234" t="e">
        <f>IF(L194="nio",0,IF(L194&gt;0,L194*J194/P194,0))*VLOOKUP(B194,'2-Kosten per locatie'!$A$12:$C$50,3,FALSE)</f>
        <v>#DIV/0!</v>
      </c>
      <c r="O194" s="234" t="str">
        <f>IF(M194="","",J194*M194/Q194*VLOOKUP(B194,'2-Kosten per locatie'!$A$12:$C$50,3,FALSE))</f>
        <v/>
      </c>
      <c r="P194" s="318">
        <f>IF(L194="nio",0,IF(L194&gt;0,VLOOKUP(G194,'3-Productie normen'!A:O,VLOOKUP(L194,'3-Productie normen'!$B$33:$C$40,2,FALSE),FALSE)))</f>
        <v>0</v>
      </c>
      <c r="Q194" s="318">
        <f>P194*'3-Productie normen'!$O$8</f>
        <v>0</v>
      </c>
      <c r="R194" s="319" t="str">
        <f>VLOOKUP(G194,'3-Productie normen'!A:M,13,FALSE)</f>
        <v>S</v>
      </c>
      <c r="S194" s="319"/>
      <c r="U194" s="320">
        <f t="shared" si="4"/>
        <v>323.85000000000002</v>
      </c>
    </row>
    <row r="195" spans="1:21" ht="14.1" customHeight="1">
      <c r="A195" s="74">
        <v>195</v>
      </c>
      <c r="B195" s="286" t="s">
        <v>381</v>
      </c>
      <c r="C195" s="286" t="s">
        <v>380</v>
      </c>
      <c r="D195" s="315" t="s">
        <v>72</v>
      </c>
      <c r="E195" s="316" t="s">
        <v>404</v>
      </c>
      <c r="F195" s="485" t="s">
        <v>248</v>
      </c>
      <c r="G195" s="83" t="s">
        <v>46</v>
      </c>
      <c r="H195" s="486" t="s">
        <v>278</v>
      </c>
      <c r="I195" s="423" t="s">
        <v>635</v>
      </c>
      <c r="J195" s="501">
        <v>4.79</v>
      </c>
      <c r="K195" s="317">
        <f t="shared" si="5"/>
        <v>255</v>
      </c>
      <c r="L195" s="235">
        <v>255</v>
      </c>
      <c r="M195" s="235"/>
      <c r="N195" s="234" t="e">
        <f>IF(L195="nio",0,IF(L195&gt;0,L195*J195/P195,0))*VLOOKUP(B195,'2-Kosten per locatie'!$A$12:$C$50,3,FALSE)</f>
        <v>#DIV/0!</v>
      </c>
      <c r="O195" s="234" t="str">
        <f>IF(M195="","",J195*M195/Q195*VLOOKUP(B195,'2-Kosten per locatie'!$A$12:$C$50,3,FALSE))</f>
        <v/>
      </c>
      <c r="P195" s="318">
        <f>IF(L195="nio",0,IF(L195&gt;0,VLOOKUP(G195,'3-Productie normen'!A:O,VLOOKUP(L195,'3-Productie normen'!$B$33:$C$40,2,FALSE),FALSE)))</f>
        <v>0</v>
      </c>
      <c r="Q195" s="318">
        <f>P195*'3-Productie normen'!$O$8</f>
        <v>0</v>
      </c>
      <c r="R195" s="319" t="str">
        <f>VLOOKUP(G195,'3-Productie normen'!A:M,13,FALSE)</f>
        <v>V</v>
      </c>
      <c r="S195" s="319"/>
      <c r="U195" s="320">
        <f t="shared" si="4"/>
        <v>1221.45</v>
      </c>
    </row>
    <row r="196" spans="1:21" ht="14.1" customHeight="1">
      <c r="A196" s="74">
        <v>196</v>
      </c>
      <c r="B196" s="286" t="s">
        <v>381</v>
      </c>
      <c r="C196" s="286" t="s">
        <v>380</v>
      </c>
      <c r="D196" s="315" t="s">
        <v>72</v>
      </c>
      <c r="E196" s="316" t="s">
        <v>252</v>
      </c>
      <c r="F196" s="486" t="s">
        <v>242</v>
      </c>
      <c r="G196" s="70" t="s">
        <v>36</v>
      </c>
      <c r="H196" s="486" t="s">
        <v>277</v>
      </c>
      <c r="I196" s="486" t="s">
        <v>642</v>
      </c>
      <c r="J196" s="501">
        <v>54.31</v>
      </c>
      <c r="K196" s="317">
        <f t="shared" si="5"/>
        <v>255</v>
      </c>
      <c r="L196" s="235">
        <v>255</v>
      </c>
      <c r="M196" s="235"/>
      <c r="N196" s="234" t="e">
        <f>IF(L196="nio",0,IF(L196&gt;0,L196*J196/P196,0))*VLOOKUP(B196,'2-Kosten per locatie'!$A$12:$C$50,3,FALSE)</f>
        <v>#DIV/0!</v>
      </c>
      <c r="O196" s="234" t="str">
        <f>IF(M196="","",J196*M196/Q196*VLOOKUP(B196,'2-Kosten per locatie'!$A$12:$C$50,3,FALSE))</f>
        <v/>
      </c>
      <c r="P196" s="318">
        <f>IF(L196="nio",0,IF(L196&gt;0,VLOOKUP(G196,'3-Productie normen'!A:O,VLOOKUP(L196,'3-Productie normen'!$B$33:$C$40,2,FALSE),FALSE)))</f>
        <v>0</v>
      </c>
      <c r="Q196" s="318">
        <f>P196*'3-Productie normen'!$O$8</f>
        <v>0</v>
      </c>
      <c r="R196" s="319" t="str">
        <f>VLOOKUP(G196,'3-Productie normen'!A:M,13,FALSE)</f>
        <v>B</v>
      </c>
      <c r="S196" s="319"/>
      <c r="U196" s="320">
        <f t="shared" si="4"/>
        <v>13849.050000000001</v>
      </c>
    </row>
    <row r="197" spans="1:21" ht="14.1" customHeight="1">
      <c r="A197" s="74">
        <v>197</v>
      </c>
      <c r="B197" s="286" t="s">
        <v>381</v>
      </c>
      <c r="C197" s="286" t="s">
        <v>380</v>
      </c>
      <c r="D197" s="315" t="s">
        <v>72</v>
      </c>
      <c r="E197" s="316" t="s">
        <v>253</v>
      </c>
      <c r="F197" s="486" t="s">
        <v>237</v>
      </c>
      <c r="G197" s="70" t="s">
        <v>38</v>
      </c>
      <c r="H197" s="486" t="s">
        <v>441</v>
      </c>
      <c r="I197" s="423" t="s">
        <v>634</v>
      </c>
      <c r="J197" s="501">
        <v>5.0199999999999996</v>
      </c>
      <c r="K197" s="317">
        <f t="shared" si="5"/>
        <v>255</v>
      </c>
      <c r="L197" s="235">
        <v>255</v>
      </c>
      <c r="M197" s="235"/>
      <c r="N197" s="234" t="e">
        <f>IF(L197="nio",0,IF(L197&gt;0,L197*J197/P197,0))*VLOOKUP(B197,'2-Kosten per locatie'!$A$12:$C$50,3,FALSE)</f>
        <v>#DIV/0!</v>
      </c>
      <c r="O197" s="234" t="str">
        <f>IF(M197="","",J197*M197/Q197*VLOOKUP(B197,'2-Kosten per locatie'!$A$12:$C$50,3,FALSE))</f>
        <v/>
      </c>
      <c r="P197" s="318">
        <f>IF(L197="nio",0,IF(L197&gt;0,VLOOKUP(G197,'3-Productie normen'!A:O,VLOOKUP(L197,'3-Productie normen'!$B$33:$C$40,2,FALSE),FALSE)))</f>
        <v>0</v>
      </c>
      <c r="Q197" s="318">
        <f>P197*'3-Productie normen'!$O$8</f>
        <v>0</v>
      </c>
      <c r="R197" s="319" t="str">
        <f>VLOOKUP(G197,'3-Productie normen'!A:M,13,FALSE)</f>
        <v>S</v>
      </c>
      <c r="S197" s="319"/>
      <c r="U197" s="320">
        <f t="shared" si="4"/>
        <v>1280.0999999999999</v>
      </c>
    </row>
    <row r="198" spans="1:21" ht="14.1" customHeight="1">
      <c r="A198" s="74">
        <v>198</v>
      </c>
      <c r="B198" s="286" t="s">
        <v>381</v>
      </c>
      <c r="C198" s="286" t="s">
        <v>380</v>
      </c>
      <c r="D198" s="315" t="s">
        <v>72</v>
      </c>
      <c r="E198" s="316" t="s">
        <v>405</v>
      </c>
      <c r="F198" s="486" t="s">
        <v>242</v>
      </c>
      <c r="G198" s="70" t="s">
        <v>36</v>
      </c>
      <c r="H198" s="486" t="s">
        <v>277</v>
      </c>
      <c r="I198" s="486" t="s">
        <v>642</v>
      </c>
      <c r="J198" s="501">
        <v>25.28</v>
      </c>
      <c r="K198" s="317">
        <f t="shared" si="5"/>
        <v>255</v>
      </c>
      <c r="L198" s="235">
        <v>255</v>
      </c>
      <c r="M198" s="235"/>
      <c r="N198" s="234" t="e">
        <f>IF(L198="nio",0,IF(L198&gt;0,L198*J198/P198,0))*VLOOKUP(B198,'2-Kosten per locatie'!$A$12:$C$50,3,FALSE)</f>
        <v>#DIV/0!</v>
      </c>
      <c r="O198" s="234" t="str">
        <f>IF(M198="","",J198*M198/Q198*VLOOKUP(B198,'2-Kosten per locatie'!$A$12:$C$50,3,FALSE))</f>
        <v/>
      </c>
      <c r="P198" s="318">
        <f>IF(L198="nio",0,IF(L198&gt;0,VLOOKUP(G198,'3-Productie normen'!A:O,VLOOKUP(L198,'3-Productie normen'!$B$33:$C$40,2,FALSE),FALSE)))</f>
        <v>0</v>
      </c>
      <c r="Q198" s="318">
        <f>P198*'3-Productie normen'!$O$8</f>
        <v>0</v>
      </c>
      <c r="R198" s="319" t="str">
        <f>VLOOKUP(G198,'3-Productie normen'!A:M,13,FALSE)</f>
        <v>B</v>
      </c>
      <c r="S198" s="319"/>
      <c r="U198" s="320">
        <f t="shared" si="4"/>
        <v>6446.4000000000005</v>
      </c>
    </row>
    <row r="199" spans="1:21" ht="14.1" customHeight="1">
      <c r="A199" s="74">
        <v>199</v>
      </c>
      <c r="B199" s="286" t="s">
        <v>381</v>
      </c>
      <c r="C199" s="286" t="s">
        <v>380</v>
      </c>
      <c r="D199" s="315" t="s">
        <v>72</v>
      </c>
      <c r="E199" s="316" t="s">
        <v>256</v>
      </c>
      <c r="F199" s="486" t="s">
        <v>242</v>
      </c>
      <c r="G199" s="70" t="s">
        <v>36</v>
      </c>
      <c r="H199" s="486" t="s">
        <v>277</v>
      </c>
      <c r="I199" s="486" t="s">
        <v>642</v>
      </c>
      <c r="J199" s="501">
        <v>27.61</v>
      </c>
      <c r="K199" s="317">
        <f t="shared" si="5"/>
        <v>255</v>
      </c>
      <c r="L199" s="235">
        <v>255</v>
      </c>
      <c r="M199" s="235"/>
      <c r="N199" s="234" t="e">
        <f>IF(L199="nio",0,IF(L199&gt;0,L199*J199/P199,0))*VLOOKUP(B199,'2-Kosten per locatie'!$A$12:$C$50,3,FALSE)</f>
        <v>#DIV/0!</v>
      </c>
      <c r="O199" s="234" t="str">
        <f>IF(M199="","",J199*M199/Q199*VLOOKUP(B199,'2-Kosten per locatie'!$A$12:$C$50,3,FALSE))</f>
        <v/>
      </c>
      <c r="P199" s="318">
        <f>IF(L199="nio",0,IF(L199&gt;0,VLOOKUP(G199,'3-Productie normen'!A:O,VLOOKUP(L199,'3-Productie normen'!$B$33:$C$40,2,FALSE),FALSE)))</f>
        <v>0</v>
      </c>
      <c r="Q199" s="318">
        <f>P199*'3-Productie normen'!$O$8</f>
        <v>0</v>
      </c>
      <c r="R199" s="319" t="str">
        <f>VLOOKUP(G199,'3-Productie normen'!A:M,13,FALSE)</f>
        <v>B</v>
      </c>
      <c r="S199" s="319"/>
      <c r="U199" s="320">
        <f t="shared" si="4"/>
        <v>7040.55</v>
      </c>
    </row>
    <row r="200" spans="1:21" ht="14.1" customHeight="1">
      <c r="A200" s="74">
        <v>200</v>
      </c>
      <c r="B200" s="286" t="s">
        <v>381</v>
      </c>
      <c r="C200" s="286" t="s">
        <v>380</v>
      </c>
      <c r="D200" s="315" t="s">
        <v>72</v>
      </c>
      <c r="E200" s="316" t="s">
        <v>257</v>
      </c>
      <c r="F200" s="488" t="s">
        <v>242</v>
      </c>
      <c r="G200" s="498" t="s">
        <v>36</v>
      </c>
      <c r="H200" s="486" t="s">
        <v>277</v>
      </c>
      <c r="I200" s="486" t="s">
        <v>642</v>
      </c>
      <c r="J200" s="501">
        <v>28.54</v>
      </c>
      <c r="K200" s="317">
        <f t="shared" si="5"/>
        <v>255</v>
      </c>
      <c r="L200" s="235">
        <v>255</v>
      </c>
      <c r="M200" s="235"/>
      <c r="N200" s="234" t="e">
        <f>IF(L200="nio",0,IF(L200&gt;0,L200*J200/P200,0))*VLOOKUP(B200,'2-Kosten per locatie'!$A$12:$C$50,3,FALSE)</f>
        <v>#DIV/0!</v>
      </c>
      <c r="O200" s="234" t="str">
        <f>IF(M200="","",J200*M200/Q200*VLOOKUP(B200,'2-Kosten per locatie'!$A$12:$C$50,3,FALSE))</f>
        <v/>
      </c>
      <c r="P200" s="318">
        <f>IF(L200="nio",0,IF(L200&gt;0,VLOOKUP(G200,'3-Productie normen'!A:O,VLOOKUP(L200,'3-Productie normen'!$B$33:$C$40,2,FALSE),FALSE)))</f>
        <v>0</v>
      </c>
      <c r="Q200" s="318">
        <f>P200*'3-Productie normen'!$O$8</f>
        <v>0</v>
      </c>
      <c r="R200" s="319" t="str">
        <f>VLOOKUP(G200,'3-Productie normen'!A:M,13,FALSE)</f>
        <v>B</v>
      </c>
      <c r="S200" s="319"/>
      <c r="U200" s="320">
        <f t="shared" si="4"/>
        <v>7277.7</v>
      </c>
    </row>
    <row r="201" spans="1:21" ht="14.1" customHeight="1">
      <c r="A201" s="74">
        <v>201</v>
      </c>
      <c r="B201" s="286" t="s">
        <v>381</v>
      </c>
      <c r="C201" s="286" t="s">
        <v>380</v>
      </c>
      <c r="D201" s="315" t="s">
        <v>72</v>
      </c>
      <c r="E201" s="316" t="s">
        <v>258</v>
      </c>
      <c r="F201" s="486" t="s">
        <v>242</v>
      </c>
      <c r="G201" s="70" t="s">
        <v>36</v>
      </c>
      <c r="H201" s="95" t="s">
        <v>277</v>
      </c>
      <c r="I201" s="95" t="s">
        <v>642</v>
      </c>
      <c r="J201" s="501">
        <v>27.52</v>
      </c>
      <c r="K201" s="317">
        <f t="shared" si="5"/>
        <v>255</v>
      </c>
      <c r="L201" s="235">
        <v>255</v>
      </c>
      <c r="M201" s="235"/>
      <c r="N201" s="234" t="e">
        <f>IF(L201="nio",0,IF(L201&gt;0,L201*J201/P201,0))*VLOOKUP(B201,'2-Kosten per locatie'!$A$12:$C$50,3,FALSE)</f>
        <v>#DIV/0!</v>
      </c>
      <c r="O201" s="234" t="str">
        <f>IF(M201="","",J201*M201/Q201*VLOOKUP(B201,'2-Kosten per locatie'!$A$12:$C$50,3,FALSE))</f>
        <v/>
      </c>
      <c r="P201" s="318">
        <f>IF(L201="nio",0,IF(L201&gt;0,VLOOKUP(G201,'3-Productie normen'!A:O,VLOOKUP(L201,'3-Productie normen'!$B$33:$C$40,2,FALSE),FALSE)))</f>
        <v>0</v>
      </c>
      <c r="Q201" s="318">
        <f>P201*'3-Productie normen'!$O$8</f>
        <v>0</v>
      </c>
      <c r="R201" s="319" t="str">
        <f>VLOOKUP(G201,'3-Productie normen'!A:M,13,FALSE)</f>
        <v>B</v>
      </c>
      <c r="S201" s="319"/>
      <c r="U201" s="320">
        <f t="shared" si="4"/>
        <v>7017.5999999999995</v>
      </c>
    </row>
    <row r="202" spans="1:21" ht="14.1" customHeight="1">
      <c r="A202" s="74">
        <v>202</v>
      </c>
      <c r="B202" s="286" t="s">
        <v>381</v>
      </c>
      <c r="C202" s="286" t="s">
        <v>380</v>
      </c>
      <c r="D202" s="315" t="s">
        <v>72</v>
      </c>
      <c r="E202" s="230" t="s">
        <v>406</v>
      </c>
      <c r="F202" s="487" t="s">
        <v>242</v>
      </c>
      <c r="G202" s="83" t="s">
        <v>36</v>
      </c>
      <c r="H202" s="486" t="s">
        <v>277</v>
      </c>
      <c r="I202" s="486" t="s">
        <v>642</v>
      </c>
      <c r="J202" s="501">
        <v>27.52</v>
      </c>
      <c r="K202" s="317">
        <f t="shared" si="5"/>
        <v>255</v>
      </c>
      <c r="L202" s="235">
        <v>255</v>
      </c>
      <c r="M202" s="235"/>
      <c r="N202" s="234" t="e">
        <f>IF(L202="nio",0,IF(L202&gt;0,L202*J202/P202,0))*VLOOKUP(B202,'2-Kosten per locatie'!$A$12:$C$50,3,FALSE)</f>
        <v>#DIV/0!</v>
      </c>
      <c r="O202" s="234" t="str">
        <f>IF(M202="","",J202*M202/Q202*VLOOKUP(B202,'2-Kosten per locatie'!$A$12:$C$50,3,FALSE))</f>
        <v/>
      </c>
      <c r="P202" s="318">
        <f>IF(L202="nio",0,IF(L202&gt;0,VLOOKUP(G202,'3-Productie normen'!A:O,VLOOKUP(L202,'3-Productie normen'!$B$33:$C$40,2,FALSE),FALSE)))</f>
        <v>0</v>
      </c>
      <c r="Q202" s="318">
        <f>P202*'3-Productie normen'!$O$8</f>
        <v>0</v>
      </c>
      <c r="R202" s="319" t="str">
        <f>VLOOKUP(G202,'3-Productie normen'!A:M,13,FALSE)</f>
        <v>B</v>
      </c>
      <c r="S202" s="319"/>
      <c r="U202" s="320">
        <f t="shared" ref="U202:U265" si="6">K202*J202</f>
        <v>7017.5999999999995</v>
      </c>
    </row>
    <row r="203" spans="1:21" ht="14.1" customHeight="1">
      <c r="A203" s="74">
        <v>203</v>
      </c>
      <c r="B203" s="286" t="s">
        <v>381</v>
      </c>
      <c r="C203" s="286" t="s">
        <v>380</v>
      </c>
      <c r="D203" s="315" t="s">
        <v>72</v>
      </c>
      <c r="E203" s="316" t="s">
        <v>407</v>
      </c>
      <c r="F203" s="486" t="s">
        <v>242</v>
      </c>
      <c r="G203" s="70" t="s">
        <v>36</v>
      </c>
      <c r="H203" s="486" t="s">
        <v>277</v>
      </c>
      <c r="I203" s="486" t="s">
        <v>642</v>
      </c>
      <c r="J203" s="501">
        <v>24.59</v>
      </c>
      <c r="K203" s="317">
        <f t="shared" ref="K203:K266" si="7">SUM(L203:M203)</f>
        <v>255</v>
      </c>
      <c r="L203" s="235">
        <v>255</v>
      </c>
      <c r="M203" s="235"/>
      <c r="N203" s="234" t="e">
        <f>IF(L203="nio",0,IF(L203&gt;0,L203*J203/P203,0))*VLOOKUP(B203,'2-Kosten per locatie'!$A$12:$C$50,3,FALSE)</f>
        <v>#DIV/0!</v>
      </c>
      <c r="O203" s="234" t="str">
        <f>IF(M203="","",J203*M203/Q203*VLOOKUP(B203,'2-Kosten per locatie'!$A$12:$C$50,3,FALSE))</f>
        <v/>
      </c>
      <c r="P203" s="318">
        <f>IF(L203="nio",0,IF(L203&gt;0,VLOOKUP(G203,'3-Productie normen'!A:O,VLOOKUP(L203,'3-Productie normen'!$B$33:$C$40,2,FALSE),FALSE)))</f>
        <v>0</v>
      </c>
      <c r="Q203" s="318">
        <f>P203*'3-Productie normen'!$O$8</f>
        <v>0</v>
      </c>
      <c r="R203" s="319" t="str">
        <f>VLOOKUP(G203,'3-Productie normen'!A:M,13,FALSE)</f>
        <v>B</v>
      </c>
      <c r="S203" s="319"/>
      <c r="U203" s="320">
        <f t="shared" si="6"/>
        <v>6270.45</v>
      </c>
    </row>
    <row r="204" spans="1:21" ht="14.1" customHeight="1">
      <c r="A204" s="74">
        <v>204</v>
      </c>
      <c r="B204" s="286" t="s">
        <v>381</v>
      </c>
      <c r="C204" s="286" t="s">
        <v>380</v>
      </c>
      <c r="D204" s="315" t="s">
        <v>72</v>
      </c>
      <c r="E204" s="316" t="s">
        <v>262</v>
      </c>
      <c r="F204" s="485" t="s">
        <v>392</v>
      </c>
      <c r="G204" s="286" t="s">
        <v>45</v>
      </c>
      <c r="H204" s="486" t="s">
        <v>277</v>
      </c>
      <c r="I204" s="486" t="s">
        <v>642</v>
      </c>
      <c r="J204" s="501">
        <v>21.44</v>
      </c>
      <c r="K204" s="317">
        <f t="shared" si="7"/>
        <v>255</v>
      </c>
      <c r="L204" s="235">
        <v>255</v>
      </c>
      <c r="M204" s="235"/>
      <c r="N204" s="234" t="e">
        <f>IF(L204="nio",0,IF(L204&gt;0,L204*J204/P204,0))*VLOOKUP(B204,'2-Kosten per locatie'!$A$12:$C$50,3,FALSE)</f>
        <v>#DIV/0!</v>
      </c>
      <c r="O204" s="234" t="str">
        <f>IF(M204="","",J204*M204/Q204*VLOOKUP(B204,'2-Kosten per locatie'!$A$12:$C$50,3,FALSE))</f>
        <v/>
      </c>
      <c r="P204" s="318">
        <f>IF(L204="nio",0,IF(L204&gt;0,VLOOKUP(G204,'3-Productie normen'!A:O,VLOOKUP(L204,'3-Productie normen'!$B$33:$C$40,2,FALSE),FALSE)))</f>
        <v>0</v>
      </c>
      <c r="Q204" s="318">
        <f>P204*'3-Productie normen'!$O$8</f>
        <v>0</v>
      </c>
      <c r="R204" s="319" t="str">
        <f>VLOOKUP(G204,'3-Productie normen'!A:M,13,FALSE)</f>
        <v>V</v>
      </c>
      <c r="S204" s="319"/>
      <c r="U204" s="320">
        <f t="shared" si="6"/>
        <v>5467.2000000000007</v>
      </c>
    </row>
    <row r="205" spans="1:21" ht="14.1" customHeight="1">
      <c r="A205" s="74">
        <v>205</v>
      </c>
      <c r="B205" s="286" t="s">
        <v>381</v>
      </c>
      <c r="C205" s="286" t="s">
        <v>380</v>
      </c>
      <c r="D205" s="315" t="s">
        <v>72</v>
      </c>
      <c r="E205" s="316" t="s">
        <v>264</v>
      </c>
      <c r="F205" s="485" t="s">
        <v>248</v>
      </c>
      <c r="G205" s="83" t="s">
        <v>46</v>
      </c>
      <c r="H205" s="486" t="s">
        <v>278</v>
      </c>
      <c r="I205" s="423" t="s">
        <v>635</v>
      </c>
      <c r="J205" s="501">
        <v>2.7</v>
      </c>
      <c r="K205" s="317">
        <f t="shared" si="7"/>
        <v>255</v>
      </c>
      <c r="L205" s="235">
        <v>255</v>
      </c>
      <c r="M205" s="235"/>
      <c r="N205" s="234" t="e">
        <f>IF(L205="nio",0,IF(L205&gt;0,L205*J205/P205,0))*VLOOKUP(B205,'2-Kosten per locatie'!$A$12:$C$50,3,FALSE)</f>
        <v>#DIV/0!</v>
      </c>
      <c r="O205" s="234" t="str">
        <f>IF(M205="","",J205*M205/Q205*VLOOKUP(B205,'2-Kosten per locatie'!$A$12:$C$50,3,FALSE))</f>
        <v/>
      </c>
      <c r="P205" s="318">
        <f>IF(L205="nio",0,IF(L205&gt;0,VLOOKUP(G205,'3-Productie normen'!A:O,VLOOKUP(L205,'3-Productie normen'!$B$33:$C$40,2,FALSE),FALSE)))</f>
        <v>0</v>
      </c>
      <c r="Q205" s="318">
        <f>P205*'3-Productie normen'!$O$8</f>
        <v>0</v>
      </c>
      <c r="R205" s="319" t="str">
        <f>VLOOKUP(G205,'3-Productie normen'!A:M,13,FALSE)</f>
        <v>V</v>
      </c>
      <c r="S205" s="319"/>
      <c r="U205" s="320">
        <f t="shared" si="6"/>
        <v>688.5</v>
      </c>
    </row>
    <row r="206" spans="1:21" ht="14.1" customHeight="1">
      <c r="A206" s="74">
        <v>206</v>
      </c>
      <c r="B206" s="286" t="s">
        <v>381</v>
      </c>
      <c r="C206" s="286" t="s">
        <v>380</v>
      </c>
      <c r="D206" s="315" t="s">
        <v>72</v>
      </c>
      <c r="E206" s="316" t="s">
        <v>408</v>
      </c>
      <c r="F206" s="485" t="s">
        <v>409</v>
      </c>
      <c r="G206" s="286" t="s">
        <v>36</v>
      </c>
      <c r="H206" s="486" t="s">
        <v>277</v>
      </c>
      <c r="I206" s="486" t="s">
        <v>642</v>
      </c>
      <c r="J206" s="501">
        <v>64.400000000000006</v>
      </c>
      <c r="K206" s="317">
        <f t="shared" si="7"/>
        <v>255</v>
      </c>
      <c r="L206" s="235">
        <v>255</v>
      </c>
      <c r="M206" s="235"/>
      <c r="N206" s="234" t="e">
        <f>IF(L206="nio",0,IF(L206&gt;0,L206*J206/P206,0))*VLOOKUP(B206,'2-Kosten per locatie'!$A$12:$C$50,3,FALSE)</f>
        <v>#DIV/0!</v>
      </c>
      <c r="O206" s="234" t="str">
        <f>IF(M206="","",J206*M206/Q206*VLOOKUP(B206,'2-Kosten per locatie'!$A$12:$C$50,3,FALSE))</f>
        <v/>
      </c>
      <c r="P206" s="318">
        <f>IF(L206="nio",0,IF(L206&gt;0,VLOOKUP(G206,'3-Productie normen'!A:O,VLOOKUP(L206,'3-Productie normen'!$B$33:$C$40,2,FALSE),FALSE)))</f>
        <v>0</v>
      </c>
      <c r="Q206" s="318">
        <f>P206*'3-Productie normen'!$O$8</f>
        <v>0</v>
      </c>
      <c r="R206" s="319" t="str">
        <f>VLOOKUP(G206,'3-Productie normen'!A:M,13,FALSE)</f>
        <v>B</v>
      </c>
      <c r="S206" s="319"/>
      <c r="U206" s="320">
        <f t="shared" si="6"/>
        <v>16422</v>
      </c>
    </row>
    <row r="207" spans="1:21" ht="14.1" customHeight="1">
      <c r="A207" s="74">
        <v>207</v>
      </c>
      <c r="B207" s="286" t="s">
        <v>381</v>
      </c>
      <c r="C207" s="286" t="s">
        <v>380</v>
      </c>
      <c r="D207" s="315" t="s">
        <v>72</v>
      </c>
      <c r="E207" s="316" t="s">
        <v>410</v>
      </c>
      <c r="F207" s="486" t="s">
        <v>242</v>
      </c>
      <c r="G207" s="70" t="s">
        <v>36</v>
      </c>
      <c r="H207" s="486" t="s">
        <v>277</v>
      </c>
      <c r="I207" s="486" t="s">
        <v>642</v>
      </c>
      <c r="J207" s="501">
        <v>24.85</v>
      </c>
      <c r="K207" s="317">
        <f t="shared" si="7"/>
        <v>255</v>
      </c>
      <c r="L207" s="235">
        <v>255</v>
      </c>
      <c r="M207" s="235"/>
      <c r="N207" s="234" t="e">
        <f>IF(L207="nio",0,IF(L207&gt;0,L207*J207/P207,0))*VLOOKUP(B207,'2-Kosten per locatie'!$A$12:$C$50,3,FALSE)</f>
        <v>#DIV/0!</v>
      </c>
      <c r="O207" s="234" t="str">
        <f>IF(M207="","",J207*M207/Q207*VLOOKUP(B207,'2-Kosten per locatie'!$A$12:$C$50,3,FALSE))</f>
        <v/>
      </c>
      <c r="P207" s="318">
        <f>IF(L207="nio",0,IF(L207&gt;0,VLOOKUP(G207,'3-Productie normen'!A:O,VLOOKUP(L207,'3-Productie normen'!$B$33:$C$40,2,FALSE),FALSE)))</f>
        <v>0</v>
      </c>
      <c r="Q207" s="318">
        <f>P207*'3-Productie normen'!$O$8</f>
        <v>0</v>
      </c>
      <c r="R207" s="319" t="str">
        <f>VLOOKUP(G207,'3-Productie normen'!A:M,13,FALSE)</f>
        <v>B</v>
      </c>
      <c r="S207" s="319"/>
      <c r="U207" s="320">
        <f t="shared" si="6"/>
        <v>6336.75</v>
      </c>
    </row>
    <row r="208" spans="1:21" ht="14.1" customHeight="1">
      <c r="A208" s="74">
        <v>208</v>
      </c>
      <c r="B208" s="286" t="s">
        <v>381</v>
      </c>
      <c r="C208" s="286" t="s">
        <v>380</v>
      </c>
      <c r="D208" s="315" t="s">
        <v>72</v>
      </c>
      <c r="E208" s="316" t="s">
        <v>411</v>
      </c>
      <c r="F208" s="486" t="s">
        <v>242</v>
      </c>
      <c r="G208" s="70" t="s">
        <v>36</v>
      </c>
      <c r="H208" s="486" t="s">
        <v>277</v>
      </c>
      <c r="I208" s="486" t="s">
        <v>642</v>
      </c>
      <c r="J208" s="501">
        <v>24.82</v>
      </c>
      <c r="K208" s="317">
        <f t="shared" si="7"/>
        <v>255</v>
      </c>
      <c r="L208" s="235">
        <v>255</v>
      </c>
      <c r="M208" s="235"/>
      <c r="N208" s="234" t="e">
        <f>IF(L208="nio",0,IF(L208&gt;0,L208*J208/P208,0))*VLOOKUP(B208,'2-Kosten per locatie'!$A$12:$C$50,3,FALSE)</f>
        <v>#DIV/0!</v>
      </c>
      <c r="O208" s="234" t="str">
        <f>IF(M208="","",J208*M208/Q208*VLOOKUP(B208,'2-Kosten per locatie'!$A$12:$C$50,3,FALSE))</f>
        <v/>
      </c>
      <c r="P208" s="318">
        <f>IF(L208="nio",0,IF(L208&gt;0,VLOOKUP(G208,'3-Productie normen'!A:O,VLOOKUP(L208,'3-Productie normen'!$B$33:$C$40,2,FALSE),FALSE)))</f>
        <v>0</v>
      </c>
      <c r="Q208" s="318">
        <f>P208*'3-Productie normen'!$O$8</f>
        <v>0</v>
      </c>
      <c r="R208" s="319" t="str">
        <f>VLOOKUP(G208,'3-Productie normen'!A:M,13,FALSE)</f>
        <v>B</v>
      </c>
      <c r="S208" s="319"/>
      <c r="U208" s="320">
        <f t="shared" si="6"/>
        <v>6329.1</v>
      </c>
    </row>
    <row r="209" spans="1:21" ht="14.1" customHeight="1">
      <c r="A209" s="74">
        <v>209</v>
      </c>
      <c r="B209" s="286" t="s">
        <v>381</v>
      </c>
      <c r="C209" s="286" t="s">
        <v>380</v>
      </c>
      <c r="D209" s="315" t="s">
        <v>72</v>
      </c>
      <c r="E209" s="316" t="s">
        <v>268</v>
      </c>
      <c r="F209" s="486" t="s">
        <v>242</v>
      </c>
      <c r="G209" s="70" t="s">
        <v>36</v>
      </c>
      <c r="H209" s="486" t="s">
        <v>277</v>
      </c>
      <c r="I209" s="486" t="s">
        <v>642</v>
      </c>
      <c r="J209" s="501">
        <v>50.31</v>
      </c>
      <c r="K209" s="317">
        <f t="shared" si="7"/>
        <v>255</v>
      </c>
      <c r="L209" s="235">
        <v>255</v>
      </c>
      <c r="M209" s="235"/>
      <c r="N209" s="234" t="e">
        <f>IF(L209="nio",0,IF(L209&gt;0,L209*J209/P209,0))*VLOOKUP(B209,'2-Kosten per locatie'!$A$12:$C$50,3,FALSE)</f>
        <v>#DIV/0!</v>
      </c>
      <c r="O209" s="234" t="str">
        <f>IF(M209="","",J209*M209/Q209*VLOOKUP(B209,'2-Kosten per locatie'!$A$12:$C$50,3,FALSE))</f>
        <v/>
      </c>
      <c r="P209" s="318">
        <f>IF(L209="nio",0,IF(L209&gt;0,VLOOKUP(G209,'3-Productie normen'!A:O,VLOOKUP(L209,'3-Productie normen'!$B$33:$C$40,2,FALSE),FALSE)))</f>
        <v>0</v>
      </c>
      <c r="Q209" s="318">
        <f>P209*'3-Productie normen'!$O$8</f>
        <v>0</v>
      </c>
      <c r="R209" s="319" t="str">
        <f>VLOOKUP(G209,'3-Productie normen'!A:M,13,FALSE)</f>
        <v>B</v>
      </c>
      <c r="S209" s="319"/>
      <c r="U209" s="320">
        <f t="shared" si="6"/>
        <v>12829.050000000001</v>
      </c>
    </row>
    <row r="210" spans="1:21" ht="14.1" customHeight="1">
      <c r="A210" s="74">
        <v>210</v>
      </c>
      <c r="B210" s="286" t="s">
        <v>381</v>
      </c>
      <c r="C210" s="286" t="s">
        <v>380</v>
      </c>
      <c r="D210" s="315" t="s">
        <v>72</v>
      </c>
      <c r="E210" s="316" t="s">
        <v>269</v>
      </c>
      <c r="F210" s="486" t="s">
        <v>242</v>
      </c>
      <c r="G210" s="70" t="s">
        <v>36</v>
      </c>
      <c r="H210" s="486" t="s">
        <v>277</v>
      </c>
      <c r="I210" s="486" t="s">
        <v>642</v>
      </c>
      <c r="J210" s="501">
        <v>24.85</v>
      </c>
      <c r="K210" s="317">
        <f t="shared" si="7"/>
        <v>255</v>
      </c>
      <c r="L210" s="235">
        <v>255</v>
      </c>
      <c r="M210" s="235"/>
      <c r="N210" s="234" t="e">
        <f>IF(L210="nio",0,IF(L210&gt;0,L210*J210/P210,0))*VLOOKUP(B210,'2-Kosten per locatie'!$A$12:$C$50,3,FALSE)</f>
        <v>#DIV/0!</v>
      </c>
      <c r="O210" s="234" t="str">
        <f>IF(M210="","",J210*M210/Q210*VLOOKUP(B210,'2-Kosten per locatie'!$A$12:$C$50,3,FALSE))</f>
        <v/>
      </c>
      <c r="P210" s="318">
        <f>IF(L210="nio",0,IF(L210&gt;0,VLOOKUP(G210,'3-Productie normen'!A:O,VLOOKUP(L210,'3-Productie normen'!$B$33:$C$40,2,FALSE),FALSE)))</f>
        <v>0</v>
      </c>
      <c r="Q210" s="318">
        <f>P210*'3-Productie normen'!$O$8</f>
        <v>0</v>
      </c>
      <c r="R210" s="319" t="str">
        <f>VLOOKUP(G210,'3-Productie normen'!A:M,13,FALSE)</f>
        <v>B</v>
      </c>
      <c r="S210" s="319"/>
      <c r="U210" s="320">
        <f t="shared" si="6"/>
        <v>6336.75</v>
      </c>
    </row>
    <row r="211" spans="1:21" ht="14.1" customHeight="1">
      <c r="A211" s="74">
        <v>211</v>
      </c>
      <c r="B211" s="286" t="s">
        <v>381</v>
      </c>
      <c r="C211" s="286" t="s">
        <v>380</v>
      </c>
      <c r="D211" s="315" t="s">
        <v>72</v>
      </c>
      <c r="E211" s="316" t="s">
        <v>412</v>
      </c>
      <c r="F211" s="485" t="s">
        <v>413</v>
      </c>
      <c r="G211" s="286" t="s">
        <v>36</v>
      </c>
      <c r="H211" s="486" t="s">
        <v>277</v>
      </c>
      <c r="I211" s="486" t="s">
        <v>642</v>
      </c>
      <c r="J211" s="501">
        <v>72.05</v>
      </c>
      <c r="K211" s="317">
        <f t="shared" si="7"/>
        <v>255</v>
      </c>
      <c r="L211" s="235">
        <v>255</v>
      </c>
      <c r="M211" s="235"/>
      <c r="N211" s="234" t="e">
        <f>IF(L211="nio",0,IF(L211&gt;0,L211*J211/P211,0))*VLOOKUP(B211,'2-Kosten per locatie'!$A$12:$C$50,3,FALSE)</f>
        <v>#DIV/0!</v>
      </c>
      <c r="O211" s="234" t="str">
        <f>IF(M211="","",J211*M211/Q211*VLOOKUP(B211,'2-Kosten per locatie'!$A$12:$C$50,3,FALSE))</f>
        <v/>
      </c>
      <c r="P211" s="318">
        <f>IF(L211="nio",0,IF(L211&gt;0,VLOOKUP(G211,'3-Productie normen'!A:O,VLOOKUP(L211,'3-Productie normen'!$B$33:$C$40,2,FALSE),FALSE)))</f>
        <v>0</v>
      </c>
      <c r="Q211" s="318">
        <f>P211*'3-Productie normen'!$O$8</f>
        <v>0</v>
      </c>
      <c r="R211" s="319" t="str">
        <f>VLOOKUP(G211,'3-Productie normen'!A:M,13,FALSE)</f>
        <v>B</v>
      </c>
      <c r="S211" s="319"/>
      <c r="U211" s="320">
        <f t="shared" si="6"/>
        <v>18372.75</v>
      </c>
    </row>
    <row r="212" spans="1:21" ht="14.1" customHeight="1">
      <c r="A212" s="74">
        <v>212</v>
      </c>
      <c r="B212" s="286" t="s">
        <v>381</v>
      </c>
      <c r="C212" s="286" t="s">
        <v>380</v>
      </c>
      <c r="D212" s="315" t="s">
        <v>72</v>
      </c>
      <c r="E212" s="316" t="s">
        <v>414</v>
      </c>
      <c r="F212" s="485" t="s">
        <v>235</v>
      </c>
      <c r="G212" s="286" t="s">
        <v>47</v>
      </c>
      <c r="H212" s="486" t="s">
        <v>279</v>
      </c>
      <c r="I212" s="486" t="s">
        <v>73</v>
      </c>
      <c r="J212" s="501">
        <v>3.25</v>
      </c>
      <c r="K212" s="317">
        <f t="shared" si="7"/>
        <v>255</v>
      </c>
      <c r="L212" s="235">
        <v>255</v>
      </c>
      <c r="M212" s="235"/>
      <c r="N212" s="234" t="e">
        <f>IF(L212="nio",0,IF(L212&gt;0,L212*J212/P212,0))*VLOOKUP(B212,'2-Kosten per locatie'!$A$12:$C$50,3,FALSE)</f>
        <v>#DIV/0!</v>
      </c>
      <c r="O212" s="234" t="str">
        <f>IF(M212="","",J212*M212/Q212*VLOOKUP(B212,'2-Kosten per locatie'!$A$12:$C$50,3,FALSE))</f>
        <v/>
      </c>
      <c r="P212" s="318">
        <f>IF(L212="nio",0,IF(L212&gt;0,VLOOKUP(G212,'3-Productie normen'!A:O,VLOOKUP(L212,'3-Productie normen'!$B$33:$C$40,2,FALSE),FALSE)))</f>
        <v>0</v>
      </c>
      <c r="Q212" s="318">
        <f>P212*'3-Productie normen'!$O$8</f>
        <v>0</v>
      </c>
      <c r="R212" s="319" t="str">
        <f>VLOOKUP(G212,'3-Productie normen'!A:M,13,FALSE)</f>
        <v>V</v>
      </c>
      <c r="S212" s="319"/>
      <c r="U212" s="320">
        <f t="shared" si="6"/>
        <v>828.75</v>
      </c>
    </row>
    <row r="213" spans="1:21" ht="14.1" customHeight="1">
      <c r="A213" s="74">
        <v>213</v>
      </c>
      <c r="B213" s="286" t="s">
        <v>381</v>
      </c>
      <c r="C213" s="286" t="s">
        <v>380</v>
      </c>
      <c r="D213" s="315" t="s">
        <v>72</v>
      </c>
      <c r="E213" s="316" t="s">
        <v>275</v>
      </c>
      <c r="F213" s="485" t="s">
        <v>415</v>
      </c>
      <c r="G213" s="70" t="s">
        <v>38</v>
      </c>
      <c r="H213" s="486" t="s">
        <v>441</v>
      </c>
      <c r="I213" s="423" t="s">
        <v>634</v>
      </c>
      <c r="J213" s="501">
        <v>4.7</v>
      </c>
      <c r="K213" s="317">
        <f t="shared" si="7"/>
        <v>255</v>
      </c>
      <c r="L213" s="235">
        <v>255</v>
      </c>
      <c r="M213" s="235"/>
      <c r="N213" s="234" t="e">
        <f>IF(L213="nio",0,IF(L213&gt;0,L213*J213/P213,0))*VLOOKUP(B213,'2-Kosten per locatie'!$A$12:$C$50,3,FALSE)</f>
        <v>#DIV/0!</v>
      </c>
      <c r="O213" s="234" t="str">
        <f>IF(M213="","",J213*M213/Q213*VLOOKUP(B213,'2-Kosten per locatie'!$A$12:$C$50,3,FALSE))</f>
        <v/>
      </c>
      <c r="P213" s="318">
        <f>IF(L213="nio",0,IF(L213&gt;0,VLOOKUP(G213,'3-Productie normen'!A:O,VLOOKUP(L213,'3-Productie normen'!$B$33:$C$40,2,FALSE),FALSE)))</f>
        <v>0</v>
      </c>
      <c r="Q213" s="318">
        <f>P213*'3-Productie normen'!$O$8</f>
        <v>0</v>
      </c>
      <c r="R213" s="319" t="str">
        <f>VLOOKUP(G213,'3-Productie normen'!A:M,13,FALSE)</f>
        <v>S</v>
      </c>
      <c r="S213" s="319"/>
      <c r="U213" s="320">
        <f t="shared" si="6"/>
        <v>1198.5</v>
      </c>
    </row>
    <row r="214" spans="1:21" ht="14.1" customHeight="1">
      <c r="A214" s="74">
        <v>214</v>
      </c>
      <c r="B214" s="286" t="s">
        <v>381</v>
      </c>
      <c r="C214" s="286" t="s">
        <v>380</v>
      </c>
      <c r="D214" s="315" t="s">
        <v>72</v>
      </c>
      <c r="E214" s="316" t="s">
        <v>276</v>
      </c>
      <c r="F214" s="486" t="s">
        <v>239</v>
      </c>
      <c r="G214" s="70" t="s">
        <v>38</v>
      </c>
      <c r="H214" s="486" t="s">
        <v>441</v>
      </c>
      <c r="I214" s="423" t="s">
        <v>634</v>
      </c>
      <c r="J214" s="501">
        <v>1.06</v>
      </c>
      <c r="K214" s="317">
        <f t="shared" si="7"/>
        <v>255</v>
      </c>
      <c r="L214" s="235">
        <v>255</v>
      </c>
      <c r="M214" s="235"/>
      <c r="N214" s="234" t="e">
        <f>IF(L214="nio",0,IF(L214&gt;0,L214*J214/P214,0))*VLOOKUP(B214,'2-Kosten per locatie'!$A$12:$C$50,3,FALSE)</f>
        <v>#DIV/0!</v>
      </c>
      <c r="O214" s="234" t="str">
        <f>IF(M214="","",J214*M214/Q214*VLOOKUP(B214,'2-Kosten per locatie'!$A$12:$C$50,3,FALSE))</f>
        <v/>
      </c>
      <c r="P214" s="318">
        <f>IF(L214="nio",0,IF(L214&gt;0,VLOOKUP(G214,'3-Productie normen'!A:O,VLOOKUP(L214,'3-Productie normen'!$B$33:$C$40,2,FALSE),FALSE)))</f>
        <v>0</v>
      </c>
      <c r="Q214" s="318">
        <f>P214*'3-Productie normen'!$O$8</f>
        <v>0</v>
      </c>
      <c r="R214" s="319" t="str">
        <f>VLOOKUP(G214,'3-Productie normen'!A:M,13,FALSE)</f>
        <v>S</v>
      </c>
      <c r="S214" s="319"/>
      <c r="U214" s="320">
        <f t="shared" si="6"/>
        <v>270.3</v>
      </c>
    </row>
    <row r="215" spans="1:21" ht="14.1" customHeight="1">
      <c r="A215" s="74">
        <v>215</v>
      </c>
      <c r="B215" s="286" t="s">
        <v>381</v>
      </c>
      <c r="C215" s="286" t="s">
        <v>380</v>
      </c>
      <c r="D215" s="315" t="s">
        <v>72</v>
      </c>
      <c r="E215" s="316" t="s">
        <v>416</v>
      </c>
      <c r="F215" s="486" t="s">
        <v>239</v>
      </c>
      <c r="G215" s="70" t="s">
        <v>38</v>
      </c>
      <c r="H215" s="486" t="s">
        <v>441</v>
      </c>
      <c r="I215" s="423" t="s">
        <v>634</v>
      </c>
      <c r="J215" s="501">
        <v>1.06</v>
      </c>
      <c r="K215" s="317">
        <f t="shared" si="7"/>
        <v>255</v>
      </c>
      <c r="L215" s="235">
        <v>255</v>
      </c>
      <c r="M215" s="235"/>
      <c r="N215" s="234" t="e">
        <f>IF(L215="nio",0,IF(L215&gt;0,L215*J215/P215,0))*VLOOKUP(B215,'2-Kosten per locatie'!$A$12:$C$50,3,FALSE)</f>
        <v>#DIV/0!</v>
      </c>
      <c r="O215" s="234" t="str">
        <f>IF(M215="","",J215*M215/Q215*VLOOKUP(B215,'2-Kosten per locatie'!$A$12:$C$50,3,FALSE))</f>
        <v/>
      </c>
      <c r="P215" s="318">
        <f>IF(L215="nio",0,IF(L215&gt;0,VLOOKUP(G215,'3-Productie normen'!A:O,VLOOKUP(L215,'3-Productie normen'!$B$33:$C$40,2,FALSE),FALSE)))</f>
        <v>0</v>
      </c>
      <c r="Q215" s="318">
        <f>P215*'3-Productie normen'!$O$8</f>
        <v>0</v>
      </c>
      <c r="R215" s="319" t="str">
        <f>VLOOKUP(G215,'3-Productie normen'!A:M,13,FALSE)</f>
        <v>S</v>
      </c>
      <c r="S215" s="319"/>
      <c r="U215" s="320">
        <f t="shared" si="6"/>
        <v>270.3</v>
      </c>
    </row>
    <row r="216" spans="1:21" ht="14.1" customHeight="1">
      <c r="A216" s="74">
        <v>216</v>
      </c>
      <c r="B216" s="286" t="s">
        <v>381</v>
      </c>
      <c r="C216" s="286" t="s">
        <v>380</v>
      </c>
      <c r="D216" s="315" t="s">
        <v>72</v>
      </c>
      <c r="E216" s="316" t="s">
        <v>417</v>
      </c>
      <c r="F216" s="486" t="s">
        <v>418</v>
      </c>
      <c r="G216" s="70" t="s">
        <v>38</v>
      </c>
      <c r="H216" s="486" t="s">
        <v>441</v>
      </c>
      <c r="I216" s="423" t="s">
        <v>634</v>
      </c>
      <c r="J216" s="501">
        <v>4.7</v>
      </c>
      <c r="K216" s="317">
        <f t="shared" si="7"/>
        <v>255</v>
      </c>
      <c r="L216" s="235">
        <v>255</v>
      </c>
      <c r="M216" s="235"/>
      <c r="N216" s="234" t="e">
        <f>IF(L216="nio",0,IF(L216&gt;0,L216*J216/P216,0))*VLOOKUP(B216,'2-Kosten per locatie'!$A$12:$C$50,3,FALSE)</f>
        <v>#DIV/0!</v>
      </c>
      <c r="O216" s="234" t="str">
        <f>IF(M216="","",J216*M216/Q216*VLOOKUP(B216,'2-Kosten per locatie'!$A$12:$C$50,3,FALSE))</f>
        <v/>
      </c>
      <c r="P216" s="318">
        <f>IF(L216="nio",0,IF(L216&gt;0,VLOOKUP(G216,'3-Productie normen'!A:O,VLOOKUP(L216,'3-Productie normen'!$B$33:$C$40,2,FALSE),FALSE)))</f>
        <v>0</v>
      </c>
      <c r="Q216" s="318">
        <f>P216*'3-Productie normen'!$O$8</f>
        <v>0</v>
      </c>
      <c r="R216" s="319" t="str">
        <f>VLOOKUP(G216,'3-Productie normen'!A:M,13,FALSE)</f>
        <v>S</v>
      </c>
      <c r="S216" s="319"/>
      <c r="U216" s="320">
        <f t="shared" si="6"/>
        <v>1198.5</v>
      </c>
    </row>
    <row r="217" spans="1:21" ht="14.1" customHeight="1">
      <c r="A217" s="74">
        <v>217</v>
      </c>
      <c r="B217" s="286" t="s">
        <v>381</v>
      </c>
      <c r="C217" s="286" t="s">
        <v>380</v>
      </c>
      <c r="D217" s="315" t="s">
        <v>72</v>
      </c>
      <c r="E217" s="316" t="s">
        <v>419</v>
      </c>
      <c r="F217" s="486" t="s">
        <v>239</v>
      </c>
      <c r="G217" s="70" t="s">
        <v>38</v>
      </c>
      <c r="H217" s="486" t="s">
        <v>441</v>
      </c>
      <c r="I217" s="423" t="s">
        <v>634</v>
      </c>
      <c r="J217" s="501">
        <v>1.06</v>
      </c>
      <c r="K217" s="317">
        <f t="shared" si="7"/>
        <v>255</v>
      </c>
      <c r="L217" s="235">
        <v>255</v>
      </c>
      <c r="M217" s="235"/>
      <c r="N217" s="234" t="e">
        <f>IF(L217="nio",0,IF(L217&gt;0,L217*J217/P217,0))*VLOOKUP(B217,'2-Kosten per locatie'!$A$12:$C$50,3,FALSE)</f>
        <v>#DIV/0!</v>
      </c>
      <c r="O217" s="234" t="str">
        <f>IF(M217="","",J217*M217/Q217*VLOOKUP(B217,'2-Kosten per locatie'!$A$12:$C$50,3,FALSE))</f>
        <v/>
      </c>
      <c r="P217" s="318">
        <f>IF(L217="nio",0,IF(L217&gt;0,VLOOKUP(G217,'3-Productie normen'!A:O,VLOOKUP(L217,'3-Productie normen'!$B$33:$C$40,2,FALSE),FALSE)))</f>
        <v>0</v>
      </c>
      <c r="Q217" s="318">
        <f>P217*'3-Productie normen'!$O$8</f>
        <v>0</v>
      </c>
      <c r="R217" s="319" t="str">
        <f>VLOOKUP(G217,'3-Productie normen'!A:M,13,FALSE)</f>
        <v>S</v>
      </c>
      <c r="S217" s="319"/>
      <c r="U217" s="320">
        <f t="shared" si="6"/>
        <v>270.3</v>
      </c>
    </row>
    <row r="218" spans="1:21" ht="14.1" customHeight="1">
      <c r="A218" s="74">
        <v>218</v>
      </c>
      <c r="B218" s="286" t="s">
        <v>381</v>
      </c>
      <c r="C218" s="286" t="s">
        <v>380</v>
      </c>
      <c r="D218" s="315" t="s">
        <v>72</v>
      </c>
      <c r="E218" s="316" t="s">
        <v>420</v>
      </c>
      <c r="F218" s="488" t="s">
        <v>239</v>
      </c>
      <c r="G218" s="70" t="s">
        <v>38</v>
      </c>
      <c r="H218" s="486" t="s">
        <v>441</v>
      </c>
      <c r="I218" s="423" t="s">
        <v>634</v>
      </c>
      <c r="J218" s="501">
        <v>1.06</v>
      </c>
      <c r="K218" s="317">
        <f t="shared" si="7"/>
        <v>255</v>
      </c>
      <c r="L218" s="235">
        <v>255</v>
      </c>
      <c r="M218" s="235"/>
      <c r="N218" s="234" t="e">
        <f>IF(L218="nio",0,IF(L218&gt;0,L218*J218/P218,0))*VLOOKUP(B218,'2-Kosten per locatie'!$A$12:$C$50,3,FALSE)</f>
        <v>#DIV/0!</v>
      </c>
      <c r="O218" s="234" t="str">
        <f>IF(M218="","",J218*M218/Q218*VLOOKUP(B218,'2-Kosten per locatie'!$A$12:$C$50,3,FALSE))</f>
        <v/>
      </c>
      <c r="P218" s="318">
        <f>IF(L218="nio",0,IF(L218&gt;0,VLOOKUP(G218,'3-Productie normen'!A:O,VLOOKUP(L218,'3-Productie normen'!$B$33:$C$40,2,FALSE),FALSE)))</f>
        <v>0</v>
      </c>
      <c r="Q218" s="318">
        <f>P218*'3-Productie normen'!$O$8</f>
        <v>0</v>
      </c>
      <c r="R218" s="319" t="str">
        <f>VLOOKUP(G218,'3-Productie normen'!A:M,13,FALSE)</f>
        <v>S</v>
      </c>
      <c r="S218" s="319"/>
      <c r="U218" s="320">
        <f t="shared" si="6"/>
        <v>270.3</v>
      </c>
    </row>
    <row r="219" spans="1:21" ht="14.1" customHeight="1">
      <c r="A219" s="74">
        <v>219</v>
      </c>
      <c r="B219" s="286" t="s">
        <v>381</v>
      </c>
      <c r="C219" s="286" t="s">
        <v>380</v>
      </c>
      <c r="D219" s="315" t="s">
        <v>72</v>
      </c>
      <c r="E219" s="316" t="s">
        <v>421</v>
      </c>
      <c r="F219" s="486" t="s">
        <v>239</v>
      </c>
      <c r="G219" s="70" t="s">
        <v>38</v>
      </c>
      <c r="H219" s="95" t="s">
        <v>441</v>
      </c>
      <c r="I219" s="423" t="s">
        <v>634</v>
      </c>
      <c r="J219" s="501">
        <v>1.06</v>
      </c>
      <c r="K219" s="317">
        <f t="shared" si="7"/>
        <v>255</v>
      </c>
      <c r="L219" s="235">
        <v>255</v>
      </c>
      <c r="M219" s="235"/>
      <c r="N219" s="234" t="e">
        <f>IF(L219="nio",0,IF(L219&gt;0,L219*J219/P219,0))*VLOOKUP(B219,'2-Kosten per locatie'!$A$12:$C$50,3,FALSE)</f>
        <v>#DIV/0!</v>
      </c>
      <c r="O219" s="234" t="str">
        <f>IF(M219="","",J219*M219/Q219*VLOOKUP(B219,'2-Kosten per locatie'!$A$12:$C$50,3,FALSE))</f>
        <v/>
      </c>
      <c r="P219" s="318">
        <f>IF(L219="nio",0,IF(L219&gt;0,VLOOKUP(G219,'3-Productie normen'!A:O,VLOOKUP(L219,'3-Productie normen'!$B$33:$C$40,2,FALSE),FALSE)))</f>
        <v>0</v>
      </c>
      <c r="Q219" s="318">
        <f>P219*'3-Productie normen'!$O$8</f>
        <v>0</v>
      </c>
      <c r="R219" s="319" t="str">
        <f>VLOOKUP(G219,'3-Productie normen'!A:M,13,FALSE)</f>
        <v>S</v>
      </c>
      <c r="S219" s="319"/>
      <c r="U219" s="320">
        <f t="shared" si="6"/>
        <v>270.3</v>
      </c>
    </row>
    <row r="220" spans="1:21" ht="14.1" customHeight="1">
      <c r="A220" s="74">
        <v>220</v>
      </c>
      <c r="B220" s="286" t="s">
        <v>381</v>
      </c>
      <c r="C220" s="286" t="s">
        <v>380</v>
      </c>
      <c r="D220" s="84" t="s">
        <v>72</v>
      </c>
      <c r="E220" s="230" t="s">
        <v>422</v>
      </c>
      <c r="F220" s="487" t="s">
        <v>242</v>
      </c>
      <c r="G220" s="83" t="s">
        <v>36</v>
      </c>
      <c r="H220" s="486" t="s">
        <v>277</v>
      </c>
      <c r="I220" s="486" t="s">
        <v>642</v>
      </c>
      <c r="J220" s="501">
        <v>21.09</v>
      </c>
      <c r="K220" s="317">
        <f t="shared" si="7"/>
        <v>255</v>
      </c>
      <c r="L220" s="235">
        <v>255</v>
      </c>
      <c r="M220" s="235"/>
      <c r="N220" s="234" t="e">
        <f>IF(L220="nio",0,IF(L220&gt;0,L220*J220/P220,0))*VLOOKUP(B220,'2-Kosten per locatie'!$A$12:$C$50,3,FALSE)</f>
        <v>#DIV/0!</v>
      </c>
      <c r="O220" s="234" t="str">
        <f>IF(M220="","",J220*M220/Q220*VLOOKUP(B220,'2-Kosten per locatie'!$A$12:$C$50,3,FALSE))</f>
        <v/>
      </c>
      <c r="P220" s="318">
        <f>IF(L220="nio",0,IF(L220&gt;0,VLOOKUP(G220,'3-Productie normen'!A:O,VLOOKUP(L220,'3-Productie normen'!$B$33:$C$40,2,FALSE),FALSE)))</f>
        <v>0</v>
      </c>
      <c r="Q220" s="318">
        <f>P220*'3-Productie normen'!$O$8</f>
        <v>0</v>
      </c>
      <c r="R220" s="319" t="str">
        <f>VLOOKUP(G220,'3-Productie normen'!A:M,13,FALSE)</f>
        <v>B</v>
      </c>
      <c r="S220" s="319"/>
      <c r="U220" s="320">
        <f t="shared" si="6"/>
        <v>5377.95</v>
      </c>
    </row>
    <row r="221" spans="1:21" ht="14.1" customHeight="1">
      <c r="A221" s="74">
        <v>221</v>
      </c>
      <c r="B221" s="286" t="s">
        <v>381</v>
      </c>
      <c r="C221" s="286" t="s">
        <v>380</v>
      </c>
      <c r="D221" s="315" t="s">
        <v>72</v>
      </c>
      <c r="E221" s="316" t="s">
        <v>423</v>
      </c>
      <c r="F221" s="486" t="s">
        <v>424</v>
      </c>
      <c r="G221" s="70" t="s">
        <v>43</v>
      </c>
      <c r="H221" s="486" t="s">
        <v>280</v>
      </c>
      <c r="I221" s="423" t="s">
        <v>635</v>
      </c>
      <c r="J221" s="501">
        <v>138.68</v>
      </c>
      <c r="K221" s="317">
        <f t="shared" si="7"/>
        <v>255</v>
      </c>
      <c r="L221" s="235">
        <v>255</v>
      </c>
      <c r="M221" s="235"/>
      <c r="N221" s="234" t="e">
        <f>IF(L221="nio",0,IF(L221&gt;0,L221*J221/P221,0))*VLOOKUP(B221,'2-Kosten per locatie'!$A$12:$C$50,3,FALSE)</f>
        <v>#DIV/0!</v>
      </c>
      <c r="O221" s="234" t="str">
        <f>IF(M221="","",J221*M221/Q221*VLOOKUP(B221,'2-Kosten per locatie'!$A$12:$C$50,3,FALSE))</f>
        <v/>
      </c>
      <c r="P221" s="318">
        <f>IF(L221="nio",0,IF(L221&gt;0,VLOOKUP(G221,'3-Productie normen'!A:O,VLOOKUP(L221,'3-Productie normen'!$B$33:$C$40,2,FALSE),FALSE)))</f>
        <v>0</v>
      </c>
      <c r="Q221" s="318">
        <f>P221*'3-Productie normen'!$O$8</f>
        <v>0</v>
      </c>
      <c r="R221" s="319" t="str">
        <f>VLOOKUP(G221,'3-Productie normen'!A:M,13,FALSE)</f>
        <v>B</v>
      </c>
      <c r="S221" s="319"/>
      <c r="U221" s="320">
        <f t="shared" si="6"/>
        <v>35363.4</v>
      </c>
    </row>
    <row r="222" spans="1:21" ht="14.1" customHeight="1">
      <c r="A222" s="74">
        <v>222</v>
      </c>
      <c r="B222" s="286" t="s">
        <v>381</v>
      </c>
      <c r="C222" s="286" t="s">
        <v>380</v>
      </c>
      <c r="D222" s="315" t="s">
        <v>72</v>
      </c>
      <c r="E222" s="316" t="s">
        <v>425</v>
      </c>
      <c r="F222" s="486" t="s">
        <v>398</v>
      </c>
      <c r="G222" s="70" t="s">
        <v>628</v>
      </c>
      <c r="H222" s="486" t="s">
        <v>278</v>
      </c>
      <c r="I222" s="423" t="s">
        <v>635</v>
      </c>
      <c r="J222" s="501">
        <v>34.770000000000003</v>
      </c>
      <c r="K222" s="317">
        <f t="shared" si="7"/>
        <v>255</v>
      </c>
      <c r="L222" s="235">
        <v>255</v>
      </c>
      <c r="M222" s="235"/>
      <c r="N222" s="234" t="e">
        <f>IF(L222="nio",0,IF(L222&gt;0,L222*J222/P222,0))*VLOOKUP(B222,'2-Kosten per locatie'!$A$12:$C$50,3,FALSE)</f>
        <v>#DIV/0!</v>
      </c>
      <c r="O222" s="234" t="str">
        <f>IF(M222="","",J222*M222/Q222*VLOOKUP(B222,'2-Kosten per locatie'!$A$12:$C$50,3,FALSE))</f>
        <v/>
      </c>
      <c r="P222" s="318">
        <f>IF(L222="nio",0,IF(L222&gt;0,VLOOKUP(G222,'3-Productie normen'!A:O,VLOOKUP(L222,'3-Productie normen'!$B$33:$C$40,2,FALSE),FALSE)))</f>
        <v>0</v>
      </c>
      <c r="Q222" s="318">
        <f>P222*'3-Productie normen'!$O$8</f>
        <v>0</v>
      </c>
      <c r="R222" s="319" t="str">
        <f>VLOOKUP(G222,'3-Productie normen'!A:M,13,FALSE)</f>
        <v>V</v>
      </c>
      <c r="S222" s="319"/>
      <c r="U222" s="320">
        <f t="shared" si="6"/>
        <v>8866.35</v>
      </c>
    </row>
    <row r="223" spans="1:21" ht="14.1" customHeight="1">
      <c r="A223" s="74">
        <v>223</v>
      </c>
      <c r="B223" s="286" t="s">
        <v>381</v>
      </c>
      <c r="C223" s="286" t="s">
        <v>380</v>
      </c>
      <c r="D223" s="315" t="s">
        <v>72</v>
      </c>
      <c r="E223" s="316" t="s">
        <v>426</v>
      </c>
      <c r="F223" s="486" t="s">
        <v>239</v>
      </c>
      <c r="G223" s="70" t="s">
        <v>38</v>
      </c>
      <c r="H223" s="486" t="s">
        <v>278</v>
      </c>
      <c r="I223" s="423" t="s">
        <v>634</v>
      </c>
      <c r="J223" s="501">
        <v>1.23</v>
      </c>
      <c r="K223" s="317">
        <f t="shared" si="7"/>
        <v>255</v>
      </c>
      <c r="L223" s="235">
        <v>255</v>
      </c>
      <c r="M223" s="235"/>
      <c r="N223" s="234" t="e">
        <f>IF(L223="nio",0,IF(L223&gt;0,L223*J223/P223,0))*VLOOKUP(B223,'2-Kosten per locatie'!$A$12:$C$50,3,FALSE)</f>
        <v>#DIV/0!</v>
      </c>
      <c r="O223" s="234" t="str">
        <f>IF(M223="","",J223*M223/Q223*VLOOKUP(B223,'2-Kosten per locatie'!$A$12:$C$50,3,FALSE))</f>
        <v/>
      </c>
      <c r="P223" s="318">
        <f>IF(L223="nio",0,IF(L223&gt;0,VLOOKUP(G223,'3-Productie normen'!A:O,VLOOKUP(L223,'3-Productie normen'!$B$33:$C$40,2,FALSE),FALSE)))</f>
        <v>0</v>
      </c>
      <c r="Q223" s="318">
        <f>P223*'3-Productie normen'!$O$8</f>
        <v>0</v>
      </c>
      <c r="R223" s="319" t="str">
        <f>VLOOKUP(G223,'3-Productie normen'!A:M,13,FALSE)</f>
        <v>S</v>
      </c>
      <c r="S223" s="319"/>
      <c r="U223" s="320">
        <f t="shared" si="6"/>
        <v>313.64999999999998</v>
      </c>
    </row>
    <row r="224" spans="1:21" ht="14.1" customHeight="1">
      <c r="A224" s="74">
        <v>224</v>
      </c>
      <c r="B224" s="286" t="s">
        <v>381</v>
      </c>
      <c r="C224" s="286" t="s">
        <v>380</v>
      </c>
      <c r="D224" s="315" t="s">
        <v>72</v>
      </c>
      <c r="E224" s="316" t="s">
        <v>427</v>
      </c>
      <c r="F224" s="486" t="s">
        <v>392</v>
      </c>
      <c r="G224" s="70" t="s">
        <v>45</v>
      </c>
      <c r="H224" s="486" t="s">
        <v>277</v>
      </c>
      <c r="I224" s="486" t="s">
        <v>642</v>
      </c>
      <c r="J224" s="501">
        <v>2.67</v>
      </c>
      <c r="K224" s="317">
        <f t="shared" si="7"/>
        <v>255</v>
      </c>
      <c r="L224" s="235">
        <v>255</v>
      </c>
      <c r="M224" s="235"/>
      <c r="N224" s="234" t="e">
        <f>IF(L224="nio",0,IF(L224&gt;0,L224*J224/P224,0))*VLOOKUP(B224,'2-Kosten per locatie'!$A$12:$C$50,3,FALSE)</f>
        <v>#DIV/0!</v>
      </c>
      <c r="O224" s="234" t="str">
        <f>IF(M224="","",J224*M224/Q224*VLOOKUP(B224,'2-Kosten per locatie'!$A$12:$C$50,3,FALSE))</f>
        <v/>
      </c>
      <c r="P224" s="318">
        <f>IF(L224="nio",0,IF(L224&gt;0,VLOOKUP(G224,'3-Productie normen'!A:O,VLOOKUP(L224,'3-Productie normen'!$B$33:$C$40,2,FALSE),FALSE)))</f>
        <v>0</v>
      </c>
      <c r="Q224" s="318">
        <f>P224*'3-Productie normen'!$O$8</f>
        <v>0</v>
      </c>
      <c r="R224" s="319" t="str">
        <f>VLOOKUP(G224,'3-Productie normen'!A:M,13,FALSE)</f>
        <v>V</v>
      </c>
      <c r="S224" s="319"/>
      <c r="U224" s="320">
        <f t="shared" si="6"/>
        <v>680.85</v>
      </c>
    </row>
    <row r="225" spans="1:21" ht="14.1" customHeight="1">
      <c r="A225" s="74">
        <v>225</v>
      </c>
      <c r="B225" s="286" t="s">
        <v>381</v>
      </c>
      <c r="C225" s="286" t="s">
        <v>380</v>
      </c>
      <c r="D225" s="315" t="s">
        <v>72</v>
      </c>
      <c r="E225" s="316" t="s">
        <v>428</v>
      </c>
      <c r="F225" s="486" t="s">
        <v>424</v>
      </c>
      <c r="G225" s="70" t="s">
        <v>43</v>
      </c>
      <c r="H225" s="486" t="s">
        <v>277</v>
      </c>
      <c r="I225" s="486" t="s">
        <v>642</v>
      </c>
      <c r="J225" s="501">
        <v>43.7</v>
      </c>
      <c r="K225" s="317">
        <f t="shared" si="7"/>
        <v>255</v>
      </c>
      <c r="L225" s="235">
        <v>255</v>
      </c>
      <c r="M225" s="235"/>
      <c r="N225" s="234" t="e">
        <f>IF(L225="nio",0,IF(L225&gt;0,L225*J225/P225,0))*VLOOKUP(B225,'2-Kosten per locatie'!$A$12:$C$50,3,FALSE)</f>
        <v>#DIV/0!</v>
      </c>
      <c r="O225" s="234" t="str">
        <f>IF(M225="","",J225*M225/Q225*VLOOKUP(B225,'2-Kosten per locatie'!$A$12:$C$50,3,FALSE))</f>
        <v/>
      </c>
      <c r="P225" s="318">
        <f>IF(L225="nio",0,IF(L225&gt;0,VLOOKUP(G225,'3-Productie normen'!A:O,VLOOKUP(L225,'3-Productie normen'!$B$33:$C$40,2,FALSE),FALSE)))</f>
        <v>0</v>
      </c>
      <c r="Q225" s="318">
        <f>P225*'3-Productie normen'!$O$8</f>
        <v>0</v>
      </c>
      <c r="R225" s="319" t="str">
        <f>VLOOKUP(G225,'3-Productie normen'!A:M,13,FALSE)</f>
        <v>B</v>
      </c>
      <c r="S225" s="319"/>
      <c r="U225" s="320">
        <f t="shared" si="6"/>
        <v>11143.5</v>
      </c>
    </row>
    <row r="226" spans="1:21" ht="14.1" customHeight="1">
      <c r="A226" s="74">
        <v>226</v>
      </c>
      <c r="B226" s="286" t="s">
        <v>381</v>
      </c>
      <c r="C226" s="286" t="s">
        <v>380</v>
      </c>
      <c r="D226" s="315" t="s">
        <v>72</v>
      </c>
      <c r="E226" s="316" t="s">
        <v>429</v>
      </c>
      <c r="F226" s="486" t="s">
        <v>248</v>
      </c>
      <c r="G226" s="83" t="s">
        <v>46</v>
      </c>
      <c r="H226" s="486" t="s">
        <v>278</v>
      </c>
      <c r="I226" s="423" t="s">
        <v>635</v>
      </c>
      <c r="J226" s="501">
        <v>2.2799999999999998</v>
      </c>
      <c r="K226" s="317">
        <f t="shared" si="7"/>
        <v>255</v>
      </c>
      <c r="L226" s="235">
        <v>255</v>
      </c>
      <c r="M226" s="235"/>
      <c r="N226" s="234" t="e">
        <f>IF(L226="nio",0,IF(L226&gt;0,L226*J226/P226,0))*VLOOKUP(B226,'2-Kosten per locatie'!$A$12:$C$50,3,FALSE)</f>
        <v>#DIV/0!</v>
      </c>
      <c r="O226" s="234" t="str">
        <f>IF(M226="","",J226*M226/Q226*VLOOKUP(B226,'2-Kosten per locatie'!$A$12:$C$50,3,FALSE))</f>
        <v/>
      </c>
      <c r="P226" s="318">
        <f>IF(L226="nio",0,IF(L226&gt;0,VLOOKUP(G226,'3-Productie normen'!A:O,VLOOKUP(L226,'3-Productie normen'!$B$33:$C$40,2,FALSE),FALSE)))</f>
        <v>0</v>
      </c>
      <c r="Q226" s="318">
        <f>P226*'3-Productie normen'!$O$8</f>
        <v>0</v>
      </c>
      <c r="R226" s="319" t="str">
        <f>VLOOKUP(G226,'3-Productie normen'!A:M,13,FALSE)</f>
        <v>V</v>
      </c>
      <c r="S226" s="319"/>
      <c r="U226" s="320">
        <f t="shared" si="6"/>
        <v>581.4</v>
      </c>
    </row>
    <row r="227" spans="1:21" ht="14.1" customHeight="1">
      <c r="A227" s="74">
        <v>227</v>
      </c>
      <c r="B227" s="286" t="s">
        <v>381</v>
      </c>
      <c r="C227" s="286" t="s">
        <v>380</v>
      </c>
      <c r="D227" s="315" t="s">
        <v>72</v>
      </c>
      <c r="E227" s="316" t="s">
        <v>430</v>
      </c>
      <c r="F227" s="486" t="s">
        <v>248</v>
      </c>
      <c r="G227" s="83" t="s">
        <v>46</v>
      </c>
      <c r="H227" s="486" t="s">
        <v>278</v>
      </c>
      <c r="I227" s="423" t="s">
        <v>635</v>
      </c>
      <c r="J227" s="501">
        <v>6.59</v>
      </c>
      <c r="K227" s="317">
        <f t="shared" si="7"/>
        <v>255</v>
      </c>
      <c r="L227" s="235">
        <v>255</v>
      </c>
      <c r="M227" s="235"/>
      <c r="N227" s="234" t="e">
        <f>IF(L227="nio",0,IF(L227&gt;0,L227*J227/P227,0))*VLOOKUP(B227,'2-Kosten per locatie'!$A$12:$C$50,3,FALSE)</f>
        <v>#DIV/0!</v>
      </c>
      <c r="O227" s="234" t="str">
        <f>IF(M227="","",J227*M227/Q227*VLOOKUP(B227,'2-Kosten per locatie'!$A$12:$C$50,3,FALSE))</f>
        <v/>
      </c>
      <c r="P227" s="318">
        <f>IF(L227="nio",0,IF(L227&gt;0,VLOOKUP(G227,'3-Productie normen'!A:O,VLOOKUP(L227,'3-Productie normen'!$B$33:$C$40,2,FALSE),FALSE)))</f>
        <v>0</v>
      </c>
      <c r="Q227" s="318">
        <f>P227*'3-Productie normen'!$O$8</f>
        <v>0</v>
      </c>
      <c r="R227" s="319" t="str">
        <f>VLOOKUP(G227,'3-Productie normen'!A:M,13,FALSE)</f>
        <v>V</v>
      </c>
      <c r="S227" s="319"/>
      <c r="U227" s="320">
        <f t="shared" si="6"/>
        <v>1680.45</v>
      </c>
    </row>
    <row r="228" spans="1:21" ht="14.1" customHeight="1">
      <c r="A228" s="74">
        <v>228</v>
      </c>
      <c r="B228" s="286" t="s">
        <v>381</v>
      </c>
      <c r="C228" s="286" t="s">
        <v>380</v>
      </c>
      <c r="D228" s="315" t="s">
        <v>72</v>
      </c>
      <c r="E228" s="316" t="s">
        <v>431</v>
      </c>
      <c r="F228" s="486" t="s">
        <v>432</v>
      </c>
      <c r="G228" s="70" t="s">
        <v>40</v>
      </c>
      <c r="H228" s="486" t="s">
        <v>278</v>
      </c>
      <c r="I228" s="423" t="s">
        <v>635</v>
      </c>
      <c r="J228" s="501">
        <v>3.3</v>
      </c>
      <c r="K228" s="317">
        <f t="shared" si="7"/>
        <v>156</v>
      </c>
      <c r="L228" s="235">
        <v>156</v>
      </c>
      <c r="M228" s="235"/>
      <c r="N228" s="234" t="e">
        <f>IF(L228="nio",0,IF(L228&gt;0,L228*J228/P228,0))*VLOOKUP(B228,'2-Kosten per locatie'!$A$12:$C$50,3,FALSE)</f>
        <v>#DIV/0!</v>
      </c>
      <c r="O228" s="234" t="str">
        <f>IF(M228="","",J228*M228/Q228*VLOOKUP(B228,'2-Kosten per locatie'!$A$12:$C$50,3,FALSE))</f>
        <v/>
      </c>
      <c r="P228" s="318">
        <f>IF(L228="nio",0,IF(L228&gt;0,VLOOKUP(G228,'3-Productie normen'!A:O,VLOOKUP(L228,'3-Productie normen'!$B$33:$C$40,2,FALSE),FALSE)))</f>
        <v>0</v>
      </c>
      <c r="Q228" s="318">
        <f>P228*'3-Productie normen'!$O$8</f>
        <v>0</v>
      </c>
      <c r="R228" s="319" t="str">
        <f>VLOOKUP(G228,'3-Productie normen'!A:M,13,FALSE)</f>
        <v>V</v>
      </c>
      <c r="S228" s="319"/>
      <c r="U228" s="320">
        <f t="shared" si="6"/>
        <v>514.79999999999995</v>
      </c>
    </row>
    <row r="229" spans="1:21" ht="14.1" customHeight="1">
      <c r="A229" s="74">
        <v>229</v>
      </c>
      <c r="B229" s="286" t="s">
        <v>381</v>
      </c>
      <c r="C229" s="286" t="s">
        <v>380</v>
      </c>
      <c r="D229" s="315" t="s">
        <v>72</v>
      </c>
      <c r="E229" s="316" t="s">
        <v>433</v>
      </c>
      <c r="F229" s="486" t="s">
        <v>434</v>
      </c>
      <c r="G229" s="70" t="s">
        <v>633</v>
      </c>
      <c r="H229" s="486" t="s">
        <v>441</v>
      </c>
      <c r="I229" s="423" t="s">
        <v>635</v>
      </c>
      <c r="J229" s="501">
        <v>114</v>
      </c>
      <c r="K229" s="317">
        <f t="shared" si="7"/>
        <v>12</v>
      </c>
      <c r="L229" s="235">
        <v>12</v>
      </c>
      <c r="M229" s="235"/>
      <c r="N229" s="234" t="e">
        <f>IF(L229="nio",0,IF(L229&gt;0,L229*J229/P229,0))*VLOOKUP(B229,'2-Kosten per locatie'!$A$12:$C$50,3,FALSE)</f>
        <v>#DIV/0!</v>
      </c>
      <c r="O229" s="234" t="str">
        <f>IF(M229="","",J229*M229/Q229*VLOOKUP(B229,'2-Kosten per locatie'!$A$12:$C$50,3,FALSE))</f>
        <v/>
      </c>
      <c r="P229" s="318">
        <f>IF(L229="nio",0,IF(L229&gt;0,VLOOKUP(G229,'3-Productie normen'!A:O,VLOOKUP(L229,'3-Productie normen'!$B$33:$C$40,2,FALSE),FALSE)))</f>
        <v>0</v>
      </c>
      <c r="Q229" s="318">
        <f>P229*'3-Productie normen'!$O$8</f>
        <v>0</v>
      </c>
      <c r="R229" s="319" t="str">
        <f>VLOOKUP(G229,'3-Productie normen'!A:M,13,FALSE)</f>
        <v>V</v>
      </c>
      <c r="S229" s="319"/>
      <c r="U229" s="320">
        <f t="shared" si="6"/>
        <v>1368</v>
      </c>
    </row>
    <row r="230" spans="1:21" ht="14.1" customHeight="1">
      <c r="A230" s="74">
        <v>230</v>
      </c>
      <c r="B230" s="286" t="s">
        <v>381</v>
      </c>
      <c r="C230" s="286" t="s">
        <v>380</v>
      </c>
      <c r="D230" s="315" t="s">
        <v>72</v>
      </c>
      <c r="E230" s="316" t="s">
        <v>435</v>
      </c>
      <c r="F230" s="486" t="s">
        <v>436</v>
      </c>
      <c r="G230" s="70" t="s">
        <v>36</v>
      </c>
      <c r="H230" s="486" t="s">
        <v>277</v>
      </c>
      <c r="I230" s="486" t="s">
        <v>642</v>
      </c>
      <c r="J230" s="501">
        <v>48.72</v>
      </c>
      <c r="K230" s="317">
        <f t="shared" si="7"/>
        <v>255</v>
      </c>
      <c r="L230" s="235">
        <v>255</v>
      </c>
      <c r="M230" s="235"/>
      <c r="N230" s="234" t="e">
        <f>IF(L230="nio",0,IF(L230&gt;0,L230*J230/P230,0))*VLOOKUP(B230,'2-Kosten per locatie'!$A$12:$C$50,3,FALSE)</f>
        <v>#DIV/0!</v>
      </c>
      <c r="O230" s="234" t="str">
        <f>IF(M230="","",J230*M230/Q230*VLOOKUP(B230,'2-Kosten per locatie'!$A$12:$C$50,3,FALSE))</f>
        <v/>
      </c>
      <c r="P230" s="318">
        <f>IF(L230="nio",0,IF(L230&gt;0,VLOOKUP(G230,'3-Productie normen'!A:O,VLOOKUP(L230,'3-Productie normen'!$B$33:$C$40,2,FALSE),FALSE)))</f>
        <v>0</v>
      </c>
      <c r="Q230" s="318">
        <f>P230*'3-Productie normen'!$O$8</f>
        <v>0</v>
      </c>
      <c r="R230" s="319" t="str">
        <f>VLOOKUP(G230,'3-Productie normen'!A:M,13,FALSE)</f>
        <v>B</v>
      </c>
      <c r="S230" s="319"/>
      <c r="U230" s="320">
        <f t="shared" si="6"/>
        <v>12423.6</v>
      </c>
    </row>
    <row r="231" spans="1:21" ht="14.1" customHeight="1">
      <c r="A231" s="74">
        <v>231</v>
      </c>
      <c r="B231" s="286" t="s">
        <v>381</v>
      </c>
      <c r="C231" s="286" t="s">
        <v>380</v>
      </c>
      <c r="D231" s="315" t="s">
        <v>72</v>
      </c>
      <c r="E231" s="316" t="s">
        <v>437</v>
      </c>
      <c r="F231" s="486" t="s">
        <v>248</v>
      </c>
      <c r="G231" s="83" t="s">
        <v>46</v>
      </c>
      <c r="H231" s="486" t="s">
        <v>278</v>
      </c>
      <c r="I231" s="423" t="s">
        <v>635</v>
      </c>
      <c r="J231" s="501">
        <v>3.85</v>
      </c>
      <c r="K231" s="317">
        <f t="shared" si="7"/>
        <v>255</v>
      </c>
      <c r="L231" s="235">
        <v>255</v>
      </c>
      <c r="M231" s="235"/>
      <c r="N231" s="234" t="e">
        <f>IF(L231="nio",0,IF(L231&gt;0,L231*J231/P231,0))*VLOOKUP(B231,'2-Kosten per locatie'!$A$12:$C$50,3,FALSE)</f>
        <v>#DIV/0!</v>
      </c>
      <c r="O231" s="234" t="str">
        <f>IF(M231="","",J231*M231/Q231*VLOOKUP(B231,'2-Kosten per locatie'!$A$12:$C$50,3,FALSE))</f>
        <v/>
      </c>
      <c r="P231" s="318">
        <f>IF(L231="nio",0,IF(L231&gt;0,VLOOKUP(G231,'3-Productie normen'!A:O,VLOOKUP(L231,'3-Productie normen'!$B$33:$C$40,2,FALSE),FALSE)))</f>
        <v>0</v>
      </c>
      <c r="Q231" s="318">
        <f>P231*'3-Productie normen'!$O$8</f>
        <v>0</v>
      </c>
      <c r="R231" s="319" t="str">
        <f>VLOOKUP(G231,'3-Productie normen'!A:M,13,FALSE)</f>
        <v>V</v>
      </c>
      <c r="S231" s="319"/>
      <c r="U231" s="320">
        <f t="shared" si="6"/>
        <v>981.75</v>
      </c>
    </row>
    <row r="232" spans="1:21" ht="14.1" customHeight="1">
      <c r="A232" s="74">
        <v>232</v>
      </c>
      <c r="B232" s="286" t="s">
        <v>381</v>
      </c>
      <c r="C232" s="286" t="s">
        <v>380</v>
      </c>
      <c r="D232" s="315" t="s">
        <v>72</v>
      </c>
      <c r="E232" s="316" t="s">
        <v>438</v>
      </c>
      <c r="F232" s="485" t="s">
        <v>237</v>
      </c>
      <c r="G232" s="70" t="s">
        <v>38</v>
      </c>
      <c r="H232" s="486" t="s">
        <v>441</v>
      </c>
      <c r="I232" s="423" t="s">
        <v>634</v>
      </c>
      <c r="J232" s="501">
        <v>4.5</v>
      </c>
      <c r="K232" s="317">
        <f t="shared" si="7"/>
        <v>255</v>
      </c>
      <c r="L232" s="235">
        <v>255</v>
      </c>
      <c r="M232" s="235"/>
      <c r="N232" s="234" t="e">
        <f>IF(L232="nio",0,IF(L232&gt;0,L232*J232/P232,0))*VLOOKUP(B232,'2-Kosten per locatie'!$A$12:$C$50,3,FALSE)</f>
        <v>#DIV/0!</v>
      </c>
      <c r="O232" s="234" t="str">
        <f>IF(M232="","",J232*M232/Q232*VLOOKUP(B232,'2-Kosten per locatie'!$A$12:$C$50,3,FALSE))</f>
        <v/>
      </c>
      <c r="P232" s="318">
        <f>IF(L232="nio",0,IF(L232&gt;0,VLOOKUP(G232,'3-Productie normen'!A:O,VLOOKUP(L232,'3-Productie normen'!$B$33:$C$40,2,FALSE),FALSE)))</f>
        <v>0</v>
      </c>
      <c r="Q232" s="318">
        <f>P232*'3-Productie normen'!$O$8</f>
        <v>0</v>
      </c>
      <c r="R232" s="319" t="str">
        <f>VLOOKUP(G232,'3-Productie normen'!A:M,13,FALSE)</f>
        <v>S</v>
      </c>
      <c r="S232" s="319"/>
      <c r="U232" s="320">
        <f t="shared" si="6"/>
        <v>1147.5</v>
      </c>
    </row>
    <row r="233" spans="1:21" ht="14.1" customHeight="1">
      <c r="A233" s="74">
        <v>233</v>
      </c>
      <c r="B233" s="286" t="s">
        <v>381</v>
      </c>
      <c r="C233" s="286" t="s">
        <v>380</v>
      </c>
      <c r="D233" s="315" t="s">
        <v>72</v>
      </c>
      <c r="E233" s="316" t="s">
        <v>439</v>
      </c>
      <c r="F233" s="485" t="s">
        <v>440</v>
      </c>
      <c r="G233" s="70" t="s">
        <v>38</v>
      </c>
      <c r="H233" s="486" t="s">
        <v>441</v>
      </c>
      <c r="I233" s="423" t="s">
        <v>634</v>
      </c>
      <c r="J233" s="501">
        <v>10.8</v>
      </c>
      <c r="K233" s="317">
        <f t="shared" si="7"/>
        <v>255</v>
      </c>
      <c r="L233" s="235">
        <v>255</v>
      </c>
      <c r="M233" s="235"/>
      <c r="N233" s="234" t="e">
        <f>IF(L233="nio",0,IF(L233&gt;0,L233*J233/P233,0))*VLOOKUP(B233,'2-Kosten per locatie'!$A$12:$C$50,3,FALSE)</f>
        <v>#DIV/0!</v>
      </c>
      <c r="O233" s="234" t="str">
        <f>IF(M233="","",J233*M233/Q233*VLOOKUP(B233,'2-Kosten per locatie'!$A$12:$C$50,3,FALSE))</f>
        <v/>
      </c>
      <c r="P233" s="318">
        <f>IF(L233="nio",0,IF(L233&gt;0,VLOOKUP(G233,'3-Productie normen'!A:O,VLOOKUP(L233,'3-Productie normen'!$B$33:$C$40,2,FALSE),FALSE)))</f>
        <v>0</v>
      </c>
      <c r="Q233" s="318">
        <f>P233*'3-Productie normen'!$O$8</f>
        <v>0</v>
      </c>
      <c r="R233" s="319" t="str">
        <f>VLOOKUP(G233,'3-Productie normen'!A:M,13,FALSE)</f>
        <v>S</v>
      </c>
      <c r="S233" s="319"/>
      <c r="U233" s="320">
        <f t="shared" si="6"/>
        <v>2754</v>
      </c>
    </row>
    <row r="234" spans="1:21" ht="14.1" customHeight="1">
      <c r="A234" s="74">
        <v>234</v>
      </c>
      <c r="B234" s="286" t="s">
        <v>381</v>
      </c>
      <c r="C234" s="286" t="s">
        <v>380</v>
      </c>
      <c r="D234" s="315">
        <v>1</v>
      </c>
      <c r="E234" s="316" t="s">
        <v>442</v>
      </c>
      <c r="F234" s="485" t="s">
        <v>383</v>
      </c>
      <c r="G234" s="286" t="s">
        <v>40</v>
      </c>
      <c r="H234" s="486" t="s">
        <v>279</v>
      </c>
      <c r="I234" s="486" t="s">
        <v>73</v>
      </c>
      <c r="J234" s="501">
        <v>20</v>
      </c>
      <c r="K234" s="317">
        <f t="shared" si="7"/>
        <v>156</v>
      </c>
      <c r="L234" s="235">
        <v>156</v>
      </c>
      <c r="M234" s="235"/>
      <c r="N234" s="234" t="e">
        <f>IF(L234="nio",0,IF(L234&gt;0,L234*J234/P234,0))*VLOOKUP(B234,'2-Kosten per locatie'!$A$12:$C$50,3,FALSE)</f>
        <v>#DIV/0!</v>
      </c>
      <c r="O234" s="234" t="str">
        <f>IF(M234="","",J234*M234/Q234*VLOOKUP(B234,'2-Kosten per locatie'!$A$12:$C$50,3,FALSE))</f>
        <v/>
      </c>
      <c r="P234" s="318">
        <f>IF(L234="nio",0,IF(L234&gt;0,VLOOKUP(G234,'3-Productie normen'!A:O,VLOOKUP(L234,'3-Productie normen'!$B$33:$C$40,2,FALSE),FALSE)))</f>
        <v>0</v>
      </c>
      <c r="Q234" s="318">
        <f>P234*'3-Productie normen'!$O$8</f>
        <v>0</v>
      </c>
      <c r="R234" s="319" t="str">
        <f>VLOOKUP(G234,'3-Productie normen'!A:M,13,FALSE)</f>
        <v>V</v>
      </c>
      <c r="S234" s="319"/>
      <c r="U234" s="320">
        <f t="shared" si="6"/>
        <v>3120</v>
      </c>
    </row>
    <row r="235" spans="1:21" ht="14.1" customHeight="1">
      <c r="A235" s="74">
        <v>235</v>
      </c>
      <c r="B235" s="286" t="s">
        <v>381</v>
      </c>
      <c r="C235" s="286" t="s">
        <v>380</v>
      </c>
      <c r="D235" s="315">
        <v>1</v>
      </c>
      <c r="E235" s="316" t="s">
        <v>442</v>
      </c>
      <c r="F235" s="486" t="s">
        <v>384</v>
      </c>
      <c r="G235" s="286" t="s">
        <v>40</v>
      </c>
      <c r="H235" s="486" t="s">
        <v>277</v>
      </c>
      <c r="I235" s="486" t="s">
        <v>642</v>
      </c>
      <c r="J235" s="501">
        <v>125</v>
      </c>
      <c r="K235" s="317">
        <f t="shared" si="7"/>
        <v>156</v>
      </c>
      <c r="L235" s="235">
        <v>156</v>
      </c>
      <c r="M235" s="235"/>
      <c r="N235" s="234" t="e">
        <f>IF(L235="nio",0,IF(L235&gt;0,L235*J235/P235,0))*VLOOKUP(B235,'2-Kosten per locatie'!$A$12:$C$50,3,FALSE)</f>
        <v>#DIV/0!</v>
      </c>
      <c r="O235" s="234" t="str">
        <f>IF(M235="","",J235*M235/Q235*VLOOKUP(B235,'2-Kosten per locatie'!$A$12:$C$50,3,FALSE))</f>
        <v/>
      </c>
      <c r="P235" s="318">
        <f>IF(L235="nio",0,IF(L235&gt;0,VLOOKUP(G235,'3-Productie normen'!A:O,VLOOKUP(L235,'3-Productie normen'!$B$33:$C$40,2,FALSE),FALSE)))</f>
        <v>0</v>
      </c>
      <c r="Q235" s="318">
        <f>P235*'3-Productie normen'!$O$8</f>
        <v>0</v>
      </c>
      <c r="R235" s="319" t="str">
        <f>VLOOKUP(G235,'3-Productie normen'!A:M,13,FALSE)</f>
        <v>V</v>
      </c>
      <c r="S235" s="319"/>
      <c r="U235" s="320">
        <f t="shared" si="6"/>
        <v>19500</v>
      </c>
    </row>
    <row r="236" spans="1:21" ht="14.1" customHeight="1">
      <c r="A236" s="74">
        <v>236</v>
      </c>
      <c r="B236" s="286" t="s">
        <v>381</v>
      </c>
      <c r="C236" s="286" t="s">
        <v>380</v>
      </c>
      <c r="D236" s="315">
        <v>1</v>
      </c>
      <c r="E236" s="316" t="s">
        <v>442</v>
      </c>
      <c r="F236" s="486" t="s">
        <v>385</v>
      </c>
      <c r="G236" s="286" t="s">
        <v>40</v>
      </c>
      <c r="H236" s="486" t="s">
        <v>277</v>
      </c>
      <c r="I236" s="486" t="s">
        <v>642</v>
      </c>
      <c r="J236" s="501">
        <v>47</v>
      </c>
      <c r="K236" s="317">
        <f t="shared" si="7"/>
        <v>156</v>
      </c>
      <c r="L236" s="235">
        <v>156</v>
      </c>
      <c r="M236" s="235"/>
      <c r="N236" s="234" t="e">
        <f>IF(L236="nio",0,IF(L236&gt;0,L236*J236/P236,0))*VLOOKUP(B236,'2-Kosten per locatie'!$A$12:$C$50,3,FALSE)</f>
        <v>#DIV/0!</v>
      </c>
      <c r="O236" s="234" t="str">
        <f>IF(M236="","",J236*M236/Q236*VLOOKUP(B236,'2-Kosten per locatie'!$A$12:$C$50,3,FALSE))</f>
        <v/>
      </c>
      <c r="P236" s="318">
        <f>IF(L236="nio",0,IF(L236&gt;0,VLOOKUP(G236,'3-Productie normen'!A:O,VLOOKUP(L236,'3-Productie normen'!$B$33:$C$40,2,FALSE),FALSE)))</f>
        <v>0</v>
      </c>
      <c r="Q236" s="318">
        <f>P236*'3-Productie normen'!$O$8</f>
        <v>0</v>
      </c>
      <c r="R236" s="319" t="str">
        <f>VLOOKUP(G236,'3-Productie normen'!A:M,13,FALSE)</f>
        <v>V</v>
      </c>
      <c r="S236" s="319"/>
      <c r="U236" s="320">
        <f t="shared" si="6"/>
        <v>7332</v>
      </c>
    </row>
    <row r="237" spans="1:21" ht="14.1" customHeight="1">
      <c r="A237" s="74">
        <v>237</v>
      </c>
      <c r="B237" s="286" t="s">
        <v>381</v>
      </c>
      <c r="C237" s="286" t="s">
        <v>380</v>
      </c>
      <c r="D237" s="315">
        <v>1</v>
      </c>
      <c r="E237" s="316" t="s">
        <v>442</v>
      </c>
      <c r="F237" s="486" t="s">
        <v>443</v>
      </c>
      <c r="G237" s="70" t="s">
        <v>36</v>
      </c>
      <c r="H237" s="486" t="s">
        <v>277</v>
      </c>
      <c r="I237" s="486" t="s">
        <v>642</v>
      </c>
      <c r="J237" s="501">
        <v>7.3</v>
      </c>
      <c r="K237" s="317">
        <f t="shared" si="7"/>
        <v>255</v>
      </c>
      <c r="L237" s="235">
        <v>255</v>
      </c>
      <c r="M237" s="235"/>
      <c r="N237" s="234" t="e">
        <f>IF(L237="nio",0,IF(L237&gt;0,L237*J237/P237,0))*VLOOKUP(B237,'2-Kosten per locatie'!$A$12:$C$50,3,FALSE)</f>
        <v>#DIV/0!</v>
      </c>
      <c r="O237" s="234" t="str">
        <f>IF(M237="","",J237*M237/Q237*VLOOKUP(B237,'2-Kosten per locatie'!$A$12:$C$50,3,FALSE))</f>
        <v/>
      </c>
      <c r="P237" s="318">
        <f>IF(L237="nio",0,IF(L237&gt;0,VLOOKUP(G237,'3-Productie normen'!A:O,VLOOKUP(L237,'3-Productie normen'!$B$33:$C$40,2,FALSE),FALSE)))</f>
        <v>0</v>
      </c>
      <c r="Q237" s="318">
        <f>P237*'3-Productie normen'!$O$8</f>
        <v>0</v>
      </c>
      <c r="R237" s="319" t="str">
        <f>VLOOKUP(G237,'3-Productie normen'!A:M,13,FALSE)</f>
        <v>B</v>
      </c>
      <c r="S237" s="319"/>
      <c r="U237" s="320">
        <f t="shared" si="6"/>
        <v>1861.5</v>
      </c>
    </row>
    <row r="238" spans="1:21" ht="14.1" customHeight="1">
      <c r="A238" s="74">
        <v>238</v>
      </c>
      <c r="B238" s="286" t="s">
        <v>381</v>
      </c>
      <c r="C238" s="286" t="s">
        <v>380</v>
      </c>
      <c r="D238" s="315">
        <v>1</v>
      </c>
      <c r="E238" s="316" t="s">
        <v>442</v>
      </c>
      <c r="F238" s="486" t="s">
        <v>444</v>
      </c>
      <c r="G238" s="70" t="s">
        <v>43</v>
      </c>
      <c r="H238" s="486" t="s">
        <v>277</v>
      </c>
      <c r="I238" s="486" t="s">
        <v>642</v>
      </c>
      <c r="J238" s="501">
        <v>12</v>
      </c>
      <c r="K238" s="317">
        <f t="shared" si="7"/>
        <v>255</v>
      </c>
      <c r="L238" s="235">
        <v>255</v>
      </c>
      <c r="M238" s="235"/>
      <c r="N238" s="234" t="e">
        <f>IF(L238="nio",0,IF(L238&gt;0,L238*J238/P238,0))*VLOOKUP(B238,'2-Kosten per locatie'!$A$12:$C$50,3,FALSE)</f>
        <v>#DIV/0!</v>
      </c>
      <c r="O238" s="234" t="str">
        <f>IF(M238="","",J238*M238/Q238*VLOOKUP(B238,'2-Kosten per locatie'!$A$12:$C$50,3,FALSE))</f>
        <v/>
      </c>
      <c r="P238" s="318">
        <f>IF(L238="nio",0,IF(L238&gt;0,VLOOKUP(G238,'3-Productie normen'!A:O,VLOOKUP(L238,'3-Productie normen'!$B$33:$C$40,2,FALSE),FALSE)))</f>
        <v>0</v>
      </c>
      <c r="Q238" s="318">
        <f>P238*'3-Productie normen'!$O$8</f>
        <v>0</v>
      </c>
      <c r="R238" s="319" t="str">
        <f>VLOOKUP(G238,'3-Productie normen'!A:M,13,FALSE)</f>
        <v>B</v>
      </c>
      <c r="S238" s="319"/>
      <c r="U238" s="320">
        <f t="shared" si="6"/>
        <v>3060</v>
      </c>
    </row>
    <row r="239" spans="1:21" ht="14.1" customHeight="1">
      <c r="A239" s="74">
        <v>239</v>
      </c>
      <c r="B239" s="286" t="s">
        <v>381</v>
      </c>
      <c r="C239" s="286" t="s">
        <v>380</v>
      </c>
      <c r="D239" s="481">
        <v>1</v>
      </c>
      <c r="E239" s="231" t="s">
        <v>445</v>
      </c>
      <c r="F239" s="489" t="s">
        <v>446</v>
      </c>
      <c r="G239" s="85" t="s">
        <v>626</v>
      </c>
      <c r="H239" s="499" t="s">
        <v>277</v>
      </c>
      <c r="I239" s="499" t="s">
        <v>642</v>
      </c>
      <c r="J239" s="504">
        <v>109.75</v>
      </c>
      <c r="K239" s="317">
        <f t="shared" si="7"/>
        <v>12</v>
      </c>
      <c r="L239" s="235">
        <v>12</v>
      </c>
      <c r="M239" s="235"/>
      <c r="N239" s="234" t="e">
        <f>IF(L239="nio",0,IF(L239&gt;0,L239*J239/P239,0))*VLOOKUP(B239,'2-Kosten per locatie'!$A$12:$C$50,3,FALSE)</f>
        <v>#DIV/0!</v>
      </c>
      <c r="O239" s="234" t="str">
        <f>IF(M239="","",J239*M239/Q239*VLOOKUP(B239,'2-Kosten per locatie'!$A$12:$C$50,3,FALSE))</f>
        <v/>
      </c>
      <c r="P239" s="318">
        <f>IF(L239="nio",0,IF(L239&gt;0,VLOOKUP(G239,'3-Productie normen'!A:O,VLOOKUP(L239,'3-Productie normen'!$B$33:$C$40,2,FALSE),FALSE)))</f>
        <v>0</v>
      </c>
      <c r="Q239" s="318">
        <f>P239*'3-Productie normen'!$O$8</f>
        <v>0</v>
      </c>
      <c r="R239" s="319" t="str">
        <f>VLOOKUP(G239,'3-Productie normen'!A:M,13,FALSE)</f>
        <v>V</v>
      </c>
      <c r="S239" s="319"/>
      <c r="U239" s="320">
        <f t="shared" si="6"/>
        <v>1317</v>
      </c>
    </row>
    <row r="240" spans="1:21" ht="14.1" customHeight="1">
      <c r="A240" s="74">
        <v>240</v>
      </c>
      <c r="B240" s="286" t="s">
        <v>381</v>
      </c>
      <c r="C240" s="286" t="s">
        <v>380</v>
      </c>
      <c r="D240" s="481">
        <v>1</v>
      </c>
      <c r="E240" s="231" t="s">
        <v>447</v>
      </c>
      <c r="F240" s="489" t="s">
        <v>242</v>
      </c>
      <c r="G240" s="508" t="s">
        <v>36</v>
      </c>
      <c r="H240" s="499" t="s">
        <v>277</v>
      </c>
      <c r="I240" s="499" t="s">
        <v>642</v>
      </c>
      <c r="J240" s="504">
        <v>16.93</v>
      </c>
      <c r="K240" s="317">
        <f t="shared" si="7"/>
        <v>255</v>
      </c>
      <c r="L240" s="235">
        <v>255</v>
      </c>
      <c r="M240" s="235"/>
      <c r="N240" s="234" t="e">
        <f>IF(L240="nio",0,IF(L240&gt;0,L240*J240/P240,0))*VLOOKUP(B240,'2-Kosten per locatie'!$A$12:$C$50,3,FALSE)</f>
        <v>#DIV/0!</v>
      </c>
      <c r="O240" s="234" t="str">
        <f>IF(M240="","",J240*M240/Q240*VLOOKUP(B240,'2-Kosten per locatie'!$A$12:$C$50,3,FALSE))</f>
        <v/>
      </c>
      <c r="P240" s="318">
        <f>IF(L240="nio",0,IF(L240&gt;0,VLOOKUP(G240,'3-Productie normen'!A:O,VLOOKUP(L240,'3-Productie normen'!$B$33:$C$40,2,FALSE),FALSE)))</f>
        <v>0</v>
      </c>
      <c r="Q240" s="318">
        <f>P240*'3-Productie normen'!$O$8</f>
        <v>0</v>
      </c>
      <c r="R240" s="319" t="str">
        <f>VLOOKUP(G240,'3-Productie normen'!A:M,13,FALSE)</f>
        <v>B</v>
      </c>
      <c r="S240" s="319"/>
      <c r="U240" s="320">
        <f t="shared" si="6"/>
        <v>4317.1499999999996</v>
      </c>
    </row>
    <row r="241" spans="1:21" ht="14.1" customHeight="1">
      <c r="A241" s="74">
        <v>241</v>
      </c>
      <c r="B241" s="286" t="s">
        <v>381</v>
      </c>
      <c r="C241" s="286" t="s">
        <v>380</v>
      </c>
      <c r="D241" s="481">
        <v>1</v>
      </c>
      <c r="E241" s="231" t="s">
        <v>448</v>
      </c>
      <c r="F241" s="489" t="s">
        <v>242</v>
      </c>
      <c r="G241" s="508" t="s">
        <v>36</v>
      </c>
      <c r="H241" s="499" t="s">
        <v>277</v>
      </c>
      <c r="I241" s="499" t="s">
        <v>642</v>
      </c>
      <c r="J241" s="504">
        <v>16.93</v>
      </c>
      <c r="K241" s="317">
        <f t="shared" si="7"/>
        <v>255</v>
      </c>
      <c r="L241" s="235">
        <v>255</v>
      </c>
      <c r="M241" s="235"/>
      <c r="N241" s="234" t="e">
        <f>IF(L241="nio",0,IF(L241&gt;0,L241*J241/P241,0))*VLOOKUP(B241,'2-Kosten per locatie'!$A$12:$C$50,3,FALSE)</f>
        <v>#DIV/0!</v>
      </c>
      <c r="O241" s="234" t="str">
        <f>IF(M241="","",J241*M241/Q241*VLOOKUP(B241,'2-Kosten per locatie'!$A$12:$C$50,3,FALSE))</f>
        <v/>
      </c>
      <c r="P241" s="318">
        <f>IF(L241="nio",0,IF(L241&gt;0,VLOOKUP(G241,'3-Productie normen'!A:O,VLOOKUP(L241,'3-Productie normen'!$B$33:$C$40,2,FALSE),FALSE)))</f>
        <v>0</v>
      </c>
      <c r="Q241" s="318">
        <f>P241*'3-Productie normen'!$O$8</f>
        <v>0</v>
      </c>
      <c r="R241" s="319" t="str">
        <f>VLOOKUP(G241,'3-Productie normen'!A:M,13,FALSE)</f>
        <v>B</v>
      </c>
      <c r="S241" s="319"/>
      <c r="U241" s="320">
        <f t="shared" si="6"/>
        <v>4317.1499999999996</v>
      </c>
    </row>
    <row r="242" spans="1:21" ht="14.1" customHeight="1">
      <c r="A242" s="74">
        <v>242</v>
      </c>
      <c r="B242" s="286" t="s">
        <v>381</v>
      </c>
      <c r="C242" s="286" t="s">
        <v>380</v>
      </c>
      <c r="D242" s="481">
        <v>1</v>
      </c>
      <c r="E242" s="231" t="s">
        <v>284</v>
      </c>
      <c r="F242" s="489" t="s">
        <v>242</v>
      </c>
      <c r="G242" s="508" t="s">
        <v>36</v>
      </c>
      <c r="H242" s="499" t="s">
        <v>277</v>
      </c>
      <c r="I242" s="499" t="s">
        <v>642</v>
      </c>
      <c r="J242" s="504">
        <v>16.93</v>
      </c>
      <c r="K242" s="317">
        <f t="shared" si="7"/>
        <v>255</v>
      </c>
      <c r="L242" s="235">
        <v>255</v>
      </c>
      <c r="M242" s="235"/>
      <c r="N242" s="234" t="e">
        <f>IF(L242="nio",0,IF(L242&gt;0,L242*J242/P242,0))*VLOOKUP(B242,'2-Kosten per locatie'!$A$12:$C$50,3,FALSE)</f>
        <v>#DIV/0!</v>
      </c>
      <c r="O242" s="234" t="str">
        <f>IF(M242="","",J242*M242/Q242*VLOOKUP(B242,'2-Kosten per locatie'!$A$12:$C$50,3,FALSE))</f>
        <v/>
      </c>
      <c r="P242" s="318">
        <f>IF(L242="nio",0,IF(L242&gt;0,VLOOKUP(G242,'3-Productie normen'!A:O,VLOOKUP(L242,'3-Productie normen'!$B$33:$C$40,2,FALSE),FALSE)))</f>
        <v>0</v>
      </c>
      <c r="Q242" s="318">
        <f>P242*'3-Productie normen'!$O$8</f>
        <v>0</v>
      </c>
      <c r="R242" s="319" t="str">
        <f>VLOOKUP(G242,'3-Productie normen'!A:M,13,FALSE)</f>
        <v>B</v>
      </c>
      <c r="S242" s="319"/>
      <c r="U242" s="320">
        <f t="shared" si="6"/>
        <v>4317.1499999999996</v>
      </c>
    </row>
    <row r="243" spans="1:21" ht="14.1" customHeight="1">
      <c r="A243" s="74">
        <v>243</v>
      </c>
      <c r="B243" s="286" t="s">
        <v>381</v>
      </c>
      <c r="C243" s="286" t="s">
        <v>380</v>
      </c>
      <c r="D243" s="481">
        <v>1</v>
      </c>
      <c r="E243" s="231" t="s">
        <v>449</v>
      </c>
      <c r="F243" s="489" t="s">
        <v>242</v>
      </c>
      <c r="G243" s="508" t="s">
        <v>36</v>
      </c>
      <c r="H243" s="499" t="s">
        <v>277</v>
      </c>
      <c r="I243" s="499" t="s">
        <v>642</v>
      </c>
      <c r="J243" s="504">
        <v>16.93</v>
      </c>
      <c r="K243" s="317">
        <f t="shared" si="7"/>
        <v>255</v>
      </c>
      <c r="L243" s="235">
        <v>255</v>
      </c>
      <c r="M243" s="235"/>
      <c r="N243" s="234" t="e">
        <f>IF(L243="nio",0,IF(L243&gt;0,L243*J243/P243,0))*VLOOKUP(B243,'2-Kosten per locatie'!$A$12:$C$50,3,FALSE)</f>
        <v>#DIV/0!</v>
      </c>
      <c r="O243" s="234" t="str">
        <f>IF(M243="","",J243*M243/Q243*VLOOKUP(B243,'2-Kosten per locatie'!$A$12:$C$50,3,FALSE))</f>
        <v/>
      </c>
      <c r="P243" s="318">
        <f>IF(L243="nio",0,IF(L243&gt;0,VLOOKUP(G243,'3-Productie normen'!A:O,VLOOKUP(L243,'3-Productie normen'!$B$33:$C$40,2,FALSE),FALSE)))</f>
        <v>0</v>
      </c>
      <c r="Q243" s="318">
        <f>P243*'3-Productie normen'!$O$8</f>
        <v>0</v>
      </c>
      <c r="R243" s="319" t="str">
        <f>VLOOKUP(G243,'3-Productie normen'!A:M,13,FALSE)</f>
        <v>B</v>
      </c>
      <c r="S243" s="319"/>
      <c r="U243" s="320">
        <f t="shared" si="6"/>
        <v>4317.1499999999996</v>
      </c>
    </row>
    <row r="244" spans="1:21" ht="14.1" customHeight="1">
      <c r="A244" s="74">
        <v>244</v>
      </c>
      <c r="B244" s="286" t="s">
        <v>381</v>
      </c>
      <c r="C244" s="286" t="s">
        <v>380</v>
      </c>
      <c r="D244" s="481">
        <v>1</v>
      </c>
      <c r="E244" s="231" t="s">
        <v>450</v>
      </c>
      <c r="F244" s="489" t="s">
        <v>242</v>
      </c>
      <c r="G244" s="508" t="s">
        <v>36</v>
      </c>
      <c r="H244" s="489" t="s">
        <v>277</v>
      </c>
      <c r="I244" s="489" t="s">
        <v>642</v>
      </c>
      <c r="J244" s="504">
        <v>34.42</v>
      </c>
      <c r="K244" s="317">
        <f t="shared" si="7"/>
        <v>255</v>
      </c>
      <c r="L244" s="235">
        <v>255</v>
      </c>
      <c r="M244" s="235"/>
      <c r="N244" s="234" t="e">
        <f>IF(L244="nio",0,IF(L244&gt;0,L244*J244/P244,0))*VLOOKUP(B244,'2-Kosten per locatie'!$A$12:$C$50,3,FALSE)</f>
        <v>#DIV/0!</v>
      </c>
      <c r="O244" s="234" t="str">
        <f>IF(M244="","",J244*M244/Q244*VLOOKUP(B244,'2-Kosten per locatie'!$A$12:$C$50,3,FALSE))</f>
        <v/>
      </c>
      <c r="P244" s="318">
        <f>IF(L244="nio",0,IF(L244&gt;0,VLOOKUP(G244,'3-Productie normen'!A:O,VLOOKUP(L244,'3-Productie normen'!$B$33:$C$40,2,FALSE),FALSE)))</f>
        <v>0</v>
      </c>
      <c r="Q244" s="318">
        <f>P244*'3-Productie normen'!$O$8</f>
        <v>0</v>
      </c>
      <c r="R244" s="319" t="str">
        <f>VLOOKUP(G244,'3-Productie normen'!A:M,13,FALSE)</f>
        <v>B</v>
      </c>
      <c r="S244" s="319"/>
      <c r="U244" s="320">
        <f t="shared" si="6"/>
        <v>8777.1</v>
      </c>
    </row>
    <row r="245" spans="1:21" ht="14.1" customHeight="1">
      <c r="A245" s="74">
        <v>245</v>
      </c>
      <c r="B245" s="286" t="s">
        <v>381</v>
      </c>
      <c r="C245" s="286" t="s">
        <v>380</v>
      </c>
      <c r="D245" s="481">
        <v>1</v>
      </c>
      <c r="E245" s="231" t="s">
        <v>286</v>
      </c>
      <c r="F245" s="489" t="s">
        <v>242</v>
      </c>
      <c r="G245" s="508" t="s">
        <v>36</v>
      </c>
      <c r="H245" s="489" t="s">
        <v>277</v>
      </c>
      <c r="I245" s="489" t="s">
        <v>642</v>
      </c>
      <c r="J245" s="504">
        <v>16.93</v>
      </c>
      <c r="K245" s="317">
        <f t="shared" si="7"/>
        <v>255</v>
      </c>
      <c r="L245" s="235">
        <v>255</v>
      </c>
      <c r="M245" s="235"/>
      <c r="N245" s="234" t="e">
        <f>IF(L245="nio",0,IF(L245&gt;0,L245*J245/P245,0))*VLOOKUP(B245,'2-Kosten per locatie'!$A$12:$C$50,3,FALSE)</f>
        <v>#DIV/0!</v>
      </c>
      <c r="O245" s="234" t="str">
        <f>IF(M245="","",J245*M245/Q245*VLOOKUP(B245,'2-Kosten per locatie'!$A$12:$C$50,3,FALSE))</f>
        <v/>
      </c>
      <c r="P245" s="318">
        <f>IF(L245="nio",0,IF(L245&gt;0,VLOOKUP(G245,'3-Productie normen'!A:O,VLOOKUP(L245,'3-Productie normen'!$B$33:$C$40,2,FALSE),FALSE)))</f>
        <v>0</v>
      </c>
      <c r="Q245" s="318">
        <f>P245*'3-Productie normen'!$O$8</f>
        <v>0</v>
      </c>
      <c r="R245" s="319" t="str">
        <f>VLOOKUP(G245,'3-Productie normen'!A:M,13,FALSE)</f>
        <v>B</v>
      </c>
      <c r="S245" s="319"/>
      <c r="U245" s="320">
        <f t="shared" si="6"/>
        <v>4317.1499999999996</v>
      </c>
    </row>
    <row r="246" spans="1:21" ht="14.1" customHeight="1">
      <c r="A246" s="74">
        <v>246</v>
      </c>
      <c r="B246" s="286" t="s">
        <v>381</v>
      </c>
      <c r="C246" s="286" t="s">
        <v>380</v>
      </c>
      <c r="D246" s="481">
        <v>1</v>
      </c>
      <c r="E246" s="231" t="s">
        <v>287</v>
      </c>
      <c r="F246" s="489" t="s">
        <v>242</v>
      </c>
      <c r="G246" s="508" t="s">
        <v>36</v>
      </c>
      <c r="H246" s="489" t="s">
        <v>277</v>
      </c>
      <c r="I246" s="489" t="s">
        <v>642</v>
      </c>
      <c r="J246" s="504">
        <v>17.64</v>
      </c>
      <c r="K246" s="317">
        <f t="shared" si="7"/>
        <v>255</v>
      </c>
      <c r="L246" s="235">
        <v>255</v>
      </c>
      <c r="M246" s="235"/>
      <c r="N246" s="234" t="e">
        <f>IF(L246="nio",0,IF(L246&gt;0,L246*J246/P246,0))*VLOOKUP(B246,'2-Kosten per locatie'!$A$12:$C$50,3,FALSE)</f>
        <v>#DIV/0!</v>
      </c>
      <c r="O246" s="234" t="str">
        <f>IF(M246="","",J246*M246/Q246*VLOOKUP(B246,'2-Kosten per locatie'!$A$12:$C$50,3,FALSE))</f>
        <v/>
      </c>
      <c r="P246" s="318">
        <f>IF(L246="nio",0,IF(L246&gt;0,VLOOKUP(G246,'3-Productie normen'!A:O,VLOOKUP(L246,'3-Productie normen'!$B$33:$C$40,2,FALSE),FALSE)))</f>
        <v>0</v>
      </c>
      <c r="Q246" s="318">
        <f>P246*'3-Productie normen'!$O$8</f>
        <v>0</v>
      </c>
      <c r="R246" s="319" t="str">
        <f>VLOOKUP(G246,'3-Productie normen'!A:M,13,FALSE)</f>
        <v>B</v>
      </c>
      <c r="S246" s="319"/>
      <c r="U246" s="320">
        <f t="shared" si="6"/>
        <v>4498.2</v>
      </c>
    </row>
    <row r="247" spans="1:21" ht="14.1" customHeight="1">
      <c r="A247" s="74">
        <v>247</v>
      </c>
      <c r="B247" s="286" t="s">
        <v>381</v>
      </c>
      <c r="C247" s="286" t="s">
        <v>380</v>
      </c>
      <c r="D247" s="481">
        <v>1</v>
      </c>
      <c r="E247" s="231" t="s">
        <v>288</v>
      </c>
      <c r="F247" s="489" t="s">
        <v>415</v>
      </c>
      <c r="G247" s="70" t="s">
        <v>38</v>
      </c>
      <c r="H247" s="489" t="s">
        <v>278</v>
      </c>
      <c r="I247" s="423" t="s">
        <v>634</v>
      </c>
      <c r="J247" s="504">
        <v>4.83</v>
      </c>
      <c r="K247" s="317">
        <f t="shared" si="7"/>
        <v>255</v>
      </c>
      <c r="L247" s="235">
        <v>255</v>
      </c>
      <c r="M247" s="235"/>
      <c r="N247" s="234" t="e">
        <f>IF(L247="nio",0,IF(L247&gt;0,L247*J247/P247,0))*VLOOKUP(B247,'2-Kosten per locatie'!$A$12:$C$50,3,FALSE)</f>
        <v>#DIV/0!</v>
      </c>
      <c r="O247" s="234" t="str">
        <f>IF(M247="","",J247*M247/Q247*VLOOKUP(B247,'2-Kosten per locatie'!$A$12:$C$50,3,FALSE))</f>
        <v/>
      </c>
      <c r="P247" s="318">
        <f>IF(L247="nio",0,IF(L247&gt;0,VLOOKUP(G247,'3-Productie normen'!A:O,VLOOKUP(L247,'3-Productie normen'!$B$33:$C$40,2,FALSE),FALSE)))</f>
        <v>0</v>
      </c>
      <c r="Q247" s="318">
        <f>P247*'3-Productie normen'!$O$8</f>
        <v>0</v>
      </c>
      <c r="R247" s="319" t="str">
        <f>VLOOKUP(G247,'3-Productie normen'!A:M,13,FALSE)</f>
        <v>S</v>
      </c>
      <c r="S247" s="319"/>
      <c r="U247" s="320">
        <f t="shared" si="6"/>
        <v>1231.6500000000001</v>
      </c>
    </row>
    <row r="248" spans="1:21" ht="14.1" customHeight="1">
      <c r="A248" s="74">
        <v>248</v>
      </c>
      <c r="B248" s="286" t="s">
        <v>381</v>
      </c>
      <c r="C248" s="286" t="s">
        <v>380</v>
      </c>
      <c r="D248" s="481">
        <v>1</v>
      </c>
      <c r="E248" s="231" t="s">
        <v>289</v>
      </c>
      <c r="F248" s="489" t="s">
        <v>239</v>
      </c>
      <c r="G248" s="70" t="s">
        <v>38</v>
      </c>
      <c r="H248" s="489" t="s">
        <v>278</v>
      </c>
      <c r="I248" s="423" t="s">
        <v>634</v>
      </c>
      <c r="J248" s="504">
        <v>1.1200000000000001</v>
      </c>
      <c r="K248" s="317">
        <f t="shared" si="7"/>
        <v>255</v>
      </c>
      <c r="L248" s="235">
        <v>255</v>
      </c>
      <c r="M248" s="235"/>
      <c r="N248" s="234" t="e">
        <f>IF(L248="nio",0,IF(L248&gt;0,L248*J248/P248,0))*VLOOKUP(B248,'2-Kosten per locatie'!$A$12:$C$50,3,FALSE)</f>
        <v>#DIV/0!</v>
      </c>
      <c r="O248" s="234" t="str">
        <f>IF(M248="","",J248*M248/Q248*VLOOKUP(B248,'2-Kosten per locatie'!$A$12:$C$50,3,FALSE))</f>
        <v/>
      </c>
      <c r="P248" s="318">
        <f>IF(L248="nio",0,IF(L248&gt;0,VLOOKUP(G248,'3-Productie normen'!A:O,VLOOKUP(L248,'3-Productie normen'!$B$33:$C$40,2,FALSE),FALSE)))</f>
        <v>0</v>
      </c>
      <c r="Q248" s="318">
        <f>P248*'3-Productie normen'!$O$8</f>
        <v>0</v>
      </c>
      <c r="R248" s="319" t="str">
        <f>VLOOKUP(G248,'3-Productie normen'!A:M,13,FALSE)</f>
        <v>S</v>
      </c>
      <c r="S248" s="319"/>
      <c r="U248" s="320">
        <f t="shared" si="6"/>
        <v>285.60000000000002</v>
      </c>
    </row>
    <row r="249" spans="1:21" ht="14.1" customHeight="1">
      <c r="A249" s="74">
        <v>249</v>
      </c>
      <c r="B249" s="286" t="s">
        <v>381</v>
      </c>
      <c r="C249" s="286" t="s">
        <v>380</v>
      </c>
      <c r="D249" s="481">
        <v>1</v>
      </c>
      <c r="E249" s="231" t="s">
        <v>290</v>
      </c>
      <c r="F249" s="489" t="s">
        <v>239</v>
      </c>
      <c r="G249" s="70" t="s">
        <v>38</v>
      </c>
      <c r="H249" s="489" t="s">
        <v>278</v>
      </c>
      <c r="I249" s="423" t="s">
        <v>634</v>
      </c>
      <c r="J249" s="504">
        <v>0.98</v>
      </c>
      <c r="K249" s="317">
        <f t="shared" si="7"/>
        <v>255</v>
      </c>
      <c r="L249" s="235">
        <v>255</v>
      </c>
      <c r="M249" s="235"/>
      <c r="N249" s="234" t="e">
        <f>IF(L249="nio",0,IF(L249&gt;0,L249*J249/P249,0))*VLOOKUP(B249,'2-Kosten per locatie'!$A$12:$C$50,3,FALSE)</f>
        <v>#DIV/0!</v>
      </c>
      <c r="O249" s="234" t="str">
        <f>IF(M249="","",J249*M249/Q249*VLOOKUP(B249,'2-Kosten per locatie'!$A$12:$C$50,3,FALSE))</f>
        <v/>
      </c>
      <c r="P249" s="318">
        <f>IF(L249="nio",0,IF(L249&gt;0,VLOOKUP(G249,'3-Productie normen'!A:O,VLOOKUP(L249,'3-Productie normen'!$B$33:$C$40,2,FALSE),FALSE)))</f>
        <v>0</v>
      </c>
      <c r="Q249" s="318">
        <f>P249*'3-Productie normen'!$O$8</f>
        <v>0</v>
      </c>
      <c r="R249" s="319" t="str">
        <f>VLOOKUP(G249,'3-Productie normen'!A:M,13,FALSE)</f>
        <v>S</v>
      </c>
      <c r="S249" s="319"/>
      <c r="U249" s="320">
        <f t="shared" si="6"/>
        <v>249.9</v>
      </c>
    </row>
    <row r="250" spans="1:21" ht="14.1" customHeight="1">
      <c r="A250" s="74">
        <v>250</v>
      </c>
      <c r="B250" s="286" t="s">
        <v>381</v>
      </c>
      <c r="C250" s="286" t="s">
        <v>380</v>
      </c>
      <c r="D250" s="481">
        <v>1</v>
      </c>
      <c r="E250" s="231" t="s">
        <v>292</v>
      </c>
      <c r="F250" s="489" t="s">
        <v>418</v>
      </c>
      <c r="G250" s="70" t="s">
        <v>38</v>
      </c>
      <c r="H250" s="489" t="s">
        <v>278</v>
      </c>
      <c r="I250" s="423" t="s">
        <v>634</v>
      </c>
      <c r="J250" s="504">
        <v>4.83</v>
      </c>
      <c r="K250" s="317">
        <f t="shared" si="7"/>
        <v>255</v>
      </c>
      <c r="L250" s="235">
        <v>255</v>
      </c>
      <c r="M250" s="235"/>
      <c r="N250" s="234" t="e">
        <f>IF(L250="nio",0,IF(L250&gt;0,L250*J250/P250,0))*VLOOKUP(B250,'2-Kosten per locatie'!$A$12:$C$50,3,FALSE)</f>
        <v>#DIV/0!</v>
      </c>
      <c r="O250" s="234" t="str">
        <f>IF(M250="","",J250*M250/Q250*VLOOKUP(B250,'2-Kosten per locatie'!$A$12:$C$50,3,FALSE))</f>
        <v/>
      </c>
      <c r="P250" s="318">
        <f>IF(L250="nio",0,IF(L250&gt;0,VLOOKUP(G250,'3-Productie normen'!A:O,VLOOKUP(L250,'3-Productie normen'!$B$33:$C$40,2,FALSE),FALSE)))</f>
        <v>0</v>
      </c>
      <c r="Q250" s="318">
        <f>P250*'3-Productie normen'!$O$8</f>
        <v>0</v>
      </c>
      <c r="R250" s="319" t="str">
        <f>VLOOKUP(G250,'3-Productie normen'!A:M,13,FALSE)</f>
        <v>S</v>
      </c>
      <c r="S250" s="319"/>
      <c r="U250" s="320">
        <f t="shared" si="6"/>
        <v>1231.6500000000001</v>
      </c>
    </row>
    <row r="251" spans="1:21" ht="14.1" customHeight="1">
      <c r="A251" s="74">
        <v>251</v>
      </c>
      <c r="B251" s="286" t="s">
        <v>381</v>
      </c>
      <c r="C251" s="286" t="s">
        <v>380</v>
      </c>
      <c r="D251" s="481">
        <v>1</v>
      </c>
      <c r="E251" s="231" t="s">
        <v>293</v>
      </c>
      <c r="F251" s="489" t="s">
        <v>239</v>
      </c>
      <c r="G251" s="70" t="s">
        <v>38</v>
      </c>
      <c r="H251" s="489" t="s">
        <v>278</v>
      </c>
      <c r="I251" s="423" t="s">
        <v>634</v>
      </c>
      <c r="J251" s="504">
        <v>1.1200000000000001</v>
      </c>
      <c r="K251" s="317">
        <f t="shared" si="7"/>
        <v>255</v>
      </c>
      <c r="L251" s="235">
        <v>255</v>
      </c>
      <c r="M251" s="235"/>
      <c r="N251" s="234" t="e">
        <f>IF(L251="nio",0,IF(L251&gt;0,L251*J251/P251,0))*VLOOKUP(B251,'2-Kosten per locatie'!$A$12:$C$50,3,FALSE)</f>
        <v>#DIV/0!</v>
      </c>
      <c r="O251" s="234" t="str">
        <f>IF(M251="","",J251*M251/Q251*VLOOKUP(B251,'2-Kosten per locatie'!$A$12:$C$50,3,FALSE))</f>
        <v/>
      </c>
      <c r="P251" s="318">
        <f>IF(L251="nio",0,IF(L251&gt;0,VLOOKUP(G251,'3-Productie normen'!A:O,VLOOKUP(L251,'3-Productie normen'!$B$33:$C$40,2,FALSE),FALSE)))</f>
        <v>0</v>
      </c>
      <c r="Q251" s="318">
        <f>P251*'3-Productie normen'!$O$8</f>
        <v>0</v>
      </c>
      <c r="R251" s="319" t="str">
        <f>VLOOKUP(G251,'3-Productie normen'!A:M,13,FALSE)</f>
        <v>S</v>
      </c>
      <c r="S251" s="319"/>
      <c r="U251" s="320">
        <f t="shared" si="6"/>
        <v>285.60000000000002</v>
      </c>
    </row>
    <row r="252" spans="1:21" ht="14.1" customHeight="1">
      <c r="A252" s="74">
        <v>252</v>
      </c>
      <c r="B252" s="286" t="s">
        <v>381</v>
      </c>
      <c r="C252" s="286" t="s">
        <v>380</v>
      </c>
      <c r="D252" s="481">
        <v>1</v>
      </c>
      <c r="E252" s="231" t="s">
        <v>294</v>
      </c>
      <c r="F252" s="489" t="s">
        <v>239</v>
      </c>
      <c r="G252" s="70" t="s">
        <v>38</v>
      </c>
      <c r="H252" s="489" t="s">
        <v>278</v>
      </c>
      <c r="I252" s="423" t="s">
        <v>634</v>
      </c>
      <c r="J252" s="504">
        <v>0.98</v>
      </c>
      <c r="K252" s="317">
        <f t="shared" si="7"/>
        <v>255</v>
      </c>
      <c r="L252" s="235">
        <v>255</v>
      </c>
      <c r="M252" s="235"/>
      <c r="N252" s="234" t="e">
        <f>IF(L252="nio",0,IF(L252&gt;0,L252*J252/P252,0))*VLOOKUP(B252,'2-Kosten per locatie'!$A$12:$C$50,3,FALSE)</f>
        <v>#DIV/0!</v>
      </c>
      <c r="O252" s="234" t="str">
        <f>IF(M252="","",J252*M252/Q252*VLOOKUP(B252,'2-Kosten per locatie'!$A$12:$C$50,3,FALSE))</f>
        <v/>
      </c>
      <c r="P252" s="318">
        <f>IF(L252="nio",0,IF(L252&gt;0,VLOOKUP(G252,'3-Productie normen'!A:O,VLOOKUP(L252,'3-Productie normen'!$B$33:$C$40,2,FALSE),FALSE)))</f>
        <v>0</v>
      </c>
      <c r="Q252" s="318">
        <f>P252*'3-Productie normen'!$O$8</f>
        <v>0</v>
      </c>
      <c r="R252" s="319" t="str">
        <f>VLOOKUP(G252,'3-Productie normen'!A:M,13,FALSE)</f>
        <v>S</v>
      </c>
      <c r="S252" s="319"/>
      <c r="U252" s="320">
        <f t="shared" si="6"/>
        <v>249.9</v>
      </c>
    </row>
    <row r="253" spans="1:21" ht="14.1" customHeight="1">
      <c r="A253" s="74">
        <v>253</v>
      </c>
      <c r="B253" s="286" t="s">
        <v>381</v>
      </c>
      <c r="C253" s="286" t="s">
        <v>380</v>
      </c>
      <c r="D253" s="481">
        <v>1</v>
      </c>
      <c r="E253" s="231"/>
      <c r="F253" s="489" t="s">
        <v>451</v>
      </c>
      <c r="G253" s="70" t="s">
        <v>628</v>
      </c>
      <c r="H253" s="489" t="s">
        <v>279</v>
      </c>
      <c r="I253" s="486" t="s">
        <v>73</v>
      </c>
      <c r="J253" s="504">
        <v>10</v>
      </c>
      <c r="K253" s="317">
        <f t="shared" si="7"/>
        <v>255</v>
      </c>
      <c r="L253" s="235">
        <v>255</v>
      </c>
      <c r="M253" s="235"/>
      <c r="N253" s="234" t="e">
        <f>IF(L253="nio",0,IF(L253&gt;0,L253*J253/P253,0))*VLOOKUP(B253,'2-Kosten per locatie'!$A$12:$C$50,3,FALSE)</f>
        <v>#DIV/0!</v>
      </c>
      <c r="O253" s="234" t="str">
        <f>IF(M253="","",J253*M253/Q253*VLOOKUP(B253,'2-Kosten per locatie'!$A$12:$C$50,3,FALSE))</f>
        <v/>
      </c>
      <c r="P253" s="318">
        <f>IF(L253="nio",0,IF(L253&gt;0,VLOOKUP(G253,'3-Productie normen'!A:O,VLOOKUP(L253,'3-Productie normen'!$B$33:$C$40,2,FALSE),FALSE)))</f>
        <v>0</v>
      </c>
      <c r="Q253" s="318">
        <f>P253*'3-Productie normen'!$O$8</f>
        <v>0</v>
      </c>
      <c r="R253" s="319" t="str">
        <f>VLOOKUP(G253,'3-Productie normen'!A:M,13,FALSE)</f>
        <v>V</v>
      </c>
      <c r="S253" s="319"/>
      <c r="U253" s="320">
        <f t="shared" si="6"/>
        <v>2550</v>
      </c>
    </row>
    <row r="254" spans="1:21" ht="14.1" customHeight="1">
      <c r="A254" s="74">
        <v>254</v>
      </c>
      <c r="B254" s="286" t="s">
        <v>381</v>
      </c>
      <c r="C254" s="286" t="s">
        <v>380</v>
      </c>
      <c r="D254" s="481">
        <v>1</v>
      </c>
      <c r="E254" s="231" t="s">
        <v>295</v>
      </c>
      <c r="F254" s="489" t="s">
        <v>239</v>
      </c>
      <c r="G254" s="70" t="s">
        <v>38</v>
      </c>
      <c r="H254" s="489" t="s">
        <v>278</v>
      </c>
      <c r="I254" s="423" t="s">
        <v>634</v>
      </c>
      <c r="J254" s="504">
        <v>1.1200000000000001</v>
      </c>
      <c r="K254" s="317">
        <f t="shared" si="7"/>
        <v>255</v>
      </c>
      <c r="L254" s="235">
        <v>255</v>
      </c>
      <c r="M254" s="235"/>
      <c r="N254" s="234" t="e">
        <f>IF(L254="nio",0,IF(L254&gt;0,L254*J254/P254,0))*VLOOKUP(B254,'2-Kosten per locatie'!$A$12:$C$50,3,FALSE)</f>
        <v>#DIV/0!</v>
      </c>
      <c r="O254" s="234" t="str">
        <f>IF(M254="","",J254*M254/Q254*VLOOKUP(B254,'2-Kosten per locatie'!$A$12:$C$50,3,FALSE))</f>
        <v/>
      </c>
      <c r="P254" s="318">
        <f>IF(L254="nio",0,IF(L254&gt;0,VLOOKUP(G254,'3-Productie normen'!A:O,VLOOKUP(L254,'3-Productie normen'!$B$33:$C$40,2,FALSE),FALSE)))</f>
        <v>0</v>
      </c>
      <c r="Q254" s="318">
        <f>P254*'3-Productie normen'!$O$8</f>
        <v>0</v>
      </c>
      <c r="R254" s="319" t="str">
        <f>VLOOKUP(G254,'3-Productie normen'!A:M,13,FALSE)</f>
        <v>S</v>
      </c>
      <c r="S254" s="319"/>
      <c r="U254" s="320">
        <f t="shared" si="6"/>
        <v>285.60000000000002</v>
      </c>
    </row>
    <row r="255" spans="1:21" ht="14.1" customHeight="1">
      <c r="A255" s="74">
        <v>255</v>
      </c>
      <c r="B255" s="286" t="s">
        <v>381</v>
      </c>
      <c r="C255" s="286" t="s">
        <v>380</v>
      </c>
      <c r="D255" s="481">
        <v>1</v>
      </c>
      <c r="E255" s="231" t="s">
        <v>297</v>
      </c>
      <c r="F255" s="489" t="s">
        <v>242</v>
      </c>
      <c r="G255" s="508" t="s">
        <v>36</v>
      </c>
      <c r="H255" s="489" t="s">
        <v>277</v>
      </c>
      <c r="I255" s="489" t="s">
        <v>642</v>
      </c>
      <c r="J255" s="504">
        <v>17.8</v>
      </c>
      <c r="K255" s="317">
        <f t="shared" si="7"/>
        <v>255</v>
      </c>
      <c r="L255" s="235">
        <v>255</v>
      </c>
      <c r="M255" s="235"/>
      <c r="N255" s="234" t="e">
        <f>IF(L255="nio",0,IF(L255&gt;0,L255*J255/P255,0))*VLOOKUP(B255,'2-Kosten per locatie'!$A$12:$C$50,3,FALSE)</f>
        <v>#DIV/0!</v>
      </c>
      <c r="O255" s="234" t="str">
        <f>IF(M255="","",J255*M255/Q255*VLOOKUP(B255,'2-Kosten per locatie'!$A$12:$C$50,3,FALSE))</f>
        <v/>
      </c>
      <c r="P255" s="318">
        <f>IF(L255="nio",0,IF(L255&gt;0,VLOOKUP(G255,'3-Productie normen'!A:O,VLOOKUP(L255,'3-Productie normen'!$B$33:$C$40,2,FALSE),FALSE)))</f>
        <v>0</v>
      </c>
      <c r="Q255" s="318">
        <f>P255*'3-Productie normen'!$O$8</f>
        <v>0</v>
      </c>
      <c r="R255" s="319" t="str">
        <f>VLOOKUP(G255,'3-Productie normen'!A:M,13,FALSE)</f>
        <v>B</v>
      </c>
      <c r="S255" s="319"/>
      <c r="U255" s="320">
        <f t="shared" si="6"/>
        <v>4539</v>
      </c>
    </row>
    <row r="256" spans="1:21" ht="14.1" customHeight="1">
      <c r="A256" s="74">
        <v>256</v>
      </c>
      <c r="B256" s="286" t="s">
        <v>381</v>
      </c>
      <c r="C256" s="286" t="s">
        <v>380</v>
      </c>
      <c r="D256" s="481">
        <v>1</v>
      </c>
      <c r="E256" s="231" t="s">
        <v>452</v>
      </c>
      <c r="F256" s="489" t="s">
        <v>242</v>
      </c>
      <c r="G256" s="508" t="s">
        <v>36</v>
      </c>
      <c r="H256" s="489" t="s">
        <v>277</v>
      </c>
      <c r="I256" s="489" t="s">
        <v>642</v>
      </c>
      <c r="J256" s="504">
        <v>89.97</v>
      </c>
      <c r="K256" s="317">
        <f t="shared" si="7"/>
        <v>255</v>
      </c>
      <c r="L256" s="235">
        <v>255</v>
      </c>
      <c r="M256" s="235"/>
      <c r="N256" s="234" t="e">
        <f>IF(L256="nio",0,IF(L256&gt;0,L256*J256/P256,0))*VLOOKUP(B256,'2-Kosten per locatie'!$A$12:$C$50,3,FALSE)</f>
        <v>#DIV/0!</v>
      </c>
      <c r="O256" s="234" t="str">
        <f>IF(M256="","",J256*M256/Q256*VLOOKUP(B256,'2-Kosten per locatie'!$A$12:$C$50,3,FALSE))</f>
        <v/>
      </c>
      <c r="P256" s="318">
        <f>IF(L256="nio",0,IF(L256&gt;0,VLOOKUP(G256,'3-Productie normen'!A:O,VLOOKUP(L256,'3-Productie normen'!$B$33:$C$40,2,FALSE),FALSE)))</f>
        <v>0</v>
      </c>
      <c r="Q256" s="318">
        <f>P256*'3-Productie normen'!$O$8</f>
        <v>0</v>
      </c>
      <c r="R256" s="319" t="str">
        <f>VLOOKUP(G256,'3-Productie normen'!A:M,13,FALSE)</f>
        <v>B</v>
      </c>
      <c r="S256" s="319"/>
      <c r="U256" s="320">
        <f t="shared" si="6"/>
        <v>22942.35</v>
      </c>
    </row>
    <row r="257" spans="1:21" ht="14.1" customHeight="1">
      <c r="A257" s="74">
        <v>257</v>
      </c>
      <c r="B257" s="286" t="s">
        <v>381</v>
      </c>
      <c r="C257" s="286" t="s">
        <v>380</v>
      </c>
      <c r="D257" s="481">
        <v>1</v>
      </c>
      <c r="E257" s="231" t="s">
        <v>301</v>
      </c>
      <c r="F257" s="489" t="s">
        <v>242</v>
      </c>
      <c r="G257" s="508" t="s">
        <v>36</v>
      </c>
      <c r="H257" s="489" t="s">
        <v>277</v>
      </c>
      <c r="I257" s="489" t="s">
        <v>642</v>
      </c>
      <c r="J257" s="504">
        <v>33.54</v>
      </c>
      <c r="K257" s="317">
        <f t="shared" si="7"/>
        <v>255</v>
      </c>
      <c r="L257" s="235">
        <v>255</v>
      </c>
      <c r="M257" s="235"/>
      <c r="N257" s="234" t="e">
        <f>IF(L257="nio",0,IF(L257&gt;0,L257*J257/P257,0))*VLOOKUP(B257,'2-Kosten per locatie'!$A$12:$C$50,3,FALSE)</f>
        <v>#DIV/0!</v>
      </c>
      <c r="O257" s="234" t="str">
        <f>IF(M257="","",J257*M257/Q257*VLOOKUP(B257,'2-Kosten per locatie'!$A$12:$C$50,3,FALSE))</f>
        <v/>
      </c>
      <c r="P257" s="318">
        <f>IF(L257="nio",0,IF(L257&gt;0,VLOOKUP(G257,'3-Productie normen'!A:O,VLOOKUP(L257,'3-Productie normen'!$B$33:$C$40,2,FALSE),FALSE)))</f>
        <v>0</v>
      </c>
      <c r="Q257" s="318">
        <f>P257*'3-Productie normen'!$O$8</f>
        <v>0</v>
      </c>
      <c r="R257" s="319" t="str">
        <f>VLOOKUP(G257,'3-Productie normen'!A:M,13,FALSE)</f>
        <v>B</v>
      </c>
      <c r="S257" s="319"/>
      <c r="U257" s="320">
        <f t="shared" si="6"/>
        <v>8552.6999999999989</v>
      </c>
    </row>
    <row r="258" spans="1:21" ht="14.1" customHeight="1">
      <c r="A258" s="74">
        <v>258</v>
      </c>
      <c r="B258" s="286" t="s">
        <v>381</v>
      </c>
      <c r="C258" s="286" t="s">
        <v>380</v>
      </c>
      <c r="D258" s="481">
        <v>1</v>
      </c>
      <c r="E258" s="231" t="s">
        <v>302</v>
      </c>
      <c r="F258" s="489" t="s">
        <v>242</v>
      </c>
      <c r="G258" s="508" t="s">
        <v>36</v>
      </c>
      <c r="H258" s="489" t="s">
        <v>277</v>
      </c>
      <c r="I258" s="489" t="s">
        <v>642</v>
      </c>
      <c r="J258" s="504">
        <v>35.28</v>
      </c>
      <c r="K258" s="317">
        <f t="shared" si="7"/>
        <v>255</v>
      </c>
      <c r="L258" s="235">
        <v>255</v>
      </c>
      <c r="M258" s="235"/>
      <c r="N258" s="234" t="e">
        <f>IF(L258="nio",0,IF(L258&gt;0,L258*J258/P258,0))*VLOOKUP(B258,'2-Kosten per locatie'!$A$12:$C$50,3,FALSE)</f>
        <v>#DIV/0!</v>
      </c>
      <c r="O258" s="234" t="str">
        <f>IF(M258="","",J258*M258/Q258*VLOOKUP(B258,'2-Kosten per locatie'!$A$12:$C$50,3,FALSE))</f>
        <v/>
      </c>
      <c r="P258" s="318">
        <f>IF(L258="nio",0,IF(L258&gt;0,VLOOKUP(G258,'3-Productie normen'!A:O,VLOOKUP(L258,'3-Productie normen'!$B$33:$C$40,2,FALSE),FALSE)))</f>
        <v>0</v>
      </c>
      <c r="Q258" s="318">
        <f>P258*'3-Productie normen'!$O$8</f>
        <v>0</v>
      </c>
      <c r="R258" s="319" t="str">
        <f>VLOOKUP(G258,'3-Productie normen'!A:M,13,FALSE)</f>
        <v>B</v>
      </c>
      <c r="S258" s="319"/>
      <c r="U258" s="320">
        <f t="shared" si="6"/>
        <v>8996.4</v>
      </c>
    </row>
    <row r="259" spans="1:21" ht="14.1" customHeight="1">
      <c r="A259" s="74">
        <v>259</v>
      </c>
      <c r="B259" s="286" t="s">
        <v>381</v>
      </c>
      <c r="C259" s="286" t="s">
        <v>380</v>
      </c>
      <c r="D259" s="481">
        <v>1</v>
      </c>
      <c r="E259" s="232" t="s">
        <v>303</v>
      </c>
      <c r="F259" s="490" t="s">
        <v>242</v>
      </c>
      <c r="G259" s="509" t="s">
        <v>36</v>
      </c>
      <c r="H259" s="489" t="s">
        <v>277</v>
      </c>
      <c r="I259" s="489" t="s">
        <v>642</v>
      </c>
      <c r="J259" s="504">
        <v>15.41</v>
      </c>
      <c r="K259" s="317">
        <f t="shared" si="7"/>
        <v>255</v>
      </c>
      <c r="L259" s="235">
        <v>255</v>
      </c>
      <c r="M259" s="235"/>
      <c r="N259" s="234" t="e">
        <f>IF(L259="nio",0,IF(L259&gt;0,L259*J259/P259,0))*VLOOKUP(B259,'2-Kosten per locatie'!$A$12:$C$50,3,FALSE)</f>
        <v>#DIV/0!</v>
      </c>
      <c r="O259" s="234" t="str">
        <f>IF(M259="","",J259*M259/Q259*VLOOKUP(B259,'2-Kosten per locatie'!$A$12:$C$50,3,FALSE))</f>
        <v/>
      </c>
      <c r="P259" s="318">
        <f>IF(L259="nio",0,IF(L259&gt;0,VLOOKUP(G259,'3-Productie normen'!A:O,VLOOKUP(L259,'3-Productie normen'!$B$33:$C$40,2,FALSE),FALSE)))</f>
        <v>0</v>
      </c>
      <c r="Q259" s="318">
        <f>P259*'3-Productie normen'!$O$8</f>
        <v>0</v>
      </c>
      <c r="R259" s="319" t="str">
        <f>VLOOKUP(G259,'3-Productie normen'!A:M,13,FALSE)</f>
        <v>B</v>
      </c>
      <c r="S259" s="319"/>
      <c r="U259" s="320">
        <f t="shared" si="6"/>
        <v>3929.55</v>
      </c>
    </row>
    <row r="260" spans="1:21" ht="14.1" customHeight="1">
      <c r="A260" s="74">
        <v>260</v>
      </c>
      <c r="B260" s="286" t="s">
        <v>381</v>
      </c>
      <c r="C260" s="286" t="s">
        <v>380</v>
      </c>
      <c r="D260" s="481">
        <v>1</v>
      </c>
      <c r="E260" s="231" t="s">
        <v>304</v>
      </c>
      <c r="F260" s="489" t="s">
        <v>242</v>
      </c>
      <c r="G260" s="508" t="s">
        <v>36</v>
      </c>
      <c r="H260" s="489" t="s">
        <v>277</v>
      </c>
      <c r="I260" s="489" t="s">
        <v>642</v>
      </c>
      <c r="J260" s="504">
        <v>16.690000000000001</v>
      </c>
      <c r="K260" s="317">
        <f t="shared" si="7"/>
        <v>255</v>
      </c>
      <c r="L260" s="235">
        <v>255</v>
      </c>
      <c r="M260" s="235"/>
      <c r="N260" s="234" t="e">
        <f>IF(L260="nio",0,IF(L260&gt;0,L260*J260/P260,0))*VLOOKUP(B260,'2-Kosten per locatie'!$A$12:$C$50,3,FALSE)</f>
        <v>#DIV/0!</v>
      </c>
      <c r="O260" s="234" t="str">
        <f>IF(M260="","",J260*M260/Q260*VLOOKUP(B260,'2-Kosten per locatie'!$A$12:$C$50,3,FALSE))</f>
        <v/>
      </c>
      <c r="P260" s="318">
        <f>IF(L260="nio",0,IF(L260&gt;0,VLOOKUP(G260,'3-Productie normen'!A:O,VLOOKUP(L260,'3-Productie normen'!$B$33:$C$40,2,FALSE),FALSE)))</f>
        <v>0</v>
      </c>
      <c r="Q260" s="318">
        <f>P260*'3-Productie normen'!$O$8</f>
        <v>0</v>
      </c>
      <c r="R260" s="319" t="str">
        <f>VLOOKUP(G260,'3-Productie normen'!A:M,13,FALSE)</f>
        <v>B</v>
      </c>
      <c r="S260" s="319"/>
      <c r="U260" s="320">
        <f t="shared" si="6"/>
        <v>4255.9500000000007</v>
      </c>
    </row>
    <row r="261" spans="1:21" ht="14.1" customHeight="1">
      <c r="A261" s="74">
        <v>261</v>
      </c>
      <c r="B261" s="286" t="s">
        <v>381</v>
      </c>
      <c r="C261" s="286" t="s">
        <v>380</v>
      </c>
      <c r="D261" s="481">
        <v>1</v>
      </c>
      <c r="E261" s="231" t="s">
        <v>305</v>
      </c>
      <c r="F261" s="489" t="s">
        <v>242</v>
      </c>
      <c r="G261" s="508" t="s">
        <v>36</v>
      </c>
      <c r="H261" s="489" t="s">
        <v>277</v>
      </c>
      <c r="I261" s="489" t="s">
        <v>642</v>
      </c>
      <c r="J261" s="504">
        <v>17.75</v>
      </c>
      <c r="K261" s="317">
        <f t="shared" si="7"/>
        <v>255</v>
      </c>
      <c r="L261" s="235">
        <v>255</v>
      </c>
      <c r="M261" s="235"/>
      <c r="N261" s="234" t="e">
        <f>IF(L261="nio",0,IF(L261&gt;0,L261*J261/P261,0))*VLOOKUP(B261,'2-Kosten per locatie'!$A$12:$C$50,3,FALSE)</f>
        <v>#DIV/0!</v>
      </c>
      <c r="O261" s="234" t="str">
        <f>IF(M261="","",J261*M261/Q261*VLOOKUP(B261,'2-Kosten per locatie'!$A$12:$C$50,3,FALSE))</f>
        <v/>
      </c>
      <c r="P261" s="318">
        <f>IF(L261="nio",0,IF(L261&gt;0,VLOOKUP(G261,'3-Productie normen'!A:O,VLOOKUP(L261,'3-Productie normen'!$B$33:$C$40,2,FALSE),FALSE)))</f>
        <v>0</v>
      </c>
      <c r="Q261" s="318">
        <f>P261*'3-Productie normen'!$O$8</f>
        <v>0</v>
      </c>
      <c r="R261" s="319" t="str">
        <f>VLOOKUP(G261,'3-Productie normen'!A:M,13,FALSE)</f>
        <v>B</v>
      </c>
      <c r="S261" s="319"/>
      <c r="U261" s="320">
        <f t="shared" si="6"/>
        <v>4526.25</v>
      </c>
    </row>
    <row r="262" spans="1:21" ht="14.1" customHeight="1">
      <c r="A262" s="74">
        <v>262</v>
      </c>
      <c r="B262" s="286" t="s">
        <v>381</v>
      </c>
      <c r="C262" s="286" t="s">
        <v>380</v>
      </c>
      <c r="D262" s="481">
        <v>1</v>
      </c>
      <c r="E262" s="231" t="s">
        <v>453</v>
      </c>
      <c r="F262" s="489" t="s">
        <v>248</v>
      </c>
      <c r="G262" s="83" t="s">
        <v>46</v>
      </c>
      <c r="H262" s="489" t="s">
        <v>278</v>
      </c>
      <c r="I262" s="423" t="s">
        <v>635</v>
      </c>
      <c r="J262" s="504">
        <v>12</v>
      </c>
      <c r="K262" s="317">
        <f t="shared" si="7"/>
        <v>255</v>
      </c>
      <c r="L262" s="235">
        <v>255</v>
      </c>
      <c r="M262" s="235"/>
      <c r="N262" s="234" t="e">
        <f>IF(L262="nio",0,IF(L262&gt;0,L262*J262/P262,0))*VLOOKUP(B262,'2-Kosten per locatie'!$A$12:$C$50,3,FALSE)</f>
        <v>#DIV/0!</v>
      </c>
      <c r="O262" s="234" t="str">
        <f>IF(M262="","",J262*M262/Q262*VLOOKUP(B262,'2-Kosten per locatie'!$A$12:$C$50,3,FALSE))</f>
        <v/>
      </c>
      <c r="P262" s="318">
        <f>IF(L262="nio",0,IF(L262&gt;0,VLOOKUP(G262,'3-Productie normen'!A:O,VLOOKUP(L262,'3-Productie normen'!$B$33:$C$40,2,FALSE),FALSE)))</f>
        <v>0</v>
      </c>
      <c r="Q262" s="318">
        <f>P262*'3-Productie normen'!$O$8</f>
        <v>0</v>
      </c>
      <c r="R262" s="319" t="str">
        <f>VLOOKUP(G262,'3-Productie normen'!A:M,13,FALSE)</f>
        <v>V</v>
      </c>
      <c r="S262" s="319"/>
      <c r="U262" s="320">
        <f t="shared" si="6"/>
        <v>3060</v>
      </c>
    </row>
    <row r="263" spans="1:21" ht="14.1" customHeight="1">
      <c r="A263" s="74">
        <v>263</v>
      </c>
      <c r="B263" s="286" t="s">
        <v>381</v>
      </c>
      <c r="C263" s="286" t="s">
        <v>380</v>
      </c>
      <c r="D263" s="481">
        <v>1</v>
      </c>
      <c r="E263" s="231" t="s">
        <v>306</v>
      </c>
      <c r="F263" s="489" t="s">
        <v>242</v>
      </c>
      <c r="G263" s="508" t="s">
        <v>36</v>
      </c>
      <c r="H263" s="489" t="s">
        <v>277</v>
      </c>
      <c r="I263" s="489" t="s">
        <v>642</v>
      </c>
      <c r="J263" s="504">
        <v>20.04</v>
      </c>
      <c r="K263" s="317">
        <f t="shared" si="7"/>
        <v>255</v>
      </c>
      <c r="L263" s="235">
        <v>255</v>
      </c>
      <c r="M263" s="235"/>
      <c r="N263" s="234" t="e">
        <f>IF(L263="nio",0,IF(L263&gt;0,L263*J263/P263,0))*VLOOKUP(B263,'2-Kosten per locatie'!$A$12:$C$50,3,FALSE)</f>
        <v>#DIV/0!</v>
      </c>
      <c r="O263" s="234" t="str">
        <f>IF(M263="","",J263*M263/Q263*VLOOKUP(B263,'2-Kosten per locatie'!$A$12:$C$50,3,FALSE))</f>
        <v/>
      </c>
      <c r="P263" s="318">
        <f>IF(L263="nio",0,IF(L263&gt;0,VLOOKUP(G263,'3-Productie normen'!A:O,VLOOKUP(L263,'3-Productie normen'!$B$33:$C$40,2,FALSE),FALSE)))</f>
        <v>0</v>
      </c>
      <c r="Q263" s="318">
        <f>P263*'3-Productie normen'!$O$8</f>
        <v>0</v>
      </c>
      <c r="R263" s="319" t="str">
        <f>VLOOKUP(G263,'3-Productie normen'!A:M,13,FALSE)</f>
        <v>B</v>
      </c>
      <c r="S263" s="319"/>
      <c r="U263" s="320">
        <f t="shared" si="6"/>
        <v>5110.2</v>
      </c>
    </row>
    <row r="264" spans="1:21" ht="14.1" customHeight="1">
      <c r="A264" s="74">
        <v>264</v>
      </c>
      <c r="B264" s="286" t="s">
        <v>381</v>
      </c>
      <c r="C264" s="286" t="s">
        <v>380</v>
      </c>
      <c r="D264" s="481">
        <v>1</v>
      </c>
      <c r="E264" s="231" t="s">
        <v>307</v>
      </c>
      <c r="F264" s="489" t="s">
        <v>242</v>
      </c>
      <c r="G264" s="508" t="s">
        <v>36</v>
      </c>
      <c r="H264" s="489" t="s">
        <v>277</v>
      </c>
      <c r="I264" s="489" t="s">
        <v>642</v>
      </c>
      <c r="J264" s="504">
        <v>28.17</v>
      </c>
      <c r="K264" s="317">
        <f t="shared" si="7"/>
        <v>255</v>
      </c>
      <c r="L264" s="235">
        <v>255</v>
      </c>
      <c r="M264" s="235"/>
      <c r="N264" s="234" t="e">
        <f>IF(L264="nio",0,IF(L264&gt;0,L264*J264/P264,0))*VLOOKUP(B264,'2-Kosten per locatie'!$A$12:$C$50,3,FALSE)</f>
        <v>#DIV/0!</v>
      </c>
      <c r="O264" s="234" t="str">
        <f>IF(M264="","",J264*M264/Q264*VLOOKUP(B264,'2-Kosten per locatie'!$A$12:$C$50,3,FALSE))</f>
        <v/>
      </c>
      <c r="P264" s="318">
        <f>IF(L264="nio",0,IF(L264&gt;0,VLOOKUP(G264,'3-Productie normen'!A:O,VLOOKUP(L264,'3-Productie normen'!$B$33:$C$40,2,FALSE),FALSE)))</f>
        <v>0</v>
      </c>
      <c r="Q264" s="318">
        <f>P264*'3-Productie normen'!$O$8</f>
        <v>0</v>
      </c>
      <c r="R264" s="319" t="str">
        <f>VLOOKUP(G264,'3-Productie normen'!A:M,13,FALSE)</f>
        <v>B</v>
      </c>
      <c r="S264" s="319"/>
      <c r="U264" s="320">
        <f t="shared" si="6"/>
        <v>7183.35</v>
      </c>
    </row>
    <row r="265" spans="1:21" ht="14.1" customHeight="1">
      <c r="A265" s="74">
        <v>265</v>
      </c>
      <c r="B265" s="286" t="s">
        <v>381</v>
      </c>
      <c r="C265" s="286" t="s">
        <v>380</v>
      </c>
      <c r="D265" s="481">
        <v>1</v>
      </c>
      <c r="E265" s="231" t="s">
        <v>308</v>
      </c>
      <c r="F265" s="489" t="s">
        <v>454</v>
      </c>
      <c r="G265" s="508" t="s">
        <v>36</v>
      </c>
      <c r="H265" s="489" t="s">
        <v>277</v>
      </c>
      <c r="I265" s="489" t="s">
        <v>642</v>
      </c>
      <c r="J265" s="504">
        <v>7.13</v>
      </c>
      <c r="K265" s="317">
        <f t="shared" si="7"/>
        <v>255</v>
      </c>
      <c r="L265" s="235">
        <v>255</v>
      </c>
      <c r="M265" s="235"/>
      <c r="N265" s="234" t="e">
        <f>IF(L265="nio",0,IF(L265&gt;0,L265*J265/P265,0))*VLOOKUP(B265,'2-Kosten per locatie'!$A$12:$C$50,3,FALSE)</f>
        <v>#DIV/0!</v>
      </c>
      <c r="O265" s="234" t="str">
        <f>IF(M265="","",J265*M265/Q265*VLOOKUP(B265,'2-Kosten per locatie'!$A$12:$C$50,3,FALSE))</f>
        <v/>
      </c>
      <c r="P265" s="318">
        <f>IF(L265="nio",0,IF(L265&gt;0,VLOOKUP(G265,'3-Productie normen'!A:O,VLOOKUP(L265,'3-Productie normen'!$B$33:$C$40,2,FALSE),FALSE)))</f>
        <v>0</v>
      </c>
      <c r="Q265" s="318">
        <f>P265*'3-Productie normen'!$O$8</f>
        <v>0</v>
      </c>
      <c r="R265" s="319" t="str">
        <f>VLOOKUP(G265,'3-Productie normen'!A:M,13,FALSE)</f>
        <v>B</v>
      </c>
      <c r="S265" s="319"/>
      <c r="U265" s="320">
        <f t="shared" si="6"/>
        <v>1818.1499999999999</v>
      </c>
    </row>
    <row r="266" spans="1:21" ht="14.1" customHeight="1">
      <c r="A266" s="74">
        <v>266</v>
      </c>
      <c r="B266" s="286" t="s">
        <v>381</v>
      </c>
      <c r="C266" s="286" t="s">
        <v>380</v>
      </c>
      <c r="D266" s="481">
        <v>1</v>
      </c>
      <c r="E266" s="231" t="s">
        <v>311</v>
      </c>
      <c r="F266" s="489" t="s">
        <v>455</v>
      </c>
      <c r="G266" s="85" t="s">
        <v>43</v>
      </c>
      <c r="H266" s="489" t="s">
        <v>277</v>
      </c>
      <c r="I266" s="489" t="s">
        <v>642</v>
      </c>
      <c r="J266" s="504">
        <v>200.09</v>
      </c>
      <c r="K266" s="317">
        <f t="shared" si="7"/>
        <v>255</v>
      </c>
      <c r="L266" s="235">
        <v>255</v>
      </c>
      <c r="M266" s="235"/>
      <c r="N266" s="234" t="e">
        <f>IF(L266="nio",0,IF(L266&gt;0,L266*J266/P266,0))*VLOOKUP(B266,'2-Kosten per locatie'!$A$12:$C$50,3,FALSE)</f>
        <v>#DIV/0!</v>
      </c>
      <c r="O266" s="234" t="str">
        <f>IF(M266="","",J266*M266/Q266*VLOOKUP(B266,'2-Kosten per locatie'!$A$12:$C$50,3,FALSE))</f>
        <v/>
      </c>
      <c r="P266" s="318">
        <f>IF(L266="nio",0,IF(L266&gt;0,VLOOKUP(G266,'3-Productie normen'!A:O,VLOOKUP(L266,'3-Productie normen'!$B$33:$C$40,2,FALSE),FALSE)))</f>
        <v>0</v>
      </c>
      <c r="Q266" s="318">
        <f>P266*'3-Productie normen'!$O$8</f>
        <v>0</v>
      </c>
      <c r="R266" s="319" t="str">
        <f>VLOOKUP(G266,'3-Productie normen'!A:M,13,FALSE)</f>
        <v>B</v>
      </c>
      <c r="S266" s="319"/>
      <c r="U266" s="320">
        <f t="shared" ref="U266:U329" si="8">K266*J266</f>
        <v>51022.950000000004</v>
      </c>
    </row>
    <row r="267" spans="1:21" ht="14.1" customHeight="1">
      <c r="A267" s="74">
        <v>267</v>
      </c>
      <c r="B267" s="286" t="s">
        <v>381</v>
      </c>
      <c r="C267" s="286" t="s">
        <v>380</v>
      </c>
      <c r="D267" s="481">
        <v>1</v>
      </c>
      <c r="E267" s="231" t="s">
        <v>312</v>
      </c>
      <c r="F267" s="489" t="s">
        <v>456</v>
      </c>
      <c r="G267" s="70" t="s">
        <v>628</v>
      </c>
      <c r="H267" s="489" t="s">
        <v>277</v>
      </c>
      <c r="I267" s="489" t="s">
        <v>642</v>
      </c>
      <c r="J267" s="504">
        <v>6.68</v>
      </c>
      <c r="K267" s="317">
        <f t="shared" ref="K267:K330" si="9">SUM(L267:M267)</f>
        <v>255</v>
      </c>
      <c r="L267" s="235">
        <v>255</v>
      </c>
      <c r="M267" s="235"/>
      <c r="N267" s="234" t="e">
        <f>IF(L267="nio",0,IF(L267&gt;0,L267*J267/P267,0))*VLOOKUP(B267,'2-Kosten per locatie'!$A$12:$C$50,3,FALSE)</f>
        <v>#DIV/0!</v>
      </c>
      <c r="O267" s="234" t="str">
        <f>IF(M267="","",J267*M267/Q267*VLOOKUP(B267,'2-Kosten per locatie'!$A$12:$C$50,3,FALSE))</f>
        <v/>
      </c>
      <c r="P267" s="318">
        <f>IF(L267="nio",0,IF(L267&gt;0,VLOOKUP(G267,'3-Productie normen'!A:O,VLOOKUP(L267,'3-Productie normen'!$B$33:$C$40,2,FALSE),FALSE)))</f>
        <v>0</v>
      </c>
      <c r="Q267" s="318">
        <f>P267*'3-Productie normen'!$O$8</f>
        <v>0</v>
      </c>
      <c r="R267" s="319" t="str">
        <f>VLOOKUP(G267,'3-Productie normen'!A:M,13,FALSE)</f>
        <v>V</v>
      </c>
      <c r="S267" s="319"/>
      <c r="U267" s="320">
        <f t="shared" si="8"/>
        <v>1703.3999999999999</v>
      </c>
    </row>
    <row r="268" spans="1:21" ht="14.1" customHeight="1">
      <c r="A268" s="74">
        <v>268</v>
      </c>
      <c r="B268" s="286" t="s">
        <v>381</v>
      </c>
      <c r="C268" s="286" t="s">
        <v>380</v>
      </c>
      <c r="D268" s="481">
        <v>1</v>
      </c>
      <c r="E268" s="231" t="s">
        <v>313</v>
      </c>
      <c r="F268" s="489" t="s">
        <v>74</v>
      </c>
      <c r="G268" s="85" t="s">
        <v>629</v>
      </c>
      <c r="H268" s="489" t="s">
        <v>277</v>
      </c>
      <c r="I268" s="423" t="s">
        <v>634</v>
      </c>
      <c r="J268" s="504">
        <v>9.0399999999999991</v>
      </c>
      <c r="K268" s="317">
        <f t="shared" si="9"/>
        <v>255</v>
      </c>
      <c r="L268" s="235">
        <v>255</v>
      </c>
      <c r="M268" s="235"/>
      <c r="N268" s="234" t="e">
        <f>IF(L268="nio",0,IF(L268&gt;0,L268*J268/P268,0))*VLOOKUP(B268,'2-Kosten per locatie'!$A$12:$C$50,3,FALSE)</f>
        <v>#DIV/0!</v>
      </c>
      <c r="O268" s="234" t="str">
        <f>IF(M268="","",J268*M268/Q268*VLOOKUP(B268,'2-Kosten per locatie'!$A$12:$C$50,3,FALSE))</f>
        <v/>
      </c>
      <c r="P268" s="318">
        <f>IF(L268="nio",0,IF(L268&gt;0,VLOOKUP(G268,'3-Productie normen'!A:O,VLOOKUP(L268,'3-Productie normen'!$B$33:$C$40,2,FALSE),FALSE)))</f>
        <v>0</v>
      </c>
      <c r="Q268" s="318">
        <f>P268*'3-Productie normen'!$O$8</f>
        <v>0</v>
      </c>
      <c r="R268" s="319" t="str">
        <f>VLOOKUP(G268,'3-Productie normen'!A:M,13,FALSE)</f>
        <v>S</v>
      </c>
      <c r="S268" s="319"/>
      <c r="U268" s="320">
        <f t="shared" si="8"/>
        <v>2305.1999999999998</v>
      </c>
    </row>
    <row r="269" spans="1:21" ht="14.1" customHeight="1">
      <c r="A269" s="74">
        <v>269</v>
      </c>
      <c r="B269" s="286" t="s">
        <v>381</v>
      </c>
      <c r="C269" s="286" t="s">
        <v>380</v>
      </c>
      <c r="D269" s="481">
        <v>1</v>
      </c>
      <c r="E269" s="231" t="s">
        <v>314</v>
      </c>
      <c r="F269" s="489" t="s">
        <v>418</v>
      </c>
      <c r="G269" s="70" t="s">
        <v>38</v>
      </c>
      <c r="H269" s="489" t="s">
        <v>278</v>
      </c>
      <c r="I269" s="423" t="s">
        <v>634</v>
      </c>
      <c r="J269" s="504">
        <v>7.02</v>
      </c>
      <c r="K269" s="317">
        <f t="shared" si="9"/>
        <v>255</v>
      </c>
      <c r="L269" s="235">
        <v>255</v>
      </c>
      <c r="M269" s="235"/>
      <c r="N269" s="234" t="e">
        <f>IF(L269="nio",0,IF(L269&gt;0,L269*J269/P269,0))*VLOOKUP(B269,'2-Kosten per locatie'!$A$12:$C$50,3,FALSE)</f>
        <v>#DIV/0!</v>
      </c>
      <c r="O269" s="234" t="str">
        <f>IF(M269="","",J269*M269/Q269*VLOOKUP(B269,'2-Kosten per locatie'!$A$12:$C$50,3,FALSE))</f>
        <v/>
      </c>
      <c r="P269" s="318">
        <f>IF(L269="nio",0,IF(L269&gt;0,VLOOKUP(G269,'3-Productie normen'!A:O,VLOOKUP(L269,'3-Productie normen'!$B$33:$C$40,2,FALSE),FALSE)))</f>
        <v>0</v>
      </c>
      <c r="Q269" s="318">
        <f>P269*'3-Productie normen'!$O$8</f>
        <v>0</v>
      </c>
      <c r="R269" s="319" t="str">
        <f>VLOOKUP(G269,'3-Productie normen'!A:M,13,FALSE)</f>
        <v>S</v>
      </c>
      <c r="S269" s="319"/>
      <c r="U269" s="320">
        <f t="shared" si="8"/>
        <v>1790.1</v>
      </c>
    </row>
    <row r="270" spans="1:21" ht="14.1" customHeight="1">
      <c r="A270" s="74">
        <v>270</v>
      </c>
      <c r="B270" s="286" t="s">
        <v>381</v>
      </c>
      <c r="C270" s="286" t="s">
        <v>380</v>
      </c>
      <c r="D270" s="481">
        <v>1</v>
      </c>
      <c r="E270" s="231" t="s">
        <v>315</v>
      </c>
      <c r="F270" s="489" t="s">
        <v>415</v>
      </c>
      <c r="G270" s="70" t="s">
        <v>38</v>
      </c>
      <c r="H270" s="489" t="s">
        <v>278</v>
      </c>
      <c r="I270" s="423" t="s">
        <v>634</v>
      </c>
      <c r="J270" s="504">
        <v>7.49</v>
      </c>
      <c r="K270" s="317">
        <f t="shared" si="9"/>
        <v>255</v>
      </c>
      <c r="L270" s="235">
        <v>255</v>
      </c>
      <c r="M270" s="235"/>
      <c r="N270" s="234" t="e">
        <f>IF(L270="nio",0,IF(L270&gt;0,L270*J270/P270,0))*VLOOKUP(B270,'2-Kosten per locatie'!$A$12:$C$50,3,FALSE)</f>
        <v>#DIV/0!</v>
      </c>
      <c r="O270" s="234" t="str">
        <f>IF(M270="","",J270*M270/Q270*VLOOKUP(B270,'2-Kosten per locatie'!$A$12:$C$50,3,FALSE))</f>
        <v/>
      </c>
      <c r="P270" s="318">
        <f>IF(L270="nio",0,IF(L270&gt;0,VLOOKUP(G270,'3-Productie normen'!A:O,VLOOKUP(L270,'3-Productie normen'!$B$33:$C$40,2,FALSE),FALSE)))</f>
        <v>0</v>
      </c>
      <c r="Q270" s="318">
        <f>P270*'3-Productie normen'!$O$8</f>
        <v>0</v>
      </c>
      <c r="R270" s="319" t="str">
        <f>VLOOKUP(G270,'3-Productie normen'!A:M,13,FALSE)</f>
        <v>S</v>
      </c>
      <c r="S270" s="319"/>
      <c r="U270" s="320">
        <f t="shared" si="8"/>
        <v>1909.95</v>
      </c>
    </row>
    <row r="271" spans="1:21" ht="14.1" customHeight="1">
      <c r="A271" s="74">
        <v>271</v>
      </c>
      <c r="B271" s="286" t="s">
        <v>381</v>
      </c>
      <c r="C271" s="286" t="s">
        <v>380</v>
      </c>
      <c r="D271" s="481">
        <v>2</v>
      </c>
      <c r="E271" s="231" t="s">
        <v>457</v>
      </c>
      <c r="F271" s="489" t="s">
        <v>383</v>
      </c>
      <c r="G271" s="286" t="s">
        <v>40</v>
      </c>
      <c r="H271" s="489" t="s">
        <v>277</v>
      </c>
      <c r="I271" s="489" t="s">
        <v>642</v>
      </c>
      <c r="J271" s="504">
        <v>125</v>
      </c>
      <c r="K271" s="317">
        <f t="shared" si="9"/>
        <v>156</v>
      </c>
      <c r="L271" s="235">
        <v>156</v>
      </c>
      <c r="M271" s="235"/>
      <c r="N271" s="234" t="e">
        <f>IF(L271="nio",0,IF(L271&gt;0,L271*J271/P271,0))*VLOOKUP(B271,'2-Kosten per locatie'!$A$12:$C$50,3,FALSE)</f>
        <v>#DIV/0!</v>
      </c>
      <c r="O271" s="234" t="str">
        <f>IF(M271="","",J271*M271/Q271*VLOOKUP(B271,'2-Kosten per locatie'!$A$12:$C$50,3,FALSE))</f>
        <v/>
      </c>
      <c r="P271" s="318">
        <f>IF(L271="nio",0,IF(L271&gt;0,VLOOKUP(G271,'3-Productie normen'!A:O,VLOOKUP(L271,'3-Productie normen'!$B$33:$C$40,2,FALSE),FALSE)))</f>
        <v>0</v>
      </c>
      <c r="Q271" s="318">
        <f>P271*'3-Productie normen'!$O$8</f>
        <v>0</v>
      </c>
      <c r="R271" s="319" t="str">
        <f>VLOOKUP(G271,'3-Productie normen'!A:M,13,FALSE)</f>
        <v>V</v>
      </c>
      <c r="S271" s="319"/>
      <c r="U271" s="320">
        <f t="shared" si="8"/>
        <v>19500</v>
      </c>
    </row>
    <row r="272" spans="1:21" ht="14.1" customHeight="1">
      <c r="A272" s="74">
        <v>272</v>
      </c>
      <c r="B272" s="286" t="s">
        <v>381</v>
      </c>
      <c r="C272" s="286" t="s">
        <v>380</v>
      </c>
      <c r="D272" s="481">
        <v>2</v>
      </c>
      <c r="E272" s="231" t="s">
        <v>457</v>
      </c>
      <c r="F272" s="489" t="s">
        <v>384</v>
      </c>
      <c r="G272" s="286" t="s">
        <v>40</v>
      </c>
      <c r="H272" s="489" t="s">
        <v>277</v>
      </c>
      <c r="I272" s="489" t="s">
        <v>642</v>
      </c>
      <c r="J272" s="504">
        <v>50</v>
      </c>
      <c r="K272" s="317">
        <f t="shared" si="9"/>
        <v>156</v>
      </c>
      <c r="L272" s="235">
        <v>156</v>
      </c>
      <c r="M272" s="235"/>
      <c r="N272" s="234" t="e">
        <f>IF(L272="nio",0,IF(L272&gt;0,L272*J272/P272,0))*VLOOKUP(B272,'2-Kosten per locatie'!$A$12:$C$50,3,FALSE)</f>
        <v>#DIV/0!</v>
      </c>
      <c r="O272" s="234" t="str">
        <f>IF(M272="","",J272*M272/Q272*VLOOKUP(B272,'2-Kosten per locatie'!$A$12:$C$50,3,FALSE))</f>
        <v/>
      </c>
      <c r="P272" s="318">
        <f>IF(L272="nio",0,IF(L272&gt;0,VLOOKUP(G272,'3-Productie normen'!A:O,VLOOKUP(L272,'3-Productie normen'!$B$33:$C$40,2,FALSE),FALSE)))</f>
        <v>0</v>
      </c>
      <c r="Q272" s="318">
        <f>P272*'3-Productie normen'!$O$8</f>
        <v>0</v>
      </c>
      <c r="R272" s="319" t="str">
        <f>VLOOKUP(G272,'3-Productie normen'!A:M,13,FALSE)</f>
        <v>V</v>
      </c>
      <c r="S272" s="319"/>
      <c r="U272" s="320">
        <f t="shared" si="8"/>
        <v>7800</v>
      </c>
    </row>
    <row r="273" spans="1:21" ht="14.1" customHeight="1">
      <c r="A273" s="74">
        <v>273</v>
      </c>
      <c r="B273" s="286" t="s">
        <v>381</v>
      </c>
      <c r="C273" s="286" t="s">
        <v>380</v>
      </c>
      <c r="D273" s="481">
        <v>2</v>
      </c>
      <c r="E273" s="231" t="s">
        <v>458</v>
      </c>
      <c r="F273" s="489" t="s">
        <v>242</v>
      </c>
      <c r="G273" s="508" t="s">
        <v>36</v>
      </c>
      <c r="H273" s="489" t="s">
        <v>277</v>
      </c>
      <c r="I273" s="489" t="s">
        <v>642</v>
      </c>
      <c r="J273" s="504">
        <v>37.26</v>
      </c>
      <c r="K273" s="317">
        <f t="shared" si="9"/>
        <v>255</v>
      </c>
      <c r="L273" s="235">
        <v>255</v>
      </c>
      <c r="M273" s="235"/>
      <c r="N273" s="234" t="e">
        <f>IF(L273="nio",0,IF(L273&gt;0,L273*J273/P273,0))*VLOOKUP(B273,'2-Kosten per locatie'!$A$12:$C$50,3,FALSE)</f>
        <v>#DIV/0!</v>
      </c>
      <c r="O273" s="234" t="str">
        <f>IF(M273="","",J273*M273/Q273*VLOOKUP(B273,'2-Kosten per locatie'!$A$12:$C$50,3,FALSE))</f>
        <v/>
      </c>
      <c r="P273" s="318">
        <f>IF(L273="nio",0,IF(L273&gt;0,VLOOKUP(G273,'3-Productie normen'!A:O,VLOOKUP(L273,'3-Productie normen'!$B$33:$C$40,2,FALSE),FALSE)))</f>
        <v>0</v>
      </c>
      <c r="Q273" s="318">
        <f>P273*'3-Productie normen'!$O$8</f>
        <v>0</v>
      </c>
      <c r="R273" s="319" t="str">
        <f>VLOOKUP(G273,'3-Productie normen'!A:M,13,FALSE)</f>
        <v>B</v>
      </c>
      <c r="S273" s="319"/>
      <c r="U273" s="320">
        <f t="shared" si="8"/>
        <v>9501.2999999999993</v>
      </c>
    </row>
    <row r="274" spans="1:21" ht="14.1" customHeight="1">
      <c r="A274" s="74">
        <v>274</v>
      </c>
      <c r="B274" s="286" t="s">
        <v>381</v>
      </c>
      <c r="C274" s="286" t="s">
        <v>380</v>
      </c>
      <c r="D274" s="481">
        <v>2</v>
      </c>
      <c r="E274" s="231" t="s">
        <v>459</v>
      </c>
      <c r="F274" s="489" t="s">
        <v>242</v>
      </c>
      <c r="G274" s="508" t="s">
        <v>36</v>
      </c>
      <c r="H274" s="489" t="s">
        <v>277</v>
      </c>
      <c r="I274" s="489" t="s">
        <v>642</v>
      </c>
      <c r="J274" s="504">
        <v>34.54</v>
      </c>
      <c r="K274" s="317">
        <f t="shared" si="9"/>
        <v>255</v>
      </c>
      <c r="L274" s="235">
        <v>255</v>
      </c>
      <c r="M274" s="235"/>
      <c r="N274" s="234" t="e">
        <f>IF(L274="nio",0,IF(L274&gt;0,L274*J274/P274,0))*VLOOKUP(B274,'2-Kosten per locatie'!$A$12:$C$50,3,FALSE)</f>
        <v>#DIV/0!</v>
      </c>
      <c r="O274" s="234" t="str">
        <f>IF(M274="","",J274*M274/Q274*VLOOKUP(B274,'2-Kosten per locatie'!$A$12:$C$50,3,FALSE))</f>
        <v/>
      </c>
      <c r="P274" s="318">
        <f>IF(L274="nio",0,IF(L274&gt;0,VLOOKUP(G274,'3-Productie normen'!A:O,VLOOKUP(L274,'3-Productie normen'!$B$33:$C$40,2,FALSE),FALSE)))</f>
        <v>0</v>
      </c>
      <c r="Q274" s="318">
        <f>P274*'3-Productie normen'!$O$8</f>
        <v>0</v>
      </c>
      <c r="R274" s="319" t="str">
        <f>VLOOKUP(G274,'3-Productie normen'!A:M,13,FALSE)</f>
        <v>B</v>
      </c>
      <c r="S274" s="319"/>
      <c r="U274" s="320">
        <f t="shared" si="8"/>
        <v>8807.6999999999989</v>
      </c>
    </row>
    <row r="275" spans="1:21" ht="14.1" customHeight="1">
      <c r="A275" s="74">
        <v>275</v>
      </c>
      <c r="B275" s="286" t="s">
        <v>381</v>
      </c>
      <c r="C275" s="286" t="s">
        <v>380</v>
      </c>
      <c r="D275" s="481">
        <v>2</v>
      </c>
      <c r="E275" s="231" t="s">
        <v>327</v>
      </c>
      <c r="F275" s="489" t="s">
        <v>242</v>
      </c>
      <c r="G275" s="508" t="s">
        <v>36</v>
      </c>
      <c r="H275" s="489" t="s">
        <v>277</v>
      </c>
      <c r="I275" s="489" t="s">
        <v>642</v>
      </c>
      <c r="J275" s="504">
        <v>15.44</v>
      </c>
      <c r="K275" s="317">
        <f t="shared" si="9"/>
        <v>255</v>
      </c>
      <c r="L275" s="235">
        <v>255</v>
      </c>
      <c r="M275" s="235"/>
      <c r="N275" s="234" t="e">
        <f>IF(L275="nio",0,IF(L275&gt;0,L275*J275/P275,0))*VLOOKUP(B275,'2-Kosten per locatie'!$A$12:$C$50,3,FALSE)</f>
        <v>#DIV/0!</v>
      </c>
      <c r="O275" s="234" t="str">
        <f>IF(M275="","",J275*M275/Q275*VLOOKUP(B275,'2-Kosten per locatie'!$A$12:$C$50,3,FALSE))</f>
        <v/>
      </c>
      <c r="P275" s="318">
        <f>IF(L275="nio",0,IF(L275&gt;0,VLOOKUP(G275,'3-Productie normen'!A:O,VLOOKUP(L275,'3-Productie normen'!$B$33:$C$40,2,FALSE),FALSE)))</f>
        <v>0</v>
      </c>
      <c r="Q275" s="318">
        <f>P275*'3-Productie normen'!$O$8</f>
        <v>0</v>
      </c>
      <c r="R275" s="319" t="str">
        <f>VLOOKUP(G275,'3-Productie normen'!A:M,13,FALSE)</f>
        <v>B</v>
      </c>
      <c r="S275" s="319"/>
      <c r="U275" s="320">
        <f t="shared" si="8"/>
        <v>3937.2</v>
      </c>
    </row>
    <row r="276" spans="1:21" ht="14.1" customHeight="1">
      <c r="A276" s="74">
        <v>276</v>
      </c>
      <c r="B276" s="286" t="s">
        <v>381</v>
      </c>
      <c r="C276" s="286" t="s">
        <v>380</v>
      </c>
      <c r="D276" s="481">
        <v>2</v>
      </c>
      <c r="E276" s="231" t="s">
        <v>329</v>
      </c>
      <c r="F276" s="489" t="s">
        <v>242</v>
      </c>
      <c r="G276" s="508" t="s">
        <v>36</v>
      </c>
      <c r="H276" s="489" t="s">
        <v>277</v>
      </c>
      <c r="I276" s="489" t="s">
        <v>642</v>
      </c>
      <c r="J276" s="504">
        <v>15.44</v>
      </c>
      <c r="K276" s="317">
        <f t="shared" si="9"/>
        <v>255</v>
      </c>
      <c r="L276" s="235">
        <v>255</v>
      </c>
      <c r="M276" s="235"/>
      <c r="N276" s="234" t="e">
        <f>IF(L276="nio",0,IF(L276&gt;0,L276*J276/P276,0))*VLOOKUP(B276,'2-Kosten per locatie'!$A$12:$C$50,3,FALSE)</f>
        <v>#DIV/0!</v>
      </c>
      <c r="O276" s="234" t="str">
        <f>IF(M276="","",J276*M276/Q276*VLOOKUP(B276,'2-Kosten per locatie'!$A$12:$C$50,3,FALSE))</f>
        <v/>
      </c>
      <c r="P276" s="318">
        <f>IF(L276="nio",0,IF(L276&gt;0,VLOOKUP(G276,'3-Productie normen'!A:O,VLOOKUP(L276,'3-Productie normen'!$B$33:$C$40,2,FALSE),FALSE)))</f>
        <v>0</v>
      </c>
      <c r="Q276" s="318">
        <f>P276*'3-Productie normen'!$O$8</f>
        <v>0</v>
      </c>
      <c r="R276" s="319" t="str">
        <f>VLOOKUP(G276,'3-Productie normen'!A:M,13,FALSE)</f>
        <v>B</v>
      </c>
      <c r="S276" s="319"/>
      <c r="U276" s="320">
        <f t="shared" si="8"/>
        <v>3937.2</v>
      </c>
    </row>
    <row r="277" spans="1:21" ht="14.1" customHeight="1">
      <c r="A277" s="74">
        <v>277</v>
      </c>
      <c r="B277" s="286" t="s">
        <v>381</v>
      </c>
      <c r="C277" s="286" t="s">
        <v>380</v>
      </c>
      <c r="D277" s="481">
        <v>2</v>
      </c>
      <c r="E277" s="231" t="s">
        <v>460</v>
      </c>
      <c r="F277" s="489" t="s">
        <v>242</v>
      </c>
      <c r="G277" s="508" t="s">
        <v>36</v>
      </c>
      <c r="H277" s="489" t="s">
        <v>277</v>
      </c>
      <c r="I277" s="489" t="s">
        <v>642</v>
      </c>
      <c r="J277" s="504">
        <v>15.44</v>
      </c>
      <c r="K277" s="317">
        <f t="shared" si="9"/>
        <v>255</v>
      </c>
      <c r="L277" s="235">
        <v>255</v>
      </c>
      <c r="M277" s="235"/>
      <c r="N277" s="234" t="e">
        <f>IF(L277="nio",0,IF(L277&gt;0,L277*J277/P277,0))*VLOOKUP(B277,'2-Kosten per locatie'!$A$12:$C$50,3,FALSE)</f>
        <v>#DIV/0!</v>
      </c>
      <c r="O277" s="234" t="str">
        <f>IF(M277="","",J277*M277/Q277*VLOOKUP(B277,'2-Kosten per locatie'!$A$12:$C$50,3,FALSE))</f>
        <v/>
      </c>
      <c r="P277" s="318">
        <f>IF(L277="nio",0,IF(L277&gt;0,VLOOKUP(G277,'3-Productie normen'!A:O,VLOOKUP(L277,'3-Productie normen'!$B$33:$C$40,2,FALSE),FALSE)))</f>
        <v>0</v>
      </c>
      <c r="Q277" s="318">
        <f>P277*'3-Productie normen'!$O$8</f>
        <v>0</v>
      </c>
      <c r="R277" s="319" t="str">
        <f>VLOOKUP(G277,'3-Productie normen'!A:M,13,FALSE)</f>
        <v>B</v>
      </c>
      <c r="S277" s="319"/>
      <c r="U277" s="320">
        <f t="shared" si="8"/>
        <v>3937.2</v>
      </c>
    </row>
    <row r="278" spans="1:21" ht="14.1" customHeight="1">
      <c r="A278" s="74">
        <v>278</v>
      </c>
      <c r="B278" s="286" t="s">
        <v>381</v>
      </c>
      <c r="C278" s="286" t="s">
        <v>380</v>
      </c>
      <c r="D278" s="481">
        <v>2</v>
      </c>
      <c r="E278" s="231" t="s">
        <v>330</v>
      </c>
      <c r="F278" s="489" t="s">
        <v>242</v>
      </c>
      <c r="G278" s="508" t="s">
        <v>36</v>
      </c>
      <c r="H278" s="489" t="s">
        <v>277</v>
      </c>
      <c r="I278" s="489" t="s">
        <v>642</v>
      </c>
      <c r="J278" s="504">
        <v>15.44</v>
      </c>
      <c r="K278" s="317">
        <f t="shared" si="9"/>
        <v>255</v>
      </c>
      <c r="L278" s="235">
        <v>255</v>
      </c>
      <c r="M278" s="235"/>
      <c r="N278" s="234" t="e">
        <f>IF(L278="nio",0,IF(L278&gt;0,L278*J278/P278,0))*VLOOKUP(B278,'2-Kosten per locatie'!$A$12:$C$50,3,FALSE)</f>
        <v>#DIV/0!</v>
      </c>
      <c r="O278" s="234" t="str">
        <f>IF(M278="","",J278*M278/Q278*VLOOKUP(B278,'2-Kosten per locatie'!$A$12:$C$50,3,FALSE))</f>
        <v/>
      </c>
      <c r="P278" s="318">
        <f>IF(L278="nio",0,IF(L278&gt;0,VLOOKUP(G278,'3-Productie normen'!A:O,VLOOKUP(L278,'3-Productie normen'!$B$33:$C$40,2,FALSE),FALSE)))</f>
        <v>0</v>
      </c>
      <c r="Q278" s="318">
        <f>P278*'3-Productie normen'!$O$8</f>
        <v>0</v>
      </c>
      <c r="R278" s="319" t="str">
        <f>VLOOKUP(G278,'3-Productie normen'!A:M,13,FALSE)</f>
        <v>B</v>
      </c>
      <c r="S278" s="319"/>
      <c r="U278" s="320">
        <f t="shared" si="8"/>
        <v>3937.2</v>
      </c>
    </row>
    <row r="279" spans="1:21" ht="14.1" customHeight="1">
      <c r="A279" s="74">
        <v>279</v>
      </c>
      <c r="B279" s="286" t="s">
        <v>381</v>
      </c>
      <c r="C279" s="286" t="s">
        <v>380</v>
      </c>
      <c r="D279" s="481">
        <v>2</v>
      </c>
      <c r="E279" s="231" t="s">
        <v>461</v>
      </c>
      <c r="F279" s="489" t="s">
        <v>242</v>
      </c>
      <c r="G279" s="508" t="s">
        <v>36</v>
      </c>
      <c r="H279" s="489" t="s">
        <v>277</v>
      </c>
      <c r="I279" s="489" t="s">
        <v>642</v>
      </c>
      <c r="J279" s="504">
        <v>15.44</v>
      </c>
      <c r="K279" s="317">
        <f t="shared" si="9"/>
        <v>255</v>
      </c>
      <c r="L279" s="235">
        <v>255</v>
      </c>
      <c r="M279" s="235"/>
      <c r="N279" s="234" t="e">
        <f>IF(L279="nio",0,IF(L279&gt;0,L279*J279/P279,0))*VLOOKUP(B279,'2-Kosten per locatie'!$A$12:$C$50,3,FALSE)</f>
        <v>#DIV/0!</v>
      </c>
      <c r="O279" s="234" t="str">
        <f>IF(M279="","",J279*M279/Q279*VLOOKUP(B279,'2-Kosten per locatie'!$A$12:$C$50,3,FALSE))</f>
        <v/>
      </c>
      <c r="P279" s="318">
        <f>IF(L279="nio",0,IF(L279&gt;0,VLOOKUP(G279,'3-Productie normen'!A:O,VLOOKUP(L279,'3-Productie normen'!$B$33:$C$40,2,FALSE),FALSE)))</f>
        <v>0</v>
      </c>
      <c r="Q279" s="318">
        <f>P279*'3-Productie normen'!$O$8</f>
        <v>0</v>
      </c>
      <c r="R279" s="319" t="str">
        <f>VLOOKUP(G279,'3-Productie normen'!A:M,13,FALSE)</f>
        <v>B</v>
      </c>
      <c r="S279" s="319"/>
      <c r="U279" s="320">
        <f t="shared" si="8"/>
        <v>3937.2</v>
      </c>
    </row>
    <row r="280" spans="1:21" ht="14.1" customHeight="1">
      <c r="A280" s="74">
        <v>280</v>
      </c>
      <c r="B280" s="286" t="s">
        <v>381</v>
      </c>
      <c r="C280" s="286" t="s">
        <v>380</v>
      </c>
      <c r="D280" s="481">
        <v>2</v>
      </c>
      <c r="E280" s="231" t="s">
        <v>331</v>
      </c>
      <c r="F280" s="489" t="s">
        <v>242</v>
      </c>
      <c r="G280" s="508" t="s">
        <v>36</v>
      </c>
      <c r="H280" s="489" t="s">
        <v>277</v>
      </c>
      <c r="I280" s="489" t="s">
        <v>642</v>
      </c>
      <c r="J280" s="504">
        <v>15.44</v>
      </c>
      <c r="K280" s="317">
        <f t="shared" si="9"/>
        <v>255</v>
      </c>
      <c r="L280" s="235">
        <v>255</v>
      </c>
      <c r="M280" s="235"/>
      <c r="N280" s="234" t="e">
        <f>IF(L280="nio",0,IF(L280&gt;0,L280*J280/P280,0))*VLOOKUP(B280,'2-Kosten per locatie'!$A$12:$C$50,3,FALSE)</f>
        <v>#DIV/0!</v>
      </c>
      <c r="O280" s="234" t="str">
        <f>IF(M280="","",J280*M280/Q280*VLOOKUP(B280,'2-Kosten per locatie'!$A$12:$C$50,3,FALSE))</f>
        <v/>
      </c>
      <c r="P280" s="318">
        <f>IF(L280="nio",0,IF(L280&gt;0,VLOOKUP(G280,'3-Productie normen'!A:O,VLOOKUP(L280,'3-Productie normen'!$B$33:$C$40,2,FALSE),FALSE)))</f>
        <v>0</v>
      </c>
      <c r="Q280" s="318">
        <f>P280*'3-Productie normen'!$O$8</f>
        <v>0</v>
      </c>
      <c r="R280" s="319" t="str">
        <f>VLOOKUP(G280,'3-Productie normen'!A:M,13,FALSE)</f>
        <v>B</v>
      </c>
      <c r="S280" s="319"/>
      <c r="U280" s="320">
        <f t="shared" si="8"/>
        <v>3937.2</v>
      </c>
    </row>
    <row r="281" spans="1:21" ht="14.1" customHeight="1">
      <c r="A281" s="74">
        <v>281</v>
      </c>
      <c r="B281" s="286" t="s">
        <v>381</v>
      </c>
      <c r="C281" s="286" t="s">
        <v>380</v>
      </c>
      <c r="D281" s="481">
        <v>2</v>
      </c>
      <c r="E281" s="231" t="s">
        <v>332</v>
      </c>
      <c r="F281" s="489" t="s">
        <v>242</v>
      </c>
      <c r="G281" s="508" t="s">
        <v>36</v>
      </c>
      <c r="H281" s="489" t="s">
        <v>277</v>
      </c>
      <c r="I281" s="489" t="s">
        <v>642</v>
      </c>
      <c r="J281" s="504">
        <v>15.44</v>
      </c>
      <c r="K281" s="317">
        <f t="shared" si="9"/>
        <v>255</v>
      </c>
      <c r="L281" s="235">
        <v>255</v>
      </c>
      <c r="M281" s="235"/>
      <c r="N281" s="234" t="e">
        <f>IF(L281="nio",0,IF(L281&gt;0,L281*J281/P281,0))*VLOOKUP(B281,'2-Kosten per locatie'!$A$12:$C$50,3,FALSE)</f>
        <v>#DIV/0!</v>
      </c>
      <c r="O281" s="234" t="str">
        <f>IF(M281="","",J281*M281/Q281*VLOOKUP(B281,'2-Kosten per locatie'!$A$12:$C$50,3,FALSE))</f>
        <v/>
      </c>
      <c r="P281" s="318">
        <f>IF(L281="nio",0,IF(L281&gt;0,VLOOKUP(G281,'3-Productie normen'!A:O,VLOOKUP(L281,'3-Productie normen'!$B$33:$C$40,2,FALSE),FALSE)))</f>
        <v>0</v>
      </c>
      <c r="Q281" s="318">
        <f>P281*'3-Productie normen'!$O$8</f>
        <v>0</v>
      </c>
      <c r="R281" s="319" t="str">
        <f>VLOOKUP(G281,'3-Productie normen'!A:M,13,FALSE)</f>
        <v>B</v>
      </c>
      <c r="S281" s="319"/>
      <c r="U281" s="320">
        <f t="shared" si="8"/>
        <v>3937.2</v>
      </c>
    </row>
    <row r="282" spans="1:21" ht="14.1" customHeight="1">
      <c r="A282" s="74">
        <v>282</v>
      </c>
      <c r="B282" s="286" t="s">
        <v>381</v>
      </c>
      <c r="C282" s="286" t="s">
        <v>380</v>
      </c>
      <c r="D282" s="481">
        <v>2</v>
      </c>
      <c r="E282" s="231" t="s">
        <v>333</v>
      </c>
      <c r="F282" s="489" t="s">
        <v>242</v>
      </c>
      <c r="G282" s="508" t="s">
        <v>36</v>
      </c>
      <c r="H282" s="489" t="s">
        <v>277</v>
      </c>
      <c r="I282" s="489" t="s">
        <v>642</v>
      </c>
      <c r="J282" s="504">
        <v>15.44</v>
      </c>
      <c r="K282" s="317">
        <f t="shared" si="9"/>
        <v>255</v>
      </c>
      <c r="L282" s="235">
        <v>255</v>
      </c>
      <c r="M282" s="235"/>
      <c r="N282" s="234" t="e">
        <f>IF(L282="nio",0,IF(L282&gt;0,L282*J282/P282,0))*VLOOKUP(B282,'2-Kosten per locatie'!$A$12:$C$50,3,FALSE)</f>
        <v>#DIV/0!</v>
      </c>
      <c r="O282" s="234" t="str">
        <f>IF(M282="","",J282*M282/Q282*VLOOKUP(B282,'2-Kosten per locatie'!$A$12:$C$50,3,FALSE))</f>
        <v/>
      </c>
      <c r="P282" s="318">
        <f>IF(L282="nio",0,IF(L282&gt;0,VLOOKUP(G282,'3-Productie normen'!A:O,VLOOKUP(L282,'3-Productie normen'!$B$33:$C$40,2,FALSE),FALSE)))</f>
        <v>0</v>
      </c>
      <c r="Q282" s="318">
        <f>P282*'3-Productie normen'!$O$8</f>
        <v>0</v>
      </c>
      <c r="R282" s="319" t="str">
        <f>VLOOKUP(G282,'3-Productie normen'!A:M,13,FALSE)</f>
        <v>B</v>
      </c>
      <c r="S282" s="319"/>
      <c r="U282" s="320">
        <f t="shared" si="8"/>
        <v>3937.2</v>
      </c>
    </row>
    <row r="283" spans="1:21" ht="14.1" customHeight="1">
      <c r="A283" s="74">
        <v>283</v>
      </c>
      <c r="B283" s="286" t="s">
        <v>381</v>
      </c>
      <c r="C283" s="286" t="s">
        <v>380</v>
      </c>
      <c r="D283" s="481">
        <v>2</v>
      </c>
      <c r="E283" s="231" t="s">
        <v>334</v>
      </c>
      <c r="F283" s="489" t="s">
        <v>242</v>
      </c>
      <c r="G283" s="508" t="s">
        <v>36</v>
      </c>
      <c r="H283" s="489" t="s">
        <v>277</v>
      </c>
      <c r="I283" s="489" t="s">
        <v>642</v>
      </c>
      <c r="J283" s="504">
        <v>26.24</v>
      </c>
      <c r="K283" s="317">
        <f t="shared" si="9"/>
        <v>255</v>
      </c>
      <c r="L283" s="235">
        <v>255</v>
      </c>
      <c r="M283" s="235"/>
      <c r="N283" s="234" t="e">
        <f>IF(L283="nio",0,IF(L283&gt;0,L283*J283/P283,0))*VLOOKUP(B283,'2-Kosten per locatie'!$A$12:$C$50,3,FALSE)</f>
        <v>#DIV/0!</v>
      </c>
      <c r="O283" s="234" t="str">
        <f>IF(M283="","",J283*M283/Q283*VLOOKUP(B283,'2-Kosten per locatie'!$A$12:$C$50,3,FALSE))</f>
        <v/>
      </c>
      <c r="P283" s="318">
        <f>IF(L283="nio",0,IF(L283&gt;0,VLOOKUP(G283,'3-Productie normen'!A:O,VLOOKUP(L283,'3-Productie normen'!$B$33:$C$40,2,FALSE),FALSE)))</f>
        <v>0</v>
      </c>
      <c r="Q283" s="318">
        <f>P283*'3-Productie normen'!$O$8</f>
        <v>0</v>
      </c>
      <c r="R283" s="319" t="str">
        <f>VLOOKUP(G283,'3-Productie normen'!A:M,13,FALSE)</f>
        <v>B</v>
      </c>
      <c r="S283" s="319"/>
      <c r="U283" s="320">
        <f t="shared" si="8"/>
        <v>6691.2</v>
      </c>
    </row>
    <row r="284" spans="1:21" ht="14.1" customHeight="1">
      <c r="A284" s="74">
        <v>284</v>
      </c>
      <c r="B284" s="286" t="s">
        <v>381</v>
      </c>
      <c r="C284" s="286" t="s">
        <v>380</v>
      </c>
      <c r="D284" s="481">
        <v>2</v>
      </c>
      <c r="E284" s="231" t="s">
        <v>462</v>
      </c>
      <c r="F284" s="489" t="s">
        <v>463</v>
      </c>
      <c r="G284" s="286" t="s">
        <v>40</v>
      </c>
      <c r="H284" s="489" t="s">
        <v>279</v>
      </c>
      <c r="I284" s="486" t="s">
        <v>73</v>
      </c>
      <c r="J284" s="504">
        <v>10.62</v>
      </c>
      <c r="K284" s="317">
        <f t="shared" si="9"/>
        <v>156</v>
      </c>
      <c r="L284" s="235">
        <v>156</v>
      </c>
      <c r="M284" s="235"/>
      <c r="N284" s="234" t="e">
        <f>IF(L284="nio",0,IF(L284&gt;0,L284*J284/P284,0))*VLOOKUP(B284,'2-Kosten per locatie'!$A$12:$C$50,3,FALSE)</f>
        <v>#DIV/0!</v>
      </c>
      <c r="O284" s="234" t="str">
        <f>IF(M284="","",J284*M284/Q284*VLOOKUP(B284,'2-Kosten per locatie'!$A$12:$C$50,3,FALSE))</f>
        <v/>
      </c>
      <c r="P284" s="318">
        <f>IF(L284="nio",0,IF(L284&gt;0,VLOOKUP(G284,'3-Productie normen'!A:O,VLOOKUP(L284,'3-Productie normen'!$B$33:$C$40,2,FALSE),FALSE)))</f>
        <v>0</v>
      </c>
      <c r="Q284" s="318">
        <f>P284*'3-Productie normen'!$O$8</f>
        <v>0</v>
      </c>
      <c r="R284" s="319" t="str">
        <f>VLOOKUP(G284,'3-Productie normen'!A:M,13,FALSE)</f>
        <v>V</v>
      </c>
      <c r="S284" s="319"/>
      <c r="U284" s="320">
        <f t="shared" si="8"/>
        <v>1656.7199999999998</v>
      </c>
    </row>
    <row r="285" spans="1:21" ht="14.1" customHeight="1">
      <c r="A285" s="74">
        <v>285</v>
      </c>
      <c r="B285" s="286" t="s">
        <v>381</v>
      </c>
      <c r="C285" s="286" t="s">
        <v>380</v>
      </c>
      <c r="D285" s="481">
        <v>2</v>
      </c>
      <c r="E285" s="231" t="s">
        <v>336</v>
      </c>
      <c r="F285" s="489" t="s">
        <v>464</v>
      </c>
      <c r="G285" s="85" t="s">
        <v>630</v>
      </c>
      <c r="H285" s="489" t="s">
        <v>278</v>
      </c>
      <c r="I285" s="423" t="s">
        <v>635</v>
      </c>
      <c r="J285" s="504">
        <v>2.38</v>
      </c>
      <c r="K285" s="317">
        <f t="shared" si="9"/>
        <v>0</v>
      </c>
      <c r="L285" s="235" t="s">
        <v>631</v>
      </c>
      <c r="M285" s="235"/>
      <c r="N285" s="234">
        <f>IF(L285="nio",0,IF(L285&gt;0,L285*J285/P285,0))*VLOOKUP(B285,'2-Kosten per locatie'!$A$12:$C$50,3,FALSE)</f>
        <v>0</v>
      </c>
      <c r="O285" s="234" t="str">
        <f>IF(M285="","",J285*M285/Q285*VLOOKUP(B285,'2-Kosten per locatie'!$A$12:$C$50,3,FALSE))</f>
        <v/>
      </c>
      <c r="P285" s="318">
        <f>IF(L285="nio",0,IF(L285&gt;0,VLOOKUP(G285,'3-Productie normen'!A:O,VLOOKUP(L285,'3-Productie normen'!$B$33:$C$40,2,FALSE),FALSE)))</f>
        <v>0</v>
      </c>
      <c r="Q285" s="318">
        <f>P285*'3-Productie normen'!$O$8</f>
        <v>0</v>
      </c>
      <c r="R285" s="319">
        <f>VLOOKUP(G285,'3-Productie normen'!A:M,13,FALSE)</f>
        <v>0</v>
      </c>
      <c r="S285" s="319"/>
      <c r="U285" s="320">
        <f t="shared" si="8"/>
        <v>0</v>
      </c>
    </row>
    <row r="286" spans="1:21" ht="14.1" customHeight="1">
      <c r="A286" s="74">
        <v>286</v>
      </c>
      <c r="B286" s="286" t="s">
        <v>381</v>
      </c>
      <c r="C286" s="286" t="s">
        <v>380</v>
      </c>
      <c r="D286" s="481">
        <v>2</v>
      </c>
      <c r="E286" s="231" t="s">
        <v>337</v>
      </c>
      <c r="F286" s="489" t="s">
        <v>415</v>
      </c>
      <c r="G286" s="70" t="s">
        <v>38</v>
      </c>
      <c r="H286" s="489" t="s">
        <v>278</v>
      </c>
      <c r="I286" s="423" t="s">
        <v>634</v>
      </c>
      <c r="J286" s="504">
        <v>4.83</v>
      </c>
      <c r="K286" s="317">
        <f t="shared" si="9"/>
        <v>255</v>
      </c>
      <c r="L286" s="235">
        <v>255</v>
      </c>
      <c r="M286" s="235"/>
      <c r="N286" s="234" t="e">
        <f>IF(L286="nio",0,IF(L286&gt;0,L286*J286/P286,0))*VLOOKUP(B286,'2-Kosten per locatie'!$A$12:$C$50,3,FALSE)</f>
        <v>#DIV/0!</v>
      </c>
      <c r="O286" s="234" t="str">
        <f>IF(M286="","",J286*M286/Q286*VLOOKUP(B286,'2-Kosten per locatie'!$A$12:$C$50,3,FALSE))</f>
        <v/>
      </c>
      <c r="P286" s="318">
        <f>IF(L286="nio",0,IF(L286&gt;0,VLOOKUP(G286,'3-Productie normen'!A:O,VLOOKUP(L286,'3-Productie normen'!$B$33:$C$40,2,FALSE),FALSE)))</f>
        <v>0</v>
      </c>
      <c r="Q286" s="318">
        <f>P286*'3-Productie normen'!$O$8</f>
        <v>0</v>
      </c>
      <c r="R286" s="319" t="str">
        <f>VLOOKUP(G286,'3-Productie normen'!A:M,13,FALSE)</f>
        <v>S</v>
      </c>
      <c r="S286" s="319"/>
      <c r="U286" s="320">
        <f t="shared" si="8"/>
        <v>1231.6500000000001</v>
      </c>
    </row>
    <row r="287" spans="1:21" ht="14.1" customHeight="1">
      <c r="A287" s="74">
        <v>287</v>
      </c>
      <c r="B287" s="286" t="s">
        <v>381</v>
      </c>
      <c r="C287" s="286" t="s">
        <v>380</v>
      </c>
      <c r="D287" s="481">
        <v>2</v>
      </c>
      <c r="E287" s="231" t="s">
        <v>338</v>
      </c>
      <c r="F287" s="489" t="s">
        <v>239</v>
      </c>
      <c r="G287" s="70" t="s">
        <v>38</v>
      </c>
      <c r="H287" s="489" t="s">
        <v>278</v>
      </c>
      <c r="I287" s="423" t="s">
        <v>634</v>
      </c>
      <c r="J287" s="504">
        <v>1.1200000000000001</v>
      </c>
      <c r="K287" s="317">
        <f t="shared" si="9"/>
        <v>255</v>
      </c>
      <c r="L287" s="235">
        <v>255</v>
      </c>
      <c r="M287" s="235"/>
      <c r="N287" s="234" t="e">
        <f>IF(L287="nio",0,IF(L287&gt;0,L287*J287/P287,0))*VLOOKUP(B287,'2-Kosten per locatie'!$A$12:$C$50,3,FALSE)</f>
        <v>#DIV/0!</v>
      </c>
      <c r="O287" s="234" t="str">
        <f>IF(M287="","",J287*M287/Q287*VLOOKUP(B287,'2-Kosten per locatie'!$A$12:$C$50,3,FALSE))</f>
        <v/>
      </c>
      <c r="P287" s="318">
        <f>IF(L287="nio",0,IF(L287&gt;0,VLOOKUP(G287,'3-Productie normen'!A:O,VLOOKUP(L287,'3-Productie normen'!$B$33:$C$40,2,FALSE),FALSE)))</f>
        <v>0</v>
      </c>
      <c r="Q287" s="318">
        <f>P287*'3-Productie normen'!$O$8</f>
        <v>0</v>
      </c>
      <c r="R287" s="319" t="str">
        <f>VLOOKUP(G287,'3-Productie normen'!A:M,13,FALSE)</f>
        <v>S</v>
      </c>
      <c r="S287" s="319"/>
      <c r="U287" s="320">
        <f t="shared" si="8"/>
        <v>285.60000000000002</v>
      </c>
    </row>
    <row r="288" spans="1:21" ht="14.1" customHeight="1">
      <c r="A288" s="74">
        <v>288</v>
      </c>
      <c r="B288" s="286" t="s">
        <v>381</v>
      </c>
      <c r="C288" s="286" t="s">
        <v>380</v>
      </c>
      <c r="D288" s="481">
        <v>2</v>
      </c>
      <c r="E288" s="231" t="s">
        <v>339</v>
      </c>
      <c r="F288" s="489" t="s">
        <v>239</v>
      </c>
      <c r="G288" s="70" t="s">
        <v>38</v>
      </c>
      <c r="H288" s="489" t="s">
        <v>278</v>
      </c>
      <c r="I288" s="423" t="s">
        <v>634</v>
      </c>
      <c r="J288" s="504">
        <v>0.98</v>
      </c>
      <c r="K288" s="317">
        <f t="shared" si="9"/>
        <v>255</v>
      </c>
      <c r="L288" s="235">
        <v>255</v>
      </c>
      <c r="M288" s="235"/>
      <c r="N288" s="234" t="e">
        <f>IF(L288="nio",0,IF(L288&gt;0,L288*J288/P288,0))*VLOOKUP(B288,'2-Kosten per locatie'!$A$12:$C$50,3,FALSE)</f>
        <v>#DIV/0!</v>
      </c>
      <c r="O288" s="234" t="str">
        <f>IF(M288="","",J288*M288/Q288*VLOOKUP(B288,'2-Kosten per locatie'!$A$12:$C$50,3,FALSE))</f>
        <v/>
      </c>
      <c r="P288" s="318">
        <f>IF(L288="nio",0,IF(L288&gt;0,VLOOKUP(G288,'3-Productie normen'!A:O,VLOOKUP(L288,'3-Productie normen'!$B$33:$C$40,2,FALSE),FALSE)))</f>
        <v>0</v>
      </c>
      <c r="Q288" s="318">
        <f>P288*'3-Productie normen'!$O$8</f>
        <v>0</v>
      </c>
      <c r="R288" s="319" t="str">
        <f>VLOOKUP(G288,'3-Productie normen'!A:M,13,FALSE)</f>
        <v>S</v>
      </c>
      <c r="S288" s="319"/>
      <c r="U288" s="320">
        <f t="shared" si="8"/>
        <v>249.9</v>
      </c>
    </row>
    <row r="289" spans="1:21" ht="14.1" customHeight="1">
      <c r="A289" s="74">
        <v>289</v>
      </c>
      <c r="B289" s="286" t="s">
        <v>381</v>
      </c>
      <c r="C289" s="286" t="s">
        <v>380</v>
      </c>
      <c r="D289" s="481">
        <v>2</v>
      </c>
      <c r="E289" s="231" t="s">
        <v>341</v>
      </c>
      <c r="F289" s="489" t="s">
        <v>418</v>
      </c>
      <c r="G289" s="70" t="s">
        <v>38</v>
      </c>
      <c r="H289" s="489" t="s">
        <v>278</v>
      </c>
      <c r="I289" s="423" t="s">
        <v>634</v>
      </c>
      <c r="J289" s="504">
        <v>4.83</v>
      </c>
      <c r="K289" s="317">
        <f t="shared" si="9"/>
        <v>255</v>
      </c>
      <c r="L289" s="235">
        <v>255</v>
      </c>
      <c r="M289" s="235"/>
      <c r="N289" s="234" t="e">
        <f>IF(L289="nio",0,IF(L289&gt;0,L289*J289/P289,0))*VLOOKUP(B289,'2-Kosten per locatie'!$A$12:$C$50,3,FALSE)</f>
        <v>#DIV/0!</v>
      </c>
      <c r="O289" s="234" t="str">
        <f>IF(M289="","",J289*M289/Q289*VLOOKUP(B289,'2-Kosten per locatie'!$A$12:$C$50,3,FALSE))</f>
        <v/>
      </c>
      <c r="P289" s="318">
        <f>IF(L289="nio",0,IF(L289&gt;0,VLOOKUP(G289,'3-Productie normen'!A:O,VLOOKUP(L289,'3-Productie normen'!$B$33:$C$40,2,FALSE),FALSE)))</f>
        <v>0</v>
      </c>
      <c r="Q289" s="318">
        <f>P289*'3-Productie normen'!$O$8</f>
        <v>0</v>
      </c>
      <c r="R289" s="319" t="str">
        <f>VLOOKUP(G289,'3-Productie normen'!A:M,13,FALSE)</f>
        <v>S</v>
      </c>
      <c r="S289" s="319"/>
      <c r="U289" s="320">
        <f t="shared" si="8"/>
        <v>1231.6500000000001</v>
      </c>
    </row>
    <row r="290" spans="1:21" ht="14.1" customHeight="1">
      <c r="A290" s="74">
        <v>290</v>
      </c>
      <c r="B290" s="286" t="s">
        <v>381</v>
      </c>
      <c r="C290" s="286" t="s">
        <v>380</v>
      </c>
      <c r="D290" s="481">
        <v>2</v>
      </c>
      <c r="E290" s="231" t="s">
        <v>342</v>
      </c>
      <c r="F290" s="489" t="s">
        <v>239</v>
      </c>
      <c r="G290" s="70" t="s">
        <v>38</v>
      </c>
      <c r="H290" s="489" t="s">
        <v>278</v>
      </c>
      <c r="I290" s="423" t="s">
        <v>634</v>
      </c>
      <c r="J290" s="504">
        <v>1.1200000000000001</v>
      </c>
      <c r="K290" s="317">
        <f t="shared" si="9"/>
        <v>255</v>
      </c>
      <c r="L290" s="235">
        <v>255</v>
      </c>
      <c r="M290" s="235"/>
      <c r="N290" s="234" t="e">
        <f>IF(L290="nio",0,IF(L290&gt;0,L290*J290/P290,0))*VLOOKUP(B290,'2-Kosten per locatie'!$A$12:$C$50,3,FALSE)</f>
        <v>#DIV/0!</v>
      </c>
      <c r="O290" s="234" t="str">
        <f>IF(M290="","",J290*M290/Q290*VLOOKUP(B290,'2-Kosten per locatie'!$A$12:$C$50,3,FALSE))</f>
        <v/>
      </c>
      <c r="P290" s="318">
        <f>IF(L290="nio",0,IF(L290&gt;0,VLOOKUP(G290,'3-Productie normen'!A:O,VLOOKUP(L290,'3-Productie normen'!$B$33:$C$40,2,FALSE),FALSE)))</f>
        <v>0</v>
      </c>
      <c r="Q290" s="318">
        <f>P290*'3-Productie normen'!$O$8</f>
        <v>0</v>
      </c>
      <c r="R290" s="319" t="str">
        <f>VLOOKUP(G290,'3-Productie normen'!A:M,13,FALSE)</f>
        <v>S</v>
      </c>
      <c r="S290" s="319"/>
      <c r="U290" s="320">
        <f t="shared" si="8"/>
        <v>285.60000000000002</v>
      </c>
    </row>
    <row r="291" spans="1:21" ht="14.1" customHeight="1">
      <c r="A291" s="74">
        <v>291</v>
      </c>
      <c r="B291" s="286" t="s">
        <v>381</v>
      </c>
      <c r="C291" s="286" t="s">
        <v>380</v>
      </c>
      <c r="D291" s="481">
        <v>2</v>
      </c>
      <c r="E291" s="231" t="s">
        <v>343</v>
      </c>
      <c r="F291" s="489" t="s">
        <v>239</v>
      </c>
      <c r="G291" s="70" t="s">
        <v>38</v>
      </c>
      <c r="H291" s="489" t="s">
        <v>278</v>
      </c>
      <c r="I291" s="423" t="s">
        <v>634</v>
      </c>
      <c r="J291" s="504">
        <v>0.98</v>
      </c>
      <c r="K291" s="317">
        <f t="shared" si="9"/>
        <v>255</v>
      </c>
      <c r="L291" s="235">
        <v>255</v>
      </c>
      <c r="M291" s="235"/>
      <c r="N291" s="234" t="e">
        <f>IF(L291="nio",0,IF(L291&gt;0,L291*J291/P291,0))*VLOOKUP(B291,'2-Kosten per locatie'!$A$12:$C$50,3,FALSE)</f>
        <v>#DIV/0!</v>
      </c>
      <c r="O291" s="234" t="str">
        <f>IF(M291="","",J291*M291/Q291*VLOOKUP(B291,'2-Kosten per locatie'!$A$12:$C$50,3,FALSE))</f>
        <v/>
      </c>
      <c r="P291" s="318">
        <f>IF(L291="nio",0,IF(L291&gt;0,VLOOKUP(G291,'3-Productie normen'!A:O,VLOOKUP(L291,'3-Productie normen'!$B$33:$C$40,2,FALSE),FALSE)))</f>
        <v>0</v>
      </c>
      <c r="Q291" s="318">
        <f>P291*'3-Productie normen'!$O$8</f>
        <v>0</v>
      </c>
      <c r="R291" s="319" t="str">
        <f>VLOOKUP(G291,'3-Productie normen'!A:M,13,FALSE)</f>
        <v>S</v>
      </c>
      <c r="S291" s="319"/>
      <c r="U291" s="320">
        <f t="shared" si="8"/>
        <v>249.9</v>
      </c>
    </row>
    <row r="292" spans="1:21" ht="14.1" customHeight="1">
      <c r="A292" s="74">
        <v>292</v>
      </c>
      <c r="B292" s="286" t="s">
        <v>381</v>
      </c>
      <c r="C292" s="286" t="s">
        <v>380</v>
      </c>
      <c r="D292" s="481">
        <v>2</v>
      </c>
      <c r="E292" s="231" t="s">
        <v>344</v>
      </c>
      <c r="F292" s="489" t="s">
        <v>239</v>
      </c>
      <c r="G292" s="70" t="s">
        <v>38</v>
      </c>
      <c r="H292" s="489" t="s">
        <v>278</v>
      </c>
      <c r="I292" s="423" t="s">
        <v>634</v>
      </c>
      <c r="J292" s="504">
        <v>1.1200000000000001</v>
      </c>
      <c r="K292" s="317">
        <f t="shared" si="9"/>
        <v>255</v>
      </c>
      <c r="L292" s="235">
        <v>255</v>
      </c>
      <c r="M292" s="235"/>
      <c r="N292" s="234" t="e">
        <f>IF(L292="nio",0,IF(L292&gt;0,L292*J292/P292,0))*VLOOKUP(B292,'2-Kosten per locatie'!$A$12:$C$50,3,FALSE)</f>
        <v>#DIV/0!</v>
      </c>
      <c r="O292" s="234" t="str">
        <f>IF(M292="","",J292*M292/Q292*VLOOKUP(B292,'2-Kosten per locatie'!$A$12:$C$50,3,FALSE))</f>
        <v/>
      </c>
      <c r="P292" s="318">
        <f>IF(L292="nio",0,IF(L292&gt;0,VLOOKUP(G292,'3-Productie normen'!A:O,VLOOKUP(L292,'3-Productie normen'!$B$33:$C$40,2,FALSE),FALSE)))</f>
        <v>0</v>
      </c>
      <c r="Q292" s="318">
        <f>P292*'3-Productie normen'!$O$8</f>
        <v>0</v>
      </c>
      <c r="R292" s="319" t="str">
        <f>VLOOKUP(G292,'3-Productie normen'!A:M,13,FALSE)</f>
        <v>S</v>
      </c>
      <c r="S292" s="319"/>
      <c r="U292" s="320">
        <f t="shared" si="8"/>
        <v>285.60000000000002</v>
      </c>
    </row>
    <row r="293" spans="1:21" ht="14.1" customHeight="1">
      <c r="A293" s="74">
        <v>293</v>
      </c>
      <c r="B293" s="286" t="s">
        <v>381</v>
      </c>
      <c r="C293" s="286" t="s">
        <v>380</v>
      </c>
      <c r="D293" s="481">
        <v>2</v>
      </c>
      <c r="E293" s="231" t="s">
        <v>346</v>
      </c>
      <c r="F293" s="489" t="s">
        <v>242</v>
      </c>
      <c r="G293" s="508" t="s">
        <v>36</v>
      </c>
      <c r="H293" s="489" t="s">
        <v>277</v>
      </c>
      <c r="I293" s="489" t="s">
        <v>642</v>
      </c>
      <c r="J293" s="504">
        <v>8.99</v>
      </c>
      <c r="K293" s="317">
        <f t="shared" si="9"/>
        <v>255</v>
      </c>
      <c r="L293" s="235">
        <v>255</v>
      </c>
      <c r="M293" s="235"/>
      <c r="N293" s="234" t="e">
        <f>IF(L293="nio",0,IF(L293&gt;0,L293*J293/P293,0))*VLOOKUP(B293,'2-Kosten per locatie'!$A$12:$C$50,3,FALSE)</f>
        <v>#DIV/0!</v>
      </c>
      <c r="O293" s="234" t="str">
        <f>IF(M293="","",J293*M293/Q293*VLOOKUP(B293,'2-Kosten per locatie'!$A$12:$C$50,3,FALSE))</f>
        <v/>
      </c>
      <c r="P293" s="318">
        <f>IF(L293="nio",0,IF(L293&gt;0,VLOOKUP(G293,'3-Productie normen'!A:O,VLOOKUP(L293,'3-Productie normen'!$B$33:$C$40,2,FALSE),FALSE)))</f>
        <v>0</v>
      </c>
      <c r="Q293" s="318">
        <f>P293*'3-Productie normen'!$O$8</f>
        <v>0</v>
      </c>
      <c r="R293" s="319" t="str">
        <f>VLOOKUP(G293,'3-Productie normen'!A:M,13,FALSE)</f>
        <v>B</v>
      </c>
      <c r="S293" s="319"/>
      <c r="U293" s="320">
        <f t="shared" si="8"/>
        <v>2292.4500000000003</v>
      </c>
    </row>
    <row r="294" spans="1:21" ht="14.1" customHeight="1">
      <c r="A294" s="74">
        <v>294</v>
      </c>
      <c r="B294" s="286" t="s">
        <v>381</v>
      </c>
      <c r="C294" s="286" t="s">
        <v>380</v>
      </c>
      <c r="D294" s="481">
        <v>2</v>
      </c>
      <c r="E294" s="231" t="s">
        <v>347</v>
      </c>
      <c r="F294" s="489" t="s">
        <v>242</v>
      </c>
      <c r="G294" s="508" t="s">
        <v>36</v>
      </c>
      <c r="H294" s="489" t="s">
        <v>277</v>
      </c>
      <c r="I294" s="489" t="s">
        <v>642</v>
      </c>
      <c r="J294" s="504">
        <v>9.1</v>
      </c>
      <c r="K294" s="317">
        <f t="shared" si="9"/>
        <v>255</v>
      </c>
      <c r="L294" s="235">
        <v>255</v>
      </c>
      <c r="M294" s="235"/>
      <c r="N294" s="234" t="e">
        <f>IF(L294="nio",0,IF(L294&gt;0,L294*J294/P294,0))*VLOOKUP(B294,'2-Kosten per locatie'!$A$12:$C$50,3,FALSE)</f>
        <v>#DIV/0!</v>
      </c>
      <c r="O294" s="234" t="str">
        <f>IF(M294="","",J294*M294/Q294*VLOOKUP(B294,'2-Kosten per locatie'!$A$12:$C$50,3,FALSE))</f>
        <v/>
      </c>
      <c r="P294" s="318">
        <f>IF(L294="nio",0,IF(L294&gt;0,VLOOKUP(G294,'3-Productie normen'!A:O,VLOOKUP(L294,'3-Productie normen'!$B$33:$C$40,2,FALSE),FALSE)))</f>
        <v>0</v>
      </c>
      <c r="Q294" s="318">
        <f>P294*'3-Productie normen'!$O$8</f>
        <v>0</v>
      </c>
      <c r="R294" s="319" t="str">
        <f>VLOOKUP(G294,'3-Productie normen'!A:M,13,FALSE)</f>
        <v>B</v>
      </c>
      <c r="S294" s="319"/>
      <c r="U294" s="320">
        <f t="shared" si="8"/>
        <v>2320.5</v>
      </c>
    </row>
    <row r="295" spans="1:21" ht="14.1" customHeight="1">
      <c r="A295" s="74">
        <v>295</v>
      </c>
      <c r="B295" s="286" t="s">
        <v>381</v>
      </c>
      <c r="C295" s="286" t="s">
        <v>380</v>
      </c>
      <c r="D295" s="481">
        <v>2</v>
      </c>
      <c r="E295" s="231" t="s">
        <v>465</v>
      </c>
      <c r="F295" s="489" t="s">
        <v>242</v>
      </c>
      <c r="G295" s="508" t="s">
        <v>36</v>
      </c>
      <c r="H295" s="489" t="s">
        <v>277</v>
      </c>
      <c r="I295" s="489" t="s">
        <v>642</v>
      </c>
      <c r="J295" s="504">
        <v>87.64</v>
      </c>
      <c r="K295" s="317">
        <f t="shared" si="9"/>
        <v>255</v>
      </c>
      <c r="L295" s="235">
        <v>255</v>
      </c>
      <c r="M295" s="235"/>
      <c r="N295" s="234" t="e">
        <f>IF(L295="nio",0,IF(L295&gt;0,L295*J295/P295,0))*VLOOKUP(B295,'2-Kosten per locatie'!$A$12:$C$50,3,FALSE)</f>
        <v>#DIV/0!</v>
      </c>
      <c r="O295" s="234" t="str">
        <f>IF(M295="","",J295*M295/Q295*VLOOKUP(B295,'2-Kosten per locatie'!$A$12:$C$50,3,FALSE))</f>
        <v/>
      </c>
      <c r="P295" s="318">
        <f>IF(L295="nio",0,IF(L295&gt;0,VLOOKUP(G295,'3-Productie normen'!A:O,VLOOKUP(L295,'3-Productie normen'!$B$33:$C$40,2,FALSE),FALSE)))</f>
        <v>0</v>
      </c>
      <c r="Q295" s="318">
        <f>P295*'3-Productie normen'!$O$8</f>
        <v>0</v>
      </c>
      <c r="R295" s="319" t="str">
        <f>VLOOKUP(G295,'3-Productie normen'!A:M,13,FALSE)</f>
        <v>B</v>
      </c>
      <c r="S295" s="319"/>
      <c r="U295" s="320">
        <f t="shared" si="8"/>
        <v>22348.2</v>
      </c>
    </row>
    <row r="296" spans="1:21" ht="14.1" customHeight="1">
      <c r="A296" s="74">
        <v>296</v>
      </c>
      <c r="B296" s="286" t="s">
        <v>381</v>
      </c>
      <c r="C296" s="286" t="s">
        <v>380</v>
      </c>
      <c r="D296" s="481">
        <v>2</v>
      </c>
      <c r="E296" s="231" t="s">
        <v>351</v>
      </c>
      <c r="F296" s="489" t="s">
        <v>242</v>
      </c>
      <c r="G296" s="508" t="s">
        <v>36</v>
      </c>
      <c r="H296" s="489" t="s">
        <v>277</v>
      </c>
      <c r="I296" s="489" t="s">
        <v>642</v>
      </c>
      <c r="J296" s="504">
        <v>23.43</v>
      </c>
      <c r="K296" s="317">
        <f t="shared" si="9"/>
        <v>255</v>
      </c>
      <c r="L296" s="235">
        <v>255</v>
      </c>
      <c r="M296" s="235"/>
      <c r="N296" s="234" t="e">
        <f>IF(L296="nio",0,IF(L296&gt;0,L296*J296/P296,0))*VLOOKUP(B296,'2-Kosten per locatie'!$A$12:$C$50,3,FALSE)</f>
        <v>#DIV/0!</v>
      </c>
      <c r="O296" s="234" t="str">
        <f>IF(M296="","",J296*M296/Q296*VLOOKUP(B296,'2-Kosten per locatie'!$A$12:$C$50,3,FALSE))</f>
        <v/>
      </c>
      <c r="P296" s="318">
        <f>IF(L296="nio",0,IF(L296&gt;0,VLOOKUP(G296,'3-Productie normen'!A:O,VLOOKUP(L296,'3-Productie normen'!$B$33:$C$40,2,FALSE),FALSE)))</f>
        <v>0</v>
      </c>
      <c r="Q296" s="318">
        <f>P296*'3-Productie normen'!$O$8</f>
        <v>0</v>
      </c>
      <c r="R296" s="319" t="str">
        <f>VLOOKUP(G296,'3-Productie normen'!A:M,13,FALSE)</f>
        <v>B</v>
      </c>
      <c r="S296" s="319"/>
      <c r="U296" s="320">
        <f t="shared" si="8"/>
        <v>5974.65</v>
      </c>
    </row>
    <row r="297" spans="1:21" ht="14.1" customHeight="1">
      <c r="A297" s="74">
        <v>297</v>
      </c>
      <c r="B297" s="286" t="s">
        <v>381</v>
      </c>
      <c r="C297" s="286" t="s">
        <v>380</v>
      </c>
      <c r="D297" s="481">
        <v>2</v>
      </c>
      <c r="E297" s="231" t="s">
        <v>352</v>
      </c>
      <c r="F297" s="489" t="s">
        <v>242</v>
      </c>
      <c r="G297" s="508" t="s">
        <v>36</v>
      </c>
      <c r="H297" s="489" t="s">
        <v>277</v>
      </c>
      <c r="I297" s="489" t="s">
        <v>642</v>
      </c>
      <c r="J297" s="504">
        <v>46.47</v>
      </c>
      <c r="K297" s="317">
        <f t="shared" si="9"/>
        <v>255</v>
      </c>
      <c r="L297" s="235">
        <v>255</v>
      </c>
      <c r="M297" s="235"/>
      <c r="N297" s="234" t="e">
        <f>IF(L297="nio",0,IF(L297&gt;0,L297*J297/P297,0))*VLOOKUP(B297,'2-Kosten per locatie'!$A$12:$C$50,3,FALSE)</f>
        <v>#DIV/0!</v>
      </c>
      <c r="O297" s="234" t="str">
        <f>IF(M297="","",J297*M297/Q297*VLOOKUP(B297,'2-Kosten per locatie'!$A$12:$C$50,3,FALSE))</f>
        <v/>
      </c>
      <c r="P297" s="318">
        <f>IF(L297="nio",0,IF(L297&gt;0,VLOOKUP(G297,'3-Productie normen'!A:O,VLOOKUP(L297,'3-Productie normen'!$B$33:$C$40,2,FALSE),FALSE)))</f>
        <v>0</v>
      </c>
      <c r="Q297" s="318">
        <f>P297*'3-Productie normen'!$O$8</f>
        <v>0</v>
      </c>
      <c r="R297" s="319" t="str">
        <f>VLOOKUP(G297,'3-Productie normen'!A:M,13,FALSE)</f>
        <v>B</v>
      </c>
      <c r="S297" s="319"/>
      <c r="U297" s="320">
        <f t="shared" si="8"/>
        <v>11849.85</v>
      </c>
    </row>
    <row r="298" spans="1:21" ht="14.1" customHeight="1">
      <c r="A298" s="74">
        <v>298</v>
      </c>
      <c r="B298" s="286" t="s">
        <v>381</v>
      </c>
      <c r="C298" s="286" t="s">
        <v>380</v>
      </c>
      <c r="D298" s="481">
        <v>2</v>
      </c>
      <c r="E298" s="231" t="s">
        <v>353</v>
      </c>
      <c r="F298" s="489" t="s">
        <v>242</v>
      </c>
      <c r="G298" s="508" t="s">
        <v>36</v>
      </c>
      <c r="H298" s="489" t="s">
        <v>277</v>
      </c>
      <c r="I298" s="489" t="s">
        <v>642</v>
      </c>
      <c r="J298" s="504">
        <v>24.9</v>
      </c>
      <c r="K298" s="317">
        <f t="shared" si="9"/>
        <v>255</v>
      </c>
      <c r="L298" s="235">
        <v>255</v>
      </c>
      <c r="M298" s="235"/>
      <c r="N298" s="234" t="e">
        <f>IF(L298="nio",0,IF(L298&gt;0,L298*J298/P298,0))*VLOOKUP(B298,'2-Kosten per locatie'!$A$12:$C$50,3,FALSE)</f>
        <v>#DIV/0!</v>
      </c>
      <c r="O298" s="234" t="str">
        <f>IF(M298="","",J298*M298/Q298*VLOOKUP(B298,'2-Kosten per locatie'!$A$12:$C$50,3,FALSE))</f>
        <v/>
      </c>
      <c r="P298" s="318">
        <f>IF(L298="nio",0,IF(L298&gt;0,VLOOKUP(G298,'3-Productie normen'!A:O,VLOOKUP(L298,'3-Productie normen'!$B$33:$C$40,2,FALSE),FALSE)))</f>
        <v>0</v>
      </c>
      <c r="Q298" s="318">
        <f>P298*'3-Productie normen'!$O$8</f>
        <v>0</v>
      </c>
      <c r="R298" s="319" t="str">
        <f>VLOOKUP(G298,'3-Productie normen'!A:M,13,FALSE)</f>
        <v>B</v>
      </c>
      <c r="S298" s="319"/>
      <c r="U298" s="320">
        <f t="shared" si="8"/>
        <v>6349.5</v>
      </c>
    </row>
    <row r="299" spans="1:21" ht="14.1" customHeight="1">
      <c r="A299" s="74">
        <v>299</v>
      </c>
      <c r="B299" s="286" t="s">
        <v>381</v>
      </c>
      <c r="C299" s="286" t="s">
        <v>380</v>
      </c>
      <c r="D299" s="481">
        <v>2</v>
      </c>
      <c r="E299" s="231" t="s">
        <v>354</v>
      </c>
      <c r="F299" s="489" t="s">
        <v>242</v>
      </c>
      <c r="G299" s="508" t="s">
        <v>36</v>
      </c>
      <c r="H299" s="489" t="s">
        <v>277</v>
      </c>
      <c r="I299" s="489" t="s">
        <v>642</v>
      </c>
      <c r="J299" s="504">
        <v>26.37</v>
      </c>
      <c r="K299" s="317">
        <f t="shared" si="9"/>
        <v>255</v>
      </c>
      <c r="L299" s="235">
        <v>255</v>
      </c>
      <c r="M299" s="235"/>
      <c r="N299" s="234" t="e">
        <f>IF(L299="nio",0,IF(L299&gt;0,L299*J299/P299,0))*VLOOKUP(B299,'2-Kosten per locatie'!$A$12:$C$50,3,FALSE)</f>
        <v>#DIV/0!</v>
      </c>
      <c r="O299" s="234" t="str">
        <f>IF(M299="","",J299*M299/Q299*VLOOKUP(B299,'2-Kosten per locatie'!$A$12:$C$50,3,FALSE))</f>
        <v/>
      </c>
      <c r="P299" s="318">
        <f>IF(L299="nio",0,IF(L299&gt;0,VLOOKUP(G299,'3-Productie normen'!A:O,VLOOKUP(L299,'3-Productie normen'!$B$33:$C$40,2,FALSE),FALSE)))</f>
        <v>0</v>
      </c>
      <c r="Q299" s="318">
        <f>P299*'3-Productie normen'!$O$8</f>
        <v>0</v>
      </c>
      <c r="R299" s="319" t="str">
        <f>VLOOKUP(G299,'3-Productie normen'!A:M,13,FALSE)</f>
        <v>B</v>
      </c>
      <c r="S299" s="319"/>
      <c r="U299" s="320">
        <f t="shared" si="8"/>
        <v>6724.35</v>
      </c>
    </row>
    <row r="300" spans="1:21" ht="14.1" customHeight="1">
      <c r="A300" s="74">
        <v>300</v>
      </c>
      <c r="B300" s="286" t="s">
        <v>381</v>
      </c>
      <c r="C300" s="286" t="s">
        <v>380</v>
      </c>
      <c r="D300" s="481">
        <v>2</v>
      </c>
      <c r="E300" s="231" t="s">
        <v>355</v>
      </c>
      <c r="F300" s="489" t="s">
        <v>248</v>
      </c>
      <c r="G300" s="83" t="s">
        <v>46</v>
      </c>
      <c r="H300" s="489" t="s">
        <v>278</v>
      </c>
      <c r="I300" s="423" t="s">
        <v>635</v>
      </c>
      <c r="J300" s="504">
        <v>13.57</v>
      </c>
      <c r="K300" s="317">
        <f t="shared" si="9"/>
        <v>255</v>
      </c>
      <c r="L300" s="235">
        <v>255</v>
      </c>
      <c r="M300" s="235"/>
      <c r="N300" s="234" t="e">
        <f>IF(L300="nio",0,IF(L300&gt;0,L300*J300/P300,0))*VLOOKUP(B300,'2-Kosten per locatie'!$A$12:$C$50,3,FALSE)</f>
        <v>#DIV/0!</v>
      </c>
      <c r="O300" s="234" t="str">
        <f>IF(M300="","",J300*M300/Q300*VLOOKUP(B300,'2-Kosten per locatie'!$A$12:$C$50,3,FALSE))</f>
        <v/>
      </c>
      <c r="P300" s="318">
        <f>IF(L300="nio",0,IF(L300&gt;0,VLOOKUP(G300,'3-Productie normen'!A:O,VLOOKUP(L300,'3-Productie normen'!$B$33:$C$40,2,FALSE),FALSE)))</f>
        <v>0</v>
      </c>
      <c r="Q300" s="318">
        <f>P300*'3-Productie normen'!$O$8</f>
        <v>0</v>
      </c>
      <c r="R300" s="319" t="str">
        <f>VLOOKUP(G300,'3-Productie normen'!A:M,13,FALSE)</f>
        <v>V</v>
      </c>
      <c r="S300" s="319"/>
      <c r="U300" s="320">
        <f t="shared" si="8"/>
        <v>3460.35</v>
      </c>
    </row>
    <row r="301" spans="1:21" ht="14.1" customHeight="1">
      <c r="A301" s="74">
        <v>301</v>
      </c>
      <c r="B301" s="286" t="s">
        <v>381</v>
      </c>
      <c r="C301" s="286" t="s">
        <v>380</v>
      </c>
      <c r="D301" s="481">
        <v>2</v>
      </c>
      <c r="E301" s="231" t="s">
        <v>466</v>
      </c>
      <c r="F301" s="489" t="s">
        <v>242</v>
      </c>
      <c r="G301" s="508" t="s">
        <v>36</v>
      </c>
      <c r="H301" s="489" t="s">
        <v>277</v>
      </c>
      <c r="I301" s="489" t="s">
        <v>642</v>
      </c>
      <c r="J301" s="504">
        <v>14.46</v>
      </c>
      <c r="K301" s="317">
        <f t="shared" si="9"/>
        <v>255</v>
      </c>
      <c r="L301" s="235">
        <v>255</v>
      </c>
      <c r="M301" s="235"/>
      <c r="N301" s="234" t="e">
        <f>IF(L301="nio",0,IF(L301&gt;0,L301*J301/P301,0))*VLOOKUP(B301,'2-Kosten per locatie'!$A$12:$C$50,3,FALSE)</f>
        <v>#DIV/0!</v>
      </c>
      <c r="O301" s="234" t="str">
        <f>IF(M301="","",J301*M301/Q301*VLOOKUP(B301,'2-Kosten per locatie'!$A$12:$C$50,3,FALSE))</f>
        <v/>
      </c>
      <c r="P301" s="318">
        <f>IF(L301="nio",0,IF(L301&gt;0,VLOOKUP(G301,'3-Productie normen'!A:O,VLOOKUP(L301,'3-Productie normen'!$B$33:$C$40,2,FALSE),FALSE)))</f>
        <v>0</v>
      </c>
      <c r="Q301" s="318">
        <f>P301*'3-Productie normen'!$O$8</f>
        <v>0</v>
      </c>
      <c r="R301" s="319" t="str">
        <f>VLOOKUP(G301,'3-Productie normen'!A:M,13,FALSE)</f>
        <v>B</v>
      </c>
      <c r="S301" s="319"/>
      <c r="U301" s="320">
        <f t="shared" si="8"/>
        <v>3687.3</v>
      </c>
    </row>
    <row r="302" spans="1:21" ht="14.1" customHeight="1">
      <c r="A302" s="74">
        <v>302</v>
      </c>
      <c r="B302" s="286" t="s">
        <v>381</v>
      </c>
      <c r="C302" s="286" t="s">
        <v>380</v>
      </c>
      <c r="D302" s="481">
        <v>2</v>
      </c>
      <c r="E302" s="231" t="s">
        <v>357</v>
      </c>
      <c r="F302" s="489" t="s">
        <v>242</v>
      </c>
      <c r="G302" s="508" t="s">
        <v>36</v>
      </c>
      <c r="H302" s="489" t="s">
        <v>277</v>
      </c>
      <c r="I302" s="489" t="s">
        <v>642</v>
      </c>
      <c r="J302" s="504">
        <v>25.03</v>
      </c>
      <c r="K302" s="317">
        <f t="shared" si="9"/>
        <v>255</v>
      </c>
      <c r="L302" s="235">
        <v>255</v>
      </c>
      <c r="M302" s="235"/>
      <c r="N302" s="234" t="e">
        <f>IF(L302="nio",0,IF(L302&gt;0,L302*J302/P302,0))*VLOOKUP(B302,'2-Kosten per locatie'!$A$12:$C$50,3,FALSE)</f>
        <v>#DIV/0!</v>
      </c>
      <c r="O302" s="234" t="str">
        <f>IF(M302="","",J302*M302/Q302*VLOOKUP(B302,'2-Kosten per locatie'!$A$12:$C$50,3,FALSE))</f>
        <v/>
      </c>
      <c r="P302" s="318">
        <f>IF(L302="nio",0,IF(L302&gt;0,VLOOKUP(G302,'3-Productie normen'!A:O,VLOOKUP(L302,'3-Productie normen'!$B$33:$C$40,2,FALSE),FALSE)))</f>
        <v>0</v>
      </c>
      <c r="Q302" s="318">
        <f>P302*'3-Productie normen'!$O$8</f>
        <v>0</v>
      </c>
      <c r="R302" s="319" t="str">
        <f>VLOOKUP(G302,'3-Productie normen'!A:M,13,FALSE)</f>
        <v>B</v>
      </c>
      <c r="S302" s="319"/>
      <c r="U302" s="320">
        <f t="shared" si="8"/>
        <v>6382.6500000000005</v>
      </c>
    </row>
    <row r="303" spans="1:21" ht="14.1" customHeight="1">
      <c r="A303" s="74">
        <v>303</v>
      </c>
      <c r="B303" s="286" t="s">
        <v>381</v>
      </c>
      <c r="C303" s="286" t="s">
        <v>380</v>
      </c>
      <c r="D303" s="481">
        <v>2</v>
      </c>
      <c r="E303" s="231" t="s">
        <v>467</v>
      </c>
      <c r="F303" s="489" t="s">
        <v>248</v>
      </c>
      <c r="G303" s="83" t="s">
        <v>46</v>
      </c>
      <c r="H303" s="489" t="s">
        <v>278</v>
      </c>
      <c r="I303" s="423" t="s">
        <v>635</v>
      </c>
      <c r="J303" s="504">
        <v>8.5500000000000007</v>
      </c>
      <c r="K303" s="317">
        <f t="shared" si="9"/>
        <v>255</v>
      </c>
      <c r="L303" s="235">
        <v>255</v>
      </c>
      <c r="M303" s="235"/>
      <c r="N303" s="234" t="e">
        <f>IF(L303="nio",0,IF(L303&gt;0,L303*J303/P303,0))*VLOOKUP(B303,'2-Kosten per locatie'!$A$12:$C$50,3,FALSE)</f>
        <v>#DIV/0!</v>
      </c>
      <c r="O303" s="234" t="str">
        <f>IF(M303="","",J303*M303/Q303*VLOOKUP(B303,'2-Kosten per locatie'!$A$12:$C$50,3,FALSE))</f>
        <v/>
      </c>
      <c r="P303" s="318">
        <f>IF(L303="nio",0,IF(L303&gt;0,VLOOKUP(G303,'3-Productie normen'!A:O,VLOOKUP(L303,'3-Productie normen'!$B$33:$C$40,2,FALSE),FALSE)))</f>
        <v>0</v>
      </c>
      <c r="Q303" s="318">
        <f>P303*'3-Productie normen'!$O$8</f>
        <v>0</v>
      </c>
      <c r="R303" s="319" t="str">
        <f>VLOOKUP(G303,'3-Productie normen'!A:M,13,FALSE)</f>
        <v>V</v>
      </c>
      <c r="S303" s="319"/>
      <c r="U303" s="320">
        <f t="shared" si="8"/>
        <v>2180.25</v>
      </c>
    </row>
    <row r="304" spans="1:21" ht="14.1" customHeight="1">
      <c r="A304" s="74">
        <v>304</v>
      </c>
      <c r="B304" s="286" t="s">
        <v>381</v>
      </c>
      <c r="C304" s="286" t="s">
        <v>380</v>
      </c>
      <c r="D304" s="481">
        <v>2</v>
      </c>
      <c r="E304" s="231" t="s">
        <v>468</v>
      </c>
      <c r="F304" s="489" t="s">
        <v>228</v>
      </c>
      <c r="G304" s="70" t="s">
        <v>628</v>
      </c>
      <c r="H304" s="489" t="s">
        <v>279</v>
      </c>
      <c r="I304" s="486" t="s">
        <v>73</v>
      </c>
      <c r="J304" s="504">
        <v>7.12</v>
      </c>
      <c r="K304" s="317">
        <f t="shared" si="9"/>
        <v>255</v>
      </c>
      <c r="L304" s="235">
        <v>255</v>
      </c>
      <c r="M304" s="235"/>
      <c r="N304" s="234" t="e">
        <f>IF(L304="nio",0,IF(L304&gt;0,L304*J304/P304,0))*VLOOKUP(B304,'2-Kosten per locatie'!$A$12:$C$50,3,FALSE)</f>
        <v>#DIV/0!</v>
      </c>
      <c r="O304" s="234" t="str">
        <f>IF(M304="","",J304*M304/Q304*VLOOKUP(B304,'2-Kosten per locatie'!$A$12:$C$50,3,FALSE))</f>
        <v/>
      </c>
      <c r="P304" s="318">
        <f>IF(L304="nio",0,IF(L304&gt;0,VLOOKUP(G304,'3-Productie normen'!A:O,VLOOKUP(L304,'3-Productie normen'!$B$33:$C$40,2,FALSE),FALSE)))</f>
        <v>0</v>
      </c>
      <c r="Q304" s="318">
        <f>P304*'3-Productie normen'!$O$8</f>
        <v>0</v>
      </c>
      <c r="R304" s="319" t="str">
        <f>VLOOKUP(G304,'3-Productie normen'!A:M,13,FALSE)</f>
        <v>V</v>
      </c>
      <c r="S304" s="319"/>
      <c r="U304" s="320">
        <f t="shared" si="8"/>
        <v>1815.6000000000001</v>
      </c>
    </row>
    <row r="305" spans="1:21" ht="14.1" customHeight="1">
      <c r="A305" s="74">
        <v>305</v>
      </c>
      <c r="B305" s="286" t="s">
        <v>381</v>
      </c>
      <c r="C305" s="286" t="s">
        <v>380</v>
      </c>
      <c r="D305" s="481">
        <v>2</v>
      </c>
      <c r="E305" s="231" t="s">
        <v>360</v>
      </c>
      <c r="F305" s="489" t="s">
        <v>242</v>
      </c>
      <c r="G305" s="508" t="s">
        <v>36</v>
      </c>
      <c r="H305" s="489" t="s">
        <v>277</v>
      </c>
      <c r="I305" s="489" t="s">
        <v>642</v>
      </c>
      <c r="J305" s="504">
        <v>13.47</v>
      </c>
      <c r="K305" s="317">
        <f t="shared" si="9"/>
        <v>255</v>
      </c>
      <c r="L305" s="235">
        <v>255</v>
      </c>
      <c r="M305" s="235"/>
      <c r="N305" s="234" t="e">
        <f>IF(L305="nio",0,IF(L305&gt;0,L305*J305/P305,0))*VLOOKUP(B305,'2-Kosten per locatie'!$A$12:$C$50,3,FALSE)</f>
        <v>#DIV/0!</v>
      </c>
      <c r="O305" s="234" t="str">
        <f>IF(M305="","",J305*M305/Q305*VLOOKUP(B305,'2-Kosten per locatie'!$A$12:$C$50,3,FALSE))</f>
        <v/>
      </c>
      <c r="P305" s="318">
        <f>IF(L305="nio",0,IF(L305&gt;0,VLOOKUP(G305,'3-Productie normen'!A:O,VLOOKUP(L305,'3-Productie normen'!$B$33:$C$40,2,FALSE),FALSE)))</f>
        <v>0</v>
      </c>
      <c r="Q305" s="318">
        <f>P305*'3-Productie normen'!$O$8</f>
        <v>0</v>
      </c>
      <c r="R305" s="319" t="str">
        <f>VLOOKUP(G305,'3-Productie normen'!A:M,13,FALSE)</f>
        <v>B</v>
      </c>
      <c r="S305" s="319"/>
      <c r="U305" s="320">
        <f t="shared" si="8"/>
        <v>3434.8500000000004</v>
      </c>
    </row>
    <row r="306" spans="1:21" ht="14.1" customHeight="1">
      <c r="A306" s="74">
        <v>306</v>
      </c>
      <c r="B306" s="286" t="s">
        <v>381</v>
      </c>
      <c r="C306" s="286" t="s">
        <v>380</v>
      </c>
      <c r="D306" s="481">
        <v>2</v>
      </c>
      <c r="E306" s="231" t="s">
        <v>362</v>
      </c>
      <c r="F306" s="489" t="s">
        <v>242</v>
      </c>
      <c r="G306" s="508" t="s">
        <v>36</v>
      </c>
      <c r="H306" s="489" t="s">
        <v>277</v>
      </c>
      <c r="I306" s="489" t="s">
        <v>642</v>
      </c>
      <c r="J306" s="504">
        <v>15.44</v>
      </c>
      <c r="K306" s="317">
        <f t="shared" si="9"/>
        <v>255</v>
      </c>
      <c r="L306" s="235">
        <v>255</v>
      </c>
      <c r="M306" s="235"/>
      <c r="N306" s="234" t="e">
        <f>IF(L306="nio",0,IF(L306&gt;0,L306*J306/P306,0))*VLOOKUP(B306,'2-Kosten per locatie'!$A$12:$C$50,3,FALSE)</f>
        <v>#DIV/0!</v>
      </c>
      <c r="O306" s="234" t="str">
        <f>IF(M306="","",J306*M306/Q306*VLOOKUP(B306,'2-Kosten per locatie'!$A$12:$C$50,3,FALSE))</f>
        <v/>
      </c>
      <c r="P306" s="318">
        <f>IF(L306="nio",0,IF(L306&gt;0,VLOOKUP(G306,'3-Productie normen'!A:O,VLOOKUP(L306,'3-Productie normen'!$B$33:$C$40,2,FALSE),FALSE)))</f>
        <v>0</v>
      </c>
      <c r="Q306" s="318">
        <f>P306*'3-Productie normen'!$O$8</f>
        <v>0</v>
      </c>
      <c r="R306" s="319" t="str">
        <f>VLOOKUP(G306,'3-Productie normen'!A:M,13,FALSE)</f>
        <v>B</v>
      </c>
      <c r="S306" s="319"/>
      <c r="U306" s="320">
        <f t="shared" si="8"/>
        <v>3937.2</v>
      </c>
    </row>
    <row r="307" spans="1:21" ht="14.1" customHeight="1">
      <c r="A307" s="74">
        <v>307</v>
      </c>
      <c r="B307" s="286" t="s">
        <v>381</v>
      </c>
      <c r="C307" s="286" t="s">
        <v>380</v>
      </c>
      <c r="D307" s="481">
        <v>2</v>
      </c>
      <c r="E307" s="231" t="s">
        <v>363</v>
      </c>
      <c r="F307" s="489" t="s">
        <v>242</v>
      </c>
      <c r="G307" s="508" t="s">
        <v>36</v>
      </c>
      <c r="H307" s="489" t="s">
        <v>277</v>
      </c>
      <c r="I307" s="489" t="s">
        <v>642</v>
      </c>
      <c r="J307" s="504">
        <v>15.46</v>
      </c>
      <c r="K307" s="317">
        <f t="shared" si="9"/>
        <v>255</v>
      </c>
      <c r="L307" s="235">
        <v>255</v>
      </c>
      <c r="M307" s="235"/>
      <c r="N307" s="234" t="e">
        <f>IF(L307="nio",0,IF(L307&gt;0,L307*J307/P307,0))*VLOOKUP(B307,'2-Kosten per locatie'!$A$12:$C$50,3,FALSE)</f>
        <v>#DIV/0!</v>
      </c>
      <c r="O307" s="234" t="str">
        <f>IF(M307="","",J307*M307/Q307*VLOOKUP(B307,'2-Kosten per locatie'!$A$12:$C$50,3,FALSE))</f>
        <v/>
      </c>
      <c r="P307" s="318">
        <f>IF(L307="nio",0,IF(L307&gt;0,VLOOKUP(G307,'3-Productie normen'!A:O,VLOOKUP(L307,'3-Productie normen'!$B$33:$C$40,2,FALSE),FALSE)))</f>
        <v>0</v>
      </c>
      <c r="Q307" s="318">
        <f>P307*'3-Productie normen'!$O$8</f>
        <v>0</v>
      </c>
      <c r="R307" s="319" t="str">
        <f>VLOOKUP(G307,'3-Productie normen'!A:M,13,FALSE)</f>
        <v>B</v>
      </c>
      <c r="S307" s="319"/>
      <c r="U307" s="320">
        <f t="shared" si="8"/>
        <v>3942.3</v>
      </c>
    </row>
    <row r="308" spans="1:21" ht="14.1" customHeight="1">
      <c r="A308" s="74">
        <v>308</v>
      </c>
      <c r="B308" s="286" t="s">
        <v>381</v>
      </c>
      <c r="C308" s="286" t="s">
        <v>380</v>
      </c>
      <c r="D308" s="481">
        <v>2</v>
      </c>
      <c r="E308" s="231" t="s">
        <v>364</v>
      </c>
      <c r="F308" s="489" t="s">
        <v>242</v>
      </c>
      <c r="G308" s="508" t="s">
        <v>36</v>
      </c>
      <c r="H308" s="489" t="s">
        <v>277</v>
      </c>
      <c r="I308" s="489" t="s">
        <v>642</v>
      </c>
      <c r="J308" s="504">
        <v>15.6</v>
      </c>
      <c r="K308" s="317">
        <f t="shared" si="9"/>
        <v>255</v>
      </c>
      <c r="L308" s="235">
        <v>255</v>
      </c>
      <c r="M308" s="235"/>
      <c r="N308" s="234" t="e">
        <f>IF(L308="nio",0,IF(L308&gt;0,L308*J308/P308,0))*VLOOKUP(B308,'2-Kosten per locatie'!$A$12:$C$50,3,FALSE)</f>
        <v>#DIV/0!</v>
      </c>
      <c r="O308" s="234" t="str">
        <f>IF(M308="","",J308*M308/Q308*VLOOKUP(B308,'2-Kosten per locatie'!$A$12:$C$50,3,FALSE))</f>
        <v/>
      </c>
      <c r="P308" s="318">
        <f>IF(L308="nio",0,IF(L308&gt;0,VLOOKUP(G308,'3-Productie normen'!A:O,VLOOKUP(L308,'3-Productie normen'!$B$33:$C$40,2,FALSE),FALSE)))</f>
        <v>0</v>
      </c>
      <c r="Q308" s="318">
        <f>P308*'3-Productie normen'!$O$8</f>
        <v>0</v>
      </c>
      <c r="R308" s="319" t="str">
        <f>VLOOKUP(G308,'3-Productie normen'!A:M,13,FALSE)</f>
        <v>B</v>
      </c>
      <c r="S308" s="319"/>
      <c r="U308" s="320">
        <f t="shared" si="8"/>
        <v>3978</v>
      </c>
    </row>
    <row r="309" spans="1:21" ht="14.1" customHeight="1">
      <c r="A309" s="74">
        <v>309</v>
      </c>
      <c r="B309" s="286" t="s">
        <v>381</v>
      </c>
      <c r="C309" s="286" t="s">
        <v>380</v>
      </c>
      <c r="D309" s="481">
        <v>2</v>
      </c>
      <c r="E309" s="231" t="s">
        <v>366</v>
      </c>
      <c r="F309" s="489" t="s">
        <v>235</v>
      </c>
      <c r="G309" s="286" t="s">
        <v>47</v>
      </c>
      <c r="H309" s="489" t="s">
        <v>279</v>
      </c>
      <c r="I309" s="486" t="s">
        <v>73</v>
      </c>
      <c r="J309" s="504">
        <v>0.84</v>
      </c>
      <c r="K309" s="317">
        <f t="shared" si="9"/>
        <v>255</v>
      </c>
      <c r="L309" s="235">
        <v>255</v>
      </c>
      <c r="M309" s="235"/>
      <c r="N309" s="234" t="e">
        <f>IF(L309="nio",0,IF(L309&gt;0,L309*J309/P309,0))*VLOOKUP(B309,'2-Kosten per locatie'!$A$12:$C$50,3,FALSE)</f>
        <v>#DIV/0!</v>
      </c>
      <c r="O309" s="234" t="str">
        <f>IF(M309="","",J309*M309/Q309*VLOOKUP(B309,'2-Kosten per locatie'!$A$12:$C$50,3,FALSE))</f>
        <v/>
      </c>
      <c r="P309" s="318">
        <f>IF(L309="nio",0,IF(L309&gt;0,VLOOKUP(G309,'3-Productie normen'!A:O,VLOOKUP(L309,'3-Productie normen'!$B$33:$C$40,2,FALSE),FALSE)))</f>
        <v>0</v>
      </c>
      <c r="Q309" s="318">
        <f>P309*'3-Productie normen'!$O$8</f>
        <v>0</v>
      </c>
      <c r="R309" s="319" t="str">
        <f>VLOOKUP(G309,'3-Productie normen'!A:M,13,FALSE)</f>
        <v>V</v>
      </c>
      <c r="S309" s="319"/>
      <c r="U309" s="320">
        <f t="shared" si="8"/>
        <v>214.2</v>
      </c>
    </row>
    <row r="310" spans="1:21" ht="14.1" customHeight="1">
      <c r="A310" s="74">
        <v>310</v>
      </c>
      <c r="B310" s="286" t="s">
        <v>381</v>
      </c>
      <c r="C310" s="286" t="s">
        <v>380</v>
      </c>
      <c r="D310" s="481">
        <v>3</v>
      </c>
      <c r="E310" s="231" t="s">
        <v>469</v>
      </c>
      <c r="F310" s="489" t="s">
        <v>227</v>
      </c>
      <c r="G310" s="286" t="s">
        <v>40</v>
      </c>
      <c r="H310" s="489" t="s">
        <v>277</v>
      </c>
      <c r="I310" s="489" t="s">
        <v>642</v>
      </c>
      <c r="J310" s="504">
        <v>34.6</v>
      </c>
      <c r="K310" s="317">
        <f t="shared" si="9"/>
        <v>156</v>
      </c>
      <c r="L310" s="235">
        <v>156</v>
      </c>
      <c r="M310" s="235"/>
      <c r="N310" s="234" t="e">
        <f>IF(L310="nio",0,IF(L310&gt;0,L310*J310/P310,0))*VLOOKUP(B310,'2-Kosten per locatie'!$A$12:$C$50,3,FALSE)</f>
        <v>#DIV/0!</v>
      </c>
      <c r="O310" s="234" t="str">
        <f>IF(M310="","",J310*M310/Q310*VLOOKUP(B310,'2-Kosten per locatie'!$A$12:$C$50,3,FALSE))</f>
        <v/>
      </c>
      <c r="P310" s="318">
        <f>IF(L310="nio",0,IF(L310&gt;0,VLOOKUP(G310,'3-Productie normen'!A:O,VLOOKUP(L310,'3-Productie normen'!$B$33:$C$40,2,FALSE),FALSE)))</f>
        <v>0</v>
      </c>
      <c r="Q310" s="318">
        <f>P310*'3-Productie normen'!$O$8</f>
        <v>0</v>
      </c>
      <c r="R310" s="319" t="str">
        <f>VLOOKUP(G310,'3-Productie normen'!A:M,13,FALSE)</f>
        <v>V</v>
      </c>
      <c r="S310" s="319"/>
      <c r="U310" s="320">
        <f t="shared" si="8"/>
        <v>5397.6</v>
      </c>
    </row>
    <row r="311" spans="1:21" ht="14.1" customHeight="1">
      <c r="A311" s="74">
        <v>311</v>
      </c>
      <c r="B311" s="286" t="s">
        <v>381</v>
      </c>
      <c r="C311" s="286" t="s">
        <v>380</v>
      </c>
      <c r="D311" s="481">
        <v>3</v>
      </c>
      <c r="E311" s="231" t="s">
        <v>469</v>
      </c>
      <c r="F311" s="489" t="s">
        <v>470</v>
      </c>
      <c r="G311" s="508" t="s">
        <v>36</v>
      </c>
      <c r="H311" s="489" t="s">
        <v>277</v>
      </c>
      <c r="I311" s="489" t="s">
        <v>642</v>
      </c>
      <c r="J311" s="504">
        <v>4</v>
      </c>
      <c r="K311" s="317">
        <f t="shared" si="9"/>
        <v>255</v>
      </c>
      <c r="L311" s="235">
        <v>255</v>
      </c>
      <c r="M311" s="235"/>
      <c r="N311" s="234" t="e">
        <f>IF(L311="nio",0,IF(L311&gt;0,L311*J311/P311,0))*VLOOKUP(B311,'2-Kosten per locatie'!$A$12:$C$50,3,FALSE)</f>
        <v>#DIV/0!</v>
      </c>
      <c r="O311" s="234" t="str">
        <f>IF(M311="","",J311*M311/Q311*VLOOKUP(B311,'2-Kosten per locatie'!$A$12:$C$50,3,FALSE))</f>
        <v/>
      </c>
      <c r="P311" s="318">
        <f>IF(L311="nio",0,IF(L311&gt;0,VLOOKUP(G311,'3-Productie normen'!A:O,VLOOKUP(L311,'3-Productie normen'!$B$33:$C$40,2,FALSE),FALSE)))</f>
        <v>0</v>
      </c>
      <c r="Q311" s="318">
        <f>P311*'3-Productie normen'!$O$8</f>
        <v>0</v>
      </c>
      <c r="R311" s="319" t="str">
        <f>VLOOKUP(G311,'3-Productie normen'!A:M,13,FALSE)</f>
        <v>B</v>
      </c>
      <c r="S311" s="319"/>
      <c r="U311" s="320">
        <f t="shared" si="8"/>
        <v>1020</v>
      </c>
    </row>
    <row r="312" spans="1:21" ht="14.1" customHeight="1">
      <c r="A312" s="74">
        <v>312</v>
      </c>
      <c r="B312" s="286" t="s">
        <v>381</v>
      </c>
      <c r="C312" s="286" t="s">
        <v>380</v>
      </c>
      <c r="D312" s="481">
        <v>3</v>
      </c>
      <c r="E312" s="231" t="s">
        <v>469</v>
      </c>
      <c r="F312" s="489" t="s">
        <v>228</v>
      </c>
      <c r="G312" s="70" t="s">
        <v>628</v>
      </c>
      <c r="H312" s="489" t="s">
        <v>279</v>
      </c>
      <c r="I312" s="486" t="s">
        <v>73</v>
      </c>
      <c r="J312" s="504">
        <v>2</v>
      </c>
      <c r="K312" s="317">
        <f t="shared" si="9"/>
        <v>255</v>
      </c>
      <c r="L312" s="235">
        <v>255</v>
      </c>
      <c r="M312" s="235"/>
      <c r="N312" s="234" t="e">
        <f>IF(L312="nio",0,IF(L312&gt;0,L312*J312/P312,0))*VLOOKUP(B312,'2-Kosten per locatie'!$A$12:$C$50,3,FALSE)</f>
        <v>#DIV/0!</v>
      </c>
      <c r="O312" s="234" t="str">
        <f>IF(M312="","",J312*M312/Q312*VLOOKUP(B312,'2-Kosten per locatie'!$A$12:$C$50,3,FALSE))</f>
        <v/>
      </c>
      <c r="P312" s="318">
        <f>IF(L312="nio",0,IF(L312&gt;0,VLOOKUP(G312,'3-Productie normen'!A:O,VLOOKUP(L312,'3-Productie normen'!$B$33:$C$40,2,FALSE),FALSE)))</f>
        <v>0</v>
      </c>
      <c r="Q312" s="318">
        <f>P312*'3-Productie normen'!$O$8</f>
        <v>0</v>
      </c>
      <c r="R312" s="319" t="str">
        <f>VLOOKUP(G312,'3-Productie normen'!A:M,13,FALSE)</f>
        <v>V</v>
      </c>
      <c r="S312" s="319"/>
      <c r="U312" s="320">
        <f t="shared" si="8"/>
        <v>510</v>
      </c>
    </row>
    <row r="313" spans="1:21" ht="14.1" customHeight="1">
      <c r="A313" s="74">
        <v>313</v>
      </c>
      <c r="B313" s="286" t="s">
        <v>381</v>
      </c>
      <c r="C313" s="286" t="s">
        <v>380</v>
      </c>
      <c r="D313" s="481">
        <v>3</v>
      </c>
      <c r="E313" s="231" t="s">
        <v>471</v>
      </c>
      <c r="F313" s="489" t="s">
        <v>472</v>
      </c>
      <c r="G313" s="508" t="s">
        <v>36</v>
      </c>
      <c r="H313" s="489" t="s">
        <v>277</v>
      </c>
      <c r="I313" s="489" t="s">
        <v>642</v>
      </c>
      <c r="J313" s="504">
        <v>11.28</v>
      </c>
      <c r="K313" s="317">
        <f t="shared" si="9"/>
        <v>255</v>
      </c>
      <c r="L313" s="235">
        <v>255</v>
      </c>
      <c r="M313" s="235"/>
      <c r="N313" s="234" t="e">
        <f>IF(L313="nio",0,IF(L313&gt;0,L313*J313/P313,0))*VLOOKUP(B313,'2-Kosten per locatie'!$A$12:$C$50,3,FALSE)</f>
        <v>#DIV/0!</v>
      </c>
      <c r="O313" s="234" t="str">
        <f>IF(M313="","",J313*M313/Q313*VLOOKUP(B313,'2-Kosten per locatie'!$A$12:$C$50,3,FALSE))</f>
        <v/>
      </c>
      <c r="P313" s="318">
        <f>IF(L313="nio",0,IF(L313&gt;0,VLOOKUP(G313,'3-Productie normen'!A:O,VLOOKUP(L313,'3-Productie normen'!$B$33:$C$40,2,FALSE),FALSE)))</f>
        <v>0</v>
      </c>
      <c r="Q313" s="318">
        <f>P313*'3-Productie normen'!$O$8</f>
        <v>0</v>
      </c>
      <c r="R313" s="319" t="str">
        <f>VLOOKUP(G313,'3-Productie normen'!A:M,13,FALSE)</f>
        <v>B</v>
      </c>
      <c r="S313" s="319"/>
      <c r="U313" s="320">
        <f t="shared" si="8"/>
        <v>2876.3999999999996</v>
      </c>
    </row>
    <row r="314" spans="1:21" ht="14.1" customHeight="1">
      <c r="A314" s="74">
        <v>314</v>
      </c>
      <c r="B314" s="286" t="s">
        <v>381</v>
      </c>
      <c r="C314" s="286" t="s">
        <v>380</v>
      </c>
      <c r="D314" s="481">
        <v>3</v>
      </c>
      <c r="E314" s="231" t="s">
        <v>473</v>
      </c>
      <c r="F314" s="489" t="s">
        <v>415</v>
      </c>
      <c r="G314" s="70" t="s">
        <v>38</v>
      </c>
      <c r="H314" s="489" t="s">
        <v>278</v>
      </c>
      <c r="I314" s="423" t="s">
        <v>634</v>
      </c>
      <c r="J314" s="504">
        <v>5.57</v>
      </c>
      <c r="K314" s="317">
        <f t="shared" si="9"/>
        <v>255</v>
      </c>
      <c r="L314" s="235">
        <v>255</v>
      </c>
      <c r="M314" s="235"/>
      <c r="N314" s="234" t="e">
        <f>IF(L314="nio",0,IF(L314&gt;0,L314*J314/P314,0))*VLOOKUP(B314,'2-Kosten per locatie'!$A$12:$C$50,3,FALSE)</f>
        <v>#DIV/0!</v>
      </c>
      <c r="O314" s="234" t="str">
        <f>IF(M314="","",J314*M314/Q314*VLOOKUP(B314,'2-Kosten per locatie'!$A$12:$C$50,3,FALSE))</f>
        <v/>
      </c>
      <c r="P314" s="318">
        <f>IF(L314="nio",0,IF(L314&gt;0,VLOOKUP(G314,'3-Productie normen'!A:O,VLOOKUP(L314,'3-Productie normen'!$B$33:$C$40,2,FALSE),FALSE)))</f>
        <v>0</v>
      </c>
      <c r="Q314" s="318">
        <f>P314*'3-Productie normen'!$O$8</f>
        <v>0</v>
      </c>
      <c r="R314" s="319" t="str">
        <f>VLOOKUP(G314,'3-Productie normen'!A:M,13,FALSE)</f>
        <v>S</v>
      </c>
      <c r="S314" s="319"/>
      <c r="U314" s="320">
        <f t="shared" si="8"/>
        <v>1420.3500000000001</v>
      </c>
    </row>
    <row r="315" spans="1:21" ht="14.1" customHeight="1">
      <c r="A315" s="74">
        <v>315</v>
      </c>
      <c r="B315" s="286" t="s">
        <v>381</v>
      </c>
      <c r="C315" s="286" t="s">
        <v>380</v>
      </c>
      <c r="D315" s="481">
        <v>3</v>
      </c>
      <c r="E315" s="231" t="s">
        <v>474</v>
      </c>
      <c r="F315" s="489" t="s">
        <v>418</v>
      </c>
      <c r="G315" s="70" t="s">
        <v>38</v>
      </c>
      <c r="H315" s="489" t="s">
        <v>278</v>
      </c>
      <c r="I315" s="423" t="s">
        <v>634</v>
      </c>
      <c r="J315" s="504">
        <v>6.9</v>
      </c>
      <c r="K315" s="317">
        <f t="shared" si="9"/>
        <v>255</v>
      </c>
      <c r="L315" s="235">
        <v>255</v>
      </c>
      <c r="M315" s="235"/>
      <c r="N315" s="234" t="e">
        <f>IF(L315="nio",0,IF(L315&gt;0,L315*J315/P315,0))*VLOOKUP(B315,'2-Kosten per locatie'!$A$12:$C$50,3,FALSE)</f>
        <v>#DIV/0!</v>
      </c>
      <c r="O315" s="234" t="str">
        <f>IF(M315="","",J315*M315/Q315*VLOOKUP(B315,'2-Kosten per locatie'!$A$12:$C$50,3,FALSE))</f>
        <v/>
      </c>
      <c r="P315" s="318">
        <f>IF(L315="nio",0,IF(L315&gt;0,VLOOKUP(G315,'3-Productie normen'!A:O,VLOOKUP(L315,'3-Productie normen'!$B$33:$C$40,2,FALSE),FALSE)))</f>
        <v>0</v>
      </c>
      <c r="Q315" s="318">
        <f>P315*'3-Productie normen'!$O$8</f>
        <v>0</v>
      </c>
      <c r="R315" s="319" t="str">
        <f>VLOOKUP(G315,'3-Productie normen'!A:M,13,FALSE)</f>
        <v>S</v>
      </c>
      <c r="S315" s="319"/>
      <c r="U315" s="320">
        <f t="shared" si="8"/>
        <v>1759.5</v>
      </c>
    </row>
    <row r="316" spans="1:21" ht="14.1" customHeight="1">
      <c r="A316" s="74">
        <v>316</v>
      </c>
      <c r="B316" s="286" t="s">
        <v>381</v>
      </c>
      <c r="C316" s="286" t="s">
        <v>380</v>
      </c>
      <c r="D316" s="481">
        <v>3</v>
      </c>
      <c r="E316" s="231" t="s">
        <v>475</v>
      </c>
      <c r="F316" s="489" t="s">
        <v>242</v>
      </c>
      <c r="G316" s="508" t="s">
        <v>36</v>
      </c>
      <c r="H316" s="489" t="s">
        <v>277</v>
      </c>
      <c r="I316" s="489" t="s">
        <v>642</v>
      </c>
      <c r="J316" s="504">
        <v>58.14</v>
      </c>
      <c r="K316" s="317">
        <f t="shared" si="9"/>
        <v>255</v>
      </c>
      <c r="L316" s="235">
        <v>255</v>
      </c>
      <c r="M316" s="235"/>
      <c r="N316" s="234" t="e">
        <f>IF(L316="nio",0,IF(L316&gt;0,L316*J316/P316,0))*VLOOKUP(B316,'2-Kosten per locatie'!$A$12:$C$50,3,FALSE)</f>
        <v>#DIV/0!</v>
      </c>
      <c r="O316" s="234" t="str">
        <f>IF(M316="","",J316*M316/Q316*VLOOKUP(B316,'2-Kosten per locatie'!$A$12:$C$50,3,FALSE))</f>
        <v/>
      </c>
      <c r="P316" s="318">
        <f>IF(L316="nio",0,IF(L316&gt;0,VLOOKUP(G316,'3-Productie normen'!A:O,VLOOKUP(L316,'3-Productie normen'!$B$33:$C$40,2,FALSE),FALSE)))</f>
        <v>0</v>
      </c>
      <c r="Q316" s="318">
        <f>P316*'3-Productie normen'!$O$8</f>
        <v>0</v>
      </c>
      <c r="R316" s="319" t="str">
        <f>VLOOKUP(G316,'3-Productie normen'!A:M,13,FALSE)</f>
        <v>B</v>
      </c>
      <c r="S316" s="319"/>
      <c r="U316" s="320">
        <f t="shared" si="8"/>
        <v>14825.7</v>
      </c>
    </row>
    <row r="317" spans="1:21" ht="14.1" customHeight="1">
      <c r="A317" s="74">
        <v>317</v>
      </c>
      <c r="B317" s="286" t="s">
        <v>381</v>
      </c>
      <c r="C317" s="286" t="s">
        <v>380</v>
      </c>
      <c r="D317" s="481">
        <v>3</v>
      </c>
      <c r="E317" s="231" t="s">
        <v>476</v>
      </c>
      <c r="F317" s="489" t="s">
        <v>477</v>
      </c>
      <c r="G317" s="85" t="s">
        <v>601</v>
      </c>
      <c r="H317" s="489" t="s">
        <v>483</v>
      </c>
      <c r="I317" s="423" t="s">
        <v>635</v>
      </c>
      <c r="J317" s="504">
        <v>11.32</v>
      </c>
      <c r="K317" s="317">
        <f t="shared" si="9"/>
        <v>255</v>
      </c>
      <c r="L317" s="235">
        <v>255</v>
      </c>
      <c r="M317" s="235"/>
      <c r="N317" s="234" t="e">
        <f>IF(L317="nio",0,IF(L317&gt;0,L317*J317/P317,0))*VLOOKUP(B317,'2-Kosten per locatie'!$A$12:$C$50,3,FALSE)</f>
        <v>#DIV/0!</v>
      </c>
      <c r="O317" s="234" t="str">
        <f>IF(M317="","",J317*M317/Q317*VLOOKUP(B317,'2-Kosten per locatie'!$A$12:$C$50,3,FALSE))</f>
        <v/>
      </c>
      <c r="P317" s="318">
        <f>IF(L317="nio",0,IF(L317&gt;0,VLOOKUP(G317,'3-Productie normen'!A:O,VLOOKUP(L317,'3-Productie normen'!$B$33:$C$40,2,FALSE),FALSE)))</f>
        <v>0</v>
      </c>
      <c r="Q317" s="318">
        <f>P317*'3-Productie normen'!$O$8</f>
        <v>0</v>
      </c>
      <c r="R317" s="319" t="str">
        <f>VLOOKUP(G317,'3-Productie normen'!A:M,13,FALSE)</f>
        <v>V</v>
      </c>
      <c r="S317" s="319"/>
      <c r="U317" s="320">
        <f t="shared" si="8"/>
        <v>2886.6</v>
      </c>
    </row>
    <row r="318" spans="1:21" ht="14.1" customHeight="1">
      <c r="A318" s="74">
        <v>318</v>
      </c>
      <c r="B318" s="286" t="s">
        <v>381</v>
      </c>
      <c r="C318" s="286" t="s">
        <v>380</v>
      </c>
      <c r="D318" s="481">
        <v>3</v>
      </c>
      <c r="E318" s="231" t="s">
        <v>478</v>
      </c>
      <c r="F318" s="489" t="s">
        <v>242</v>
      </c>
      <c r="G318" s="508" t="s">
        <v>36</v>
      </c>
      <c r="H318" s="489" t="s">
        <v>277</v>
      </c>
      <c r="I318" s="489" t="s">
        <v>642</v>
      </c>
      <c r="J318" s="504">
        <v>17.27</v>
      </c>
      <c r="K318" s="317">
        <f t="shared" si="9"/>
        <v>255</v>
      </c>
      <c r="L318" s="235">
        <v>255</v>
      </c>
      <c r="M318" s="235"/>
      <c r="N318" s="234" t="e">
        <f>IF(L318="nio",0,IF(L318&gt;0,L318*J318/P318,0))*VLOOKUP(B318,'2-Kosten per locatie'!$A$12:$C$50,3,FALSE)</f>
        <v>#DIV/0!</v>
      </c>
      <c r="O318" s="234" t="str">
        <f>IF(M318="","",J318*M318/Q318*VLOOKUP(B318,'2-Kosten per locatie'!$A$12:$C$50,3,FALSE))</f>
        <v/>
      </c>
      <c r="P318" s="318">
        <f>IF(L318="nio",0,IF(L318&gt;0,VLOOKUP(G318,'3-Productie normen'!A:O,VLOOKUP(L318,'3-Productie normen'!$B$33:$C$40,2,FALSE),FALSE)))</f>
        <v>0</v>
      </c>
      <c r="Q318" s="318">
        <f>P318*'3-Productie normen'!$O$8</f>
        <v>0</v>
      </c>
      <c r="R318" s="319" t="str">
        <f>VLOOKUP(G318,'3-Productie normen'!A:M,13,FALSE)</f>
        <v>B</v>
      </c>
      <c r="S318" s="319"/>
      <c r="U318" s="320">
        <f t="shared" si="8"/>
        <v>4403.8499999999995</v>
      </c>
    </row>
    <row r="319" spans="1:21" ht="14.1" customHeight="1">
      <c r="A319" s="74">
        <v>319</v>
      </c>
      <c r="B319" s="286" t="s">
        <v>381</v>
      </c>
      <c r="C319" s="286" t="s">
        <v>380</v>
      </c>
      <c r="D319" s="481">
        <v>3</v>
      </c>
      <c r="E319" s="231" t="s">
        <v>479</v>
      </c>
      <c r="F319" s="489" t="s">
        <v>242</v>
      </c>
      <c r="G319" s="508" t="s">
        <v>36</v>
      </c>
      <c r="H319" s="489" t="s">
        <v>277</v>
      </c>
      <c r="I319" s="489" t="s">
        <v>642</v>
      </c>
      <c r="J319" s="504">
        <v>34.380000000000003</v>
      </c>
      <c r="K319" s="317">
        <f t="shared" si="9"/>
        <v>255</v>
      </c>
      <c r="L319" s="235">
        <v>255</v>
      </c>
      <c r="M319" s="235"/>
      <c r="N319" s="234" t="e">
        <f>IF(L319="nio",0,IF(L319&gt;0,L319*J319/P319,0))*VLOOKUP(B319,'2-Kosten per locatie'!$A$12:$C$50,3,FALSE)</f>
        <v>#DIV/0!</v>
      </c>
      <c r="O319" s="234" t="str">
        <f>IF(M319="","",J319*M319/Q319*VLOOKUP(B319,'2-Kosten per locatie'!$A$12:$C$50,3,FALSE))</f>
        <v/>
      </c>
      <c r="P319" s="318">
        <f>IF(L319="nio",0,IF(L319&gt;0,VLOOKUP(G319,'3-Productie normen'!A:O,VLOOKUP(L319,'3-Productie normen'!$B$33:$C$40,2,FALSE),FALSE)))</f>
        <v>0</v>
      </c>
      <c r="Q319" s="318">
        <f>P319*'3-Productie normen'!$O$8</f>
        <v>0</v>
      </c>
      <c r="R319" s="319" t="str">
        <f>VLOOKUP(G319,'3-Productie normen'!A:M,13,FALSE)</f>
        <v>B</v>
      </c>
      <c r="S319" s="319"/>
      <c r="U319" s="320">
        <f t="shared" si="8"/>
        <v>8766.9000000000015</v>
      </c>
    </row>
    <row r="320" spans="1:21" ht="14.1" customHeight="1">
      <c r="A320" s="74">
        <v>320</v>
      </c>
      <c r="B320" s="286" t="s">
        <v>381</v>
      </c>
      <c r="C320" s="286" t="s">
        <v>380</v>
      </c>
      <c r="D320" s="481">
        <v>3</v>
      </c>
      <c r="E320" s="231" t="s">
        <v>480</v>
      </c>
      <c r="F320" s="489" t="s">
        <v>242</v>
      </c>
      <c r="G320" s="508" t="s">
        <v>36</v>
      </c>
      <c r="H320" s="489" t="s">
        <v>277</v>
      </c>
      <c r="I320" s="489" t="s">
        <v>642</v>
      </c>
      <c r="J320" s="504">
        <v>12.66</v>
      </c>
      <c r="K320" s="317">
        <f t="shared" si="9"/>
        <v>255</v>
      </c>
      <c r="L320" s="235">
        <v>255</v>
      </c>
      <c r="M320" s="235"/>
      <c r="N320" s="234" t="e">
        <f>IF(L320="nio",0,IF(L320&gt;0,L320*J320/P320,0))*VLOOKUP(B320,'2-Kosten per locatie'!$A$12:$C$50,3,FALSE)</f>
        <v>#DIV/0!</v>
      </c>
      <c r="O320" s="234" t="str">
        <f>IF(M320="","",J320*M320/Q320*VLOOKUP(B320,'2-Kosten per locatie'!$A$12:$C$50,3,FALSE))</f>
        <v/>
      </c>
      <c r="P320" s="318">
        <f>IF(L320="nio",0,IF(L320&gt;0,VLOOKUP(G320,'3-Productie normen'!A:O,VLOOKUP(L320,'3-Productie normen'!$B$33:$C$40,2,FALSE),FALSE)))</f>
        <v>0</v>
      </c>
      <c r="Q320" s="318">
        <f>P320*'3-Productie normen'!$O$8</f>
        <v>0</v>
      </c>
      <c r="R320" s="319" t="str">
        <f>VLOOKUP(G320,'3-Productie normen'!A:M,13,FALSE)</f>
        <v>B</v>
      </c>
      <c r="S320" s="319"/>
      <c r="U320" s="320">
        <f t="shared" si="8"/>
        <v>3228.3</v>
      </c>
    </row>
    <row r="321" spans="1:21" ht="14.1" customHeight="1">
      <c r="A321" s="74">
        <v>321</v>
      </c>
      <c r="B321" s="286" t="s">
        <v>381</v>
      </c>
      <c r="C321" s="286" t="s">
        <v>380</v>
      </c>
      <c r="D321" s="481">
        <v>3</v>
      </c>
      <c r="E321" s="231" t="s">
        <v>481</v>
      </c>
      <c r="F321" s="489" t="s">
        <v>482</v>
      </c>
      <c r="G321" s="85" t="s">
        <v>630</v>
      </c>
      <c r="H321" s="489" t="s">
        <v>279</v>
      </c>
      <c r="I321" s="486" t="s">
        <v>73</v>
      </c>
      <c r="J321" s="504">
        <v>12</v>
      </c>
      <c r="K321" s="317">
        <f t="shared" si="9"/>
        <v>0</v>
      </c>
      <c r="L321" s="235" t="s">
        <v>631</v>
      </c>
      <c r="M321" s="235"/>
      <c r="N321" s="234">
        <f>IF(L321="nio",0,IF(L321&gt;0,L321*J321/P321,0))*VLOOKUP(B321,'2-Kosten per locatie'!$A$12:$C$50,3,FALSE)</f>
        <v>0</v>
      </c>
      <c r="O321" s="234" t="str">
        <f>IF(M321="","",J321*M321/Q321*VLOOKUP(B321,'2-Kosten per locatie'!$A$12:$C$50,3,FALSE))</f>
        <v/>
      </c>
      <c r="P321" s="318">
        <f>IF(L321="nio",0,IF(L321&gt;0,VLOOKUP(G321,'3-Productie normen'!A:O,VLOOKUP(L321,'3-Productie normen'!$B$33:$C$40,2,FALSE),FALSE)))</f>
        <v>0</v>
      </c>
      <c r="Q321" s="318">
        <f>P321*'3-Productie normen'!$O$8</f>
        <v>0</v>
      </c>
      <c r="R321" s="319">
        <f>VLOOKUP(G321,'3-Productie normen'!A:M,13,FALSE)</f>
        <v>0</v>
      </c>
      <c r="S321" s="319"/>
      <c r="U321" s="320">
        <f t="shared" si="8"/>
        <v>0</v>
      </c>
    </row>
    <row r="322" spans="1:21" ht="14.1" customHeight="1">
      <c r="A322" s="74">
        <v>322</v>
      </c>
      <c r="B322" s="286" t="s">
        <v>484</v>
      </c>
      <c r="C322" s="286" t="s">
        <v>485</v>
      </c>
      <c r="D322" s="481" t="s">
        <v>72</v>
      </c>
      <c r="E322" s="231" t="s">
        <v>232</v>
      </c>
      <c r="F322" s="489" t="s">
        <v>45</v>
      </c>
      <c r="G322" s="70" t="s">
        <v>45</v>
      </c>
      <c r="H322" s="489" t="s">
        <v>277</v>
      </c>
      <c r="I322" s="489" t="s">
        <v>642</v>
      </c>
      <c r="J322" s="504">
        <v>5.5</v>
      </c>
      <c r="K322" s="317">
        <f t="shared" si="9"/>
        <v>255</v>
      </c>
      <c r="L322" s="235">
        <v>255</v>
      </c>
      <c r="M322" s="235"/>
      <c r="N322" s="234" t="e">
        <f>IF(L322="nio",0,IF(L322&gt;0,L322*J322/P322,0))*VLOOKUP(B322,'2-Kosten per locatie'!$A$12:$C$50,3,FALSE)</f>
        <v>#DIV/0!</v>
      </c>
      <c r="O322" s="234" t="str">
        <f>IF(M322="","",J322*M322/Q322*VLOOKUP(B322,'2-Kosten per locatie'!$A$12:$C$50,3,FALSE))</f>
        <v/>
      </c>
      <c r="P322" s="318">
        <f>IF(L322="nio",0,IF(L322&gt;0,VLOOKUP(G322,'3-Productie normen'!A:O,VLOOKUP(L322,'3-Productie normen'!$B$33:$C$40,2,FALSE),FALSE)))</f>
        <v>0</v>
      </c>
      <c r="Q322" s="318">
        <f>P322*'3-Productie normen'!$O$8</f>
        <v>0</v>
      </c>
      <c r="R322" s="319" t="str">
        <f>VLOOKUP(G322,'3-Productie normen'!A:M,13,FALSE)</f>
        <v>V</v>
      </c>
      <c r="S322" s="319"/>
      <c r="U322" s="320">
        <f t="shared" si="8"/>
        <v>1402.5</v>
      </c>
    </row>
    <row r="323" spans="1:21" ht="14.1" customHeight="1">
      <c r="A323" s="74">
        <v>323</v>
      </c>
      <c r="B323" s="286" t="s">
        <v>484</v>
      </c>
      <c r="C323" s="286" t="s">
        <v>485</v>
      </c>
      <c r="D323" s="481" t="s">
        <v>72</v>
      </c>
      <c r="E323" s="231" t="s">
        <v>234</v>
      </c>
      <c r="F323" s="489" t="s">
        <v>486</v>
      </c>
      <c r="G323" s="286" t="s">
        <v>40</v>
      </c>
      <c r="H323" s="489" t="s">
        <v>278</v>
      </c>
      <c r="I323" s="423" t="s">
        <v>635</v>
      </c>
      <c r="J323" s="504">
        <v>149.5</v>
      </c>
      <c r="K323" s="317">
        <f t="shared" si="9"/>
        <v>156</v>
      </c>
      <c r="L323" s="235">
        <v>156</v>
      </c>
      <c r="M323" s="235"/>
      <c r="N323" s="234" t="e">
        <f>IF(L323="nio",0,IF(L323&gt;0,L323*J323/P323,0))*VLOOKUP(B323,'2-Kosten per locatie'!$A$12:$C$50,3,FALSE)</f>
        <v>#DIV/0!</v>
      </c>
      <c r="O323" s="234" t="str">
        <f>IF(M323="","",J323*M323/Q323*VLOOKUP(B323,'2-Kosten per locatie'!$A$12:$C$50,3,FALSE))</f>
        <v/>
      </c>
      <c r="P323" s="318">
        <f>IF(L323="nio",0,IF(L323&gt;0,VLOOKUP(G323,'3-Productie normen'!A:O,VLOOKUP(L323,'3-Productie normen'!$B$33:$C$40,2,FALSE),FALSE)))</f>
        <v>0</v>
      </c>
      <c r="Q323" s="318">
        <f>P323*'3-Productie normen'!$O$8</f>
        <v>0</v>
      </c>
      <c r="R323" s="319" t="str">
        <f>VLOOKUP(G323,'3-Productie normen'!A:M,13,FALSE)</f>
        <v>V</v>
      </c>
      <c r="S323" s="319"/>
      <c r="U323" s="320">
        <f t="shared" si="8"/>
        <v>23322</v>
      </c>
    </row>
    <row r="324" spans="1:21" ht="14.1" customHeight="1">
      <c r="A324" s="74">
        <v>324</v>
      </c>
      <c r="B324" s="286" t="s">
        <v>484</v>
      </c>
      <c r="C324" s="286" t="s">
        <v>485</v>
      </c>
      <c r="D324" s="481" t="s">
        <v>72</v>
      </c>
      <c r="E324" s="231" t="s">
        <v>234</v>
      </c>
      <c r="F324" s="489" t="s">
        <v>487</v>
      </c>
      <c r="G324" s="70" t="s">
        <v>43</v>
      </c>
      <c r="H324" s="489" t="s">
        <v>277</v>
      </c>
      <c r="I324" s="489" t="s">
        <v>642</v>
      </c>
      <c r="J324" s="504">
        <v>40</v>
      </c>
      <c r="K324" s="317">
        <f t="shared" si="9"/>
        <v>255</v>
      </c>
      <c r="L324" s="235">
        <v>255</v>
      </c>
      <c r="M324" s="235"/>
      <c r="N324" s="234" t="e">
        <f>IF(L324="nio",0,IF(L324&gt;0,L324*J324/P324,0))*VLOOKUP(B324,'2-Kosten per locatie'!$A$12:$C$50,3,FALSE)</f>
        <v>#DIV/0!</v>
      </c>
      <c r="O324" s="234" t="str">
        <f>IF(M324="","",J324*M324/Q324*VLOOKUP(B324,'2-Kosten per locatie'!$A$12:$C$50,3,FALSE))</f>
        <v/>
      </c>
      <c r="P324" s="318">
        <f>IF(L324="nio",0,IF(L324&gt;0,VLOOKUP(G324,'3-Productie normen'!A:O,VLOOKUP(L324,'3-Productie normen'!$B$33:$C$40,2,FALSE),FALSE)))</f>
        <v>0</v>
      </c>
      <c r="Q324" s="318">
        <f>P324*'3-Productie normen'!$O$8</f>
        <v>0</v>
      </c>
      <c r="R324" s="319" t="str">
        <f>VLOOKUP(G324,'3-Productie normen'!A:M,13,FALSE)</f>
        <v>B</v>
      </c>
      <c r="S324" s="319"/>
      <c r="U324" s="320">
        <f t="shared" si="8"/>
        <v>10200</v>
      </c>
    </row>
    <row r="325" spans="1:21" ht="14.1" customHeight="1">
      <c r="A325" s="74">
        <v>325</v>
      </c>
      <c r="B325" s="286" t="s">
        <v>484</v>
      </c>
      <c r="C325" s="286" t="s">
        <v>485</v>
      </c>
      <c r="D325" s="482" t="s">
        <v>72</v>
      </c>
      <c r="E325" s="233" t="s">
        <v>394</v>
      </c>
      <c r="F325" s="491" t="s">
        <v>248</v>
      </c>
      <c r="G325" s="83" t="s">
        <v>46</v>
      </c>
      <c r="H325" s="491" t="s">
        <v>278</v>
      </c>
      <c r="I325" s="423" t="s">
        <v>635</v>
      </c>
      <c r="J325" s="505">
        <v>17</v>
      </c>
      <c r="K325" s="317">
        <f t="shared" si="9"/>
        <v>255</v>
      </c>
      <c r="L325" s="235">
        <v>255</v>
      </c>
      <c r="M325" s="235"/>
      <c r="N325" s="234" t="e">
        <f>IF(L325="nio",0,IF(L325&gt;0,L325*J325/P325,0))*VLOOKUP(B325,'2-Kosten per locatie'!$A$12:$C$50,3,FALSE)</f>
        <v>#DIV/0!</v>
      </c>
      <c r="O325" s="234" t="str">
        <f>IF(M325="","",J325*M325/Q325*VLOOKUP(B325,'2-Kosten per locatie'!$A$12:$C$50,3,FALSE))</f>
        <v/>
      </c>
      <c r="P325" s="318">
        <f>IF(L325="nio",0,IF(L325&gt;0,VLOOKUP(G325,'3-Productie normen'!A:O,VLOOKUP(L325,'3-Productie normen'!$B$33:$C$40,2,FALSE),FALSE)))</f>
        <v>0</v>
      </c>
      <c r="Q325" s="318">
        <f>P325*'3-Productie normen'!$O$8</f>
        <v>0</v>
      </c>
      <c r="R325" s="319" t="str">
        <f>VLOOKUP(G325,'3-Productie normen'!A:M,13,FALSE)</f>
        <v>V</v>
      </c>
      <c r="S325" s="319"/>
      <c r="U325" s="320">
        <f t="shared" si="8"/>
        <v>4335</v>
      </c>
    </row>
    <row r="326" spans="1:21" ht="14.1" customHeight="1">
      <c r="A326" s="74">
        <v>326</v>
      </c>
      <c r="B326" s="286" t="s">
        <v>484</v>
      </c>
      <c r="C326" s="286" t="s">
        <v>485</v>
      </c>
      <c r="D326" s="482" t="s">
        <v>72</v>
      </c>
      <c r="E326" s="233" t="s">
        <v>236</v>
      </c>
      <c r="F326" s="491" t="s">
        <v>488</v>
      </c>
      <c r="G326" s="86" t="s">
        <v>36</v>
      </c>
      <c r="H326" s="491" t="s">
        <v>277</v>
      </c>
      <c r="I326" s="491" t="s">
        <v>642</v>
      </c>
      <c r="J326" s="505">
        <v>13.2</v>
      </c>
      <c r="K326" s="317">
        <f t="shared" si="9"/>
        <v>255</v>
      </c>
      <c r="L326" s="235">
        <v>255</v>
      </c>
      <c r="M326" s="235"/>
      <c r="N326" s="234" t="e">
        <f>IF(L326="nio",0,IF(L326&gt;0,L326*J326/P326,0))*VLOOKUP(B326,'2-Kosten per locatie'!$A$12:$C$50,3,FALSE)</f>
        <v>#DIV/0!</v>
      </c>
      <c r="O326" s="234" t="str">
        <f>IF(M326="","",J326*M326/Q326*VLOOKUP(B326,'2-Kosten per locatie'!$A$12:$C$50,3,FALSE))</f>
        <v/>
      </c>
      <c r="P326" s="318">
        <f>IF(L326="nio",0,IF(L326&gt;0,VLOOKUP(G326,'3-Productie normen'!A:O,VLOOKUP(L326,'3-Productie normen'!$B$33:$C$40,2,FALSE),FALSE)))</f>
        <v>0</v>
      </c>
      <c r="Q326" s="318">
        <f>P326*'3-Productie normen'!$O$8</f>
        <v>0</v>
      </c>
      <c r="R326" s="319" t="str">
        <f>VLOOKUP(G326,'3-Productie normen'!A:M,13,FALSE)</f>
        <v>B</v>
      </c>
      <c r="S326" s="319"/>
      <c r="U326" s="320">
        <f t="shared" si="8"/>
        <v>3366</v>
      </c>
    </row>
    <row r="327" spans="1:21" ht="14.1" customHeight="1">
      <c r="A327" s="74">
        <v>327</v>
      </c>
      <c r="B327" s="286" t="s">
        <v>484</v>
      </c>
      <c r="C327" s="286" t="s">
        <v>485</v>
      </c>
      <c r="D327" s="482" t="s">
        <v>72</v>
      </c>
      <c r="E327" s="233" t="s">
        <v>238</v>
      </c>
      <c r="F327" s="491" t="s">
        <v>489</v>
      </c>
      <c r="G327" s="70" t="s">
        <v>43</v>
      </c>
      <c r="H327" s="491" t="s">
        <v>277</v>
      </c>
      <c r="I327" s="491" t="s">
        <v>642</v>
      </c>
      <c r="J327" s="505">
        <v>8</v>
      </c>
      <c r="K327" s="317">
        <f t="shared" si="9"/>
        <v>255</v>
      </c>
      <c r="L327" s="235">
        <v>255</v>
      </c>
      <c r="M327" s="235"/>
      <c r="N327" s="234" t="e">
        <f>IF(L327="nio",0,IF(L327&gt;0,L327*J327/P327,0))*VLOOKUP(B327,'2-Kosten per locatie'!$A$12:$C$50,3,FALSE)</f>
        <v>#DIV/0!</v>
      </c>
      <c r="O327" s="234" t="str">
        <f>IF(M327="","",J327*M327/Q327*VLOOKUP(B327,'2-Kosten per locatie'!$A$12:$C$50,3,FALSE))</f>
        <v/>
      </c>
      <c r="P327" s="318">
        <f>IF(L327="nio",0,IF(L327&gt;0,VLOOKUP(G327,'3-Productie normen'!A:O,VLOOKUP(L327,'3-Productie normen'!$B$33:$C$40,2,FALSE),FALSE)))</f>
        <v>0</v>
      </c>
      <c r="Q327" s="318">
        <f>P327*'3-Productie normen'!$O$8</f>
        <v>0</v>
      </c>
      <c r="R327" s="319" t="str">
        <f>VLOOKUP(G327,'3-Productie normen'!A:M,13,FALSE)</f>
        <v>B</v>
      </c>
      <c r="S327" s="319"/>
      <c r="U327" s="320">
        <f t="shared" si="8"/>
        <v>2040</v>
      </c>
    </row>
    <row r="328" spans="1:21" ht="14.1" customHeight="1">
      <c r="A328" s="74">
        <v>328</v>
      </c>
      <c r="B328" s="286" t="s">
        <v>484</v>
      </c>
      <c r="C328" s="286" t="s">
        <v>485</v>
      </c>
      <c r="D328" s="482" t="s">
        <v>72</v>
      </c>
      <c r="E328" s="233" t="s">
        <v>395</v>
      </c>
      <c r="F328" s="491" t="s">
        <v>490</v>
      </c>
      <c r="G328" s="86" t="s">
        <v>36</v>
      </c>
      <c r="H328" s="491" t="s">
        <v>277</v>
      </c>
      <c r="I328" s="491" t="s">
        <v>642</v>
      </c>
      <c r="J328" s="505">
        <v>32.6</v>
      </c>
      <c r="K328" s="317">
        <f t="shared" si="9"/>
        <v>255</v>
      </c>
      <c r="L328" s="235">
        <v>255</v>
      </c>
      <c r="M328" s="235"/>
      <c r="N328" s="234" t="e">
        <f>IF(L328="nio",0,IF(L328&gt;0,L328*J328/P328,0))*VLOOKUP(B328,'2-Kosten per locatie'!$A$12:$C$50,3,FALSE)</f>
        <v>#DIV/0!</v>
      </c>
      <c r="O328" s="234" t="str">
        <f>IF(M328="","",J328*M328/Q328*VLOOKUP(B328,'2-Kosten per locatie'!$A$12:$C$50,3,FALSE))</f>
        <v/>
      </c>
      <c r="P328" s="318">
        <f>IF(L328="nio",0,IF(L328&gt;0,VLOOKUP(G328,'3-Productie normen'!A:O,VLOOKUP(L328,'3-Productie normen'!$B$33:$C$40,2,FALSE),FALSE)))</f>
        <v>0</v>
      </c>
      <c r="Q328" s="318">
        <f>P328*'3-Productie normen'!$O$8</f>
        <v>0</v>
      </c>
      <c r="R328" s="319" t="str">
        <f>VLOOKUP(G328,'3-Productie normen'!A:M,13,FALSE)</f>
        <v>B</v>
      </c>
      <c r="S328" s="319"/>
      <c r="U328" s="320">
        <f t="shared" si="8"/>
        <v>8313</v>
      </c>
    </row>
    <row r="329" spans="1:21" ht="14.1" customHeight="1">
      <c r="A329" s="74">
        <v>329</v>
      </c>
      <c r="B329" s="286" t="s">
        <v>484</v>
      </c>
      <c r="C329" s="286" t="s">
        <v>485</v>
      </c>
      <c r="D329" s="482" t="s">
        <v>72</v>
      </c>
      <c r="E329" s="233" t="s">
        <v>240</v>
      </c>
      <c r="F329" s="491" t="s">
        <v>227</v>
      </c>
      <c r="G329" s="286" t="s">
        <v>40</v>
      </c>
      <c r="H329" s="491" t="s">
        <v>280</v>
      </c>
      <c r="I329" s="423" t="s">
        <v>635</v>
      </c>
      <c r="J329" s="505">
        <v>13</v>
      </c>
      <c r="K329" s="317">
        <f t="shared" si="9"/>
        <v>156</v>
      </c>
      <c r="L329" s="235">
        <v>156</v>
      </c>
      <c r="M329" s="235"/>
      <c r="N329" s="234" t="e">
        <f>IF(L329="nio",0,IF(L329&gt;0,L329*J329/P329,0))*VLOOKUP(B329,'2-Kosten per locatie'!$A$12:$C$50,3,FALSE)</f>
        <v>#DIV/0!</v>
      </c>
      <c r="O329" s="234" t="str">
        <f>IF(M329="","",J329*M329/Q329*VLOOKUP(B329,'2-Kosten per locatie'!$A$12:$C$50,3,FALSE))</f>
        <v/>
      </c>
      <c r="P329" s="318">
        <f>IF(L329="nio",0,IF(L329&gt;0,VLOOKUP(G329,'3-Productie normen'!A:O,VLOOKUP(L329,'3-Productie normen'!$B$33:$C$40,2,FALSE),FALSE)))</f>
        <v>0</v>
      </c>
      <c r="Q329" s="318">
        <f>P329*'3-Productie normen'!$O$8</f>
        <v>0</v>
      </c>
      <c r="R329" s="319" t="str">
        <f>VLOOKUP(G329,'3-Productie normen'!A:M,13,FALSE)</f>
        <v>V</v>
      </c>
      <c r="S329" s="319"/>
      <c r="U329" s="320">
        <f t="shared" si="8"/>
        <v>2028</v>
      </c>
    </row>
    <row r="330" spans="1:21" ht="14.1" customHeight="1">
      <c r="A330" s="74">
        <v>330</v>
      </c>
      <c r="B330" s="286" t="s">
        <v>484</v>
      </c>
      <c r="C330" s="286" t="s">
        <v>485</v>
      </c>
      <c r="D330" s="482" t="s">
        <v>72</v>
      </c>
      <c r="E330" s="233" t="s">
        <v>491</v>
      </c>
      <c r="F330" s="491" t="s">
        <v>492</v>
      </c>
      <c r="G330" s="70" t="s">
        <v>38</v>
      </c>
      <c r="H330" s="491" t="s">
        <v>441</v>
      </c>
      <c r="I330" s="423" t="s">
        <v>634</v>
      </c>
      <c r="J330" s="505">
        <v>3.6</v>
      </c>
      <c r="K330" s="317">
        <f t="shared" si="9"/>
        <v>255</v>
      </c>
      <c r="L330" s="235">
        <v>255</v>
      </c>
      <c r="M330" s="235"/>
      <c r="N330" s="234" t="e">
        <f>IF(L330="nio",0,IF(L330&gt;0,L330*J330/P330,0))*VLOOKUP(B330,'2-Kosten per locatie'!$A$12:$C$50,3,FALSE)</f>
        <v>#DIV/0!</v>
      </c>
      <c r="O330" s="234" t="str">
        <f>IF(M330="","",J330*M330/Q330*VLOOKUP(B330,'2-Kosten per locatie'!$A$12:$C$50,3,FALSE))</f>
        <v/>
      </c>
      <c r="P330" s="318">
        <f>IF(L330="nio",0,IF(L330&gt;0,VLOOKUP(G330,'3-Productie normen'!A:O,VLOOKUP(L330,'3-Productie normen'!$B$33:$C$40,2,FALSE),FALSE)))</f>
        <v>0</v>
      </c>
      <c r="Q330" s="318">
        <f>P330*'3-Productie normen'!$O$8</f>
        <v>0</v>
      </c>
      <c r="R330" s="319" t="str">
        <f>VLOOKUP(G330,'3-Productie normen'!A:M,13,FALSE)</f>
        <v>S</v>
      </c>
      <c r="S330" s="319"/>
      <c r="U330" s="320">
        <f t="shared" ref="U330:U393" si="10">K330*J330</f>
        <v>918</v>
      </c>
    </row>
    <row r="331" spans="1:21" ht="14.1" customHeight="1">
      <c r="A331" s="74">
        <v>331</v>
      </c>
      <c r="B331" s="286" t="s">
        <v>484</v>
      </c>
      <c r="C331" s="286" t="s">
        <v>485</v>
      </c>
      <c r="D331" s="482" t="s">
        <v>72</v>
      </c>
      <c r="E331" s="233" t="s">
        <v>241</v>
      </c>
      <c r="F331" s="491" t="s">
        <v>239</v>
      </c>
      <c r="G331" s="70" t="s">
        <v>38</v>
      </c>
      <c r="H331" s="491" t="s">
        <v>441</v>
      </c>
      <c r="I331" s="423" t="s">
        <v>634</v>
      </c>
      <c r="J331" s="505">
        <v>2.4</v>
      </c>
      <c r="K331" s="317">
        <f t="shared" ref="K331:K394" si="11">SUM(L331:M331)</f>
        <v>255</v>
      </c>
      <c r="L331" s="235">
        <v>255</v>
      </c>
      <c r="M331" s="235"/>
      <c r="N331" s="234" t="e">
        <f>IF(L331="nio",0,IF(L331&gt;0,L331*J331/P331,0))*VLOOKUP(B331,'2-Kosten per locatie'!$A$12:$C$50,3,FALSE)</f>
        <v>#DIV/0!</v>
      </c>
      <c r="O331" s="234" t="str">
        <f>IF(M331="","",J331*M331/Q331*VLOOKUP(B331,'2-Kosten per locatie'!$A$12:$C$50,3,FALSE))</f>
        <v/>
      </c>
      <c r="P331" s="318">
        <f>IF(L331="nio",0,IF(L331&gt;0,VLOOKUP(G331,'3-Productie normen'!A:O,VLOOKUP(L331,'3-Productie normen'!$B$33:$C$40,2,FALSE),FALSE)))</f>
        <v>0</v>
      </c>
      <c r="Q331" s="318">
        <f>P331*'3-Productie normen'!$O$8</f>
        <v>0</v>
      </c>
      <c r="R331" s="319" t="str">
        <f>VLOOKUP(G331,'3-Productie normen'!A:M,13,FALSE)</f>
        <v>S</v>
      </c>
      <c r="S331" s="319"/>
      <c r="U331" s="320">
        <f t="shared" si="10"/>
        <v>612</v>
      </c>
    </row>
    <row r="332" spans="1:21" ht="14.1" customHeight="1">
      <c r="A332" s="74">
        <v>332</v>
      </c>
      <c r="B332" s="286" t="s">
        <v>484</v>
      </c>
      <c r="C332" s="286" t="s">
        <v>485</v>
      </c>
      <c r="D332" s="482" t="s">
        <v>72</v>
      </c>
      <c r="E332" s="233" t="s">
        <v>243</v>
      </c>
      <c r="F332" s="491" t="s">
        <v>239</v>
      </c>
      <c r="G332" s="70" t="s">
        <v>38</v>
      </c>
      <c r="H332" s="491" t="s">
        <v>441</v>
      </c>
      <c r="I332" s="423" t="s">
        <v>634</v>
      </c>
      <c r="J332" s="505">
        <v>2.4</v>
      </c>
      <c r="K332" s="317">
        <f t="shared" si="11"/>
        <v>255</v>
      </c>
      <c r="L332" s="235">
        <v>255</v>
      </c>
      <c r="M332" s="235"/>
      <c r="N332" s="234" t="e">
        <f>IF(L332="nio",0,IF(L332&gt;0,L332*J332/P332,0))*VLOOKUP(B332,'2-Kosten per locatie'!$A$12:$C$50,3,FALSE)</f>
        <v>#DIV/0!</v>
      </c>
      <c r="O332" s="234" t="str">
        <f>IF(M332="","",J332*M332/Q332*VLOOKUP(B332,'2-Kosten per locatie'!$A$12:$C$50,3,FALSE))</f>
        <v/>
      </c>
      <c r="P332" s="318">
        <f>IF(L332="nio",0,IF(L332&gt;0,VLOOKUP(G332,'3-Productie normen'!A:O,VLOOKUP(L332,'3-Productie normen'!$B$33:$C$40,2,FALSE),FALSE)))</f>
        <v>0</v>
      </c>
      <c r="Q332" s="318">
        <f>P332*'3-Productie normen'!$O$8</f>
        <v>0</v>
      </c>
      <c r="R332" s="319" t="str">
        <f>VLOOKUP(G332,'3-Productie normen'!A:M,13,FALSE)</f>
        <v>S</v>
      </c>
      <c r="S332" s="319"/>
      <c r="U332" s="320">
        <f t="shared" si="10"/>
        <v>612</v>
      </c>
    </row>
    <row r="333" spans="1:21" ht="14.1" customHeight="1">
      <c r="A333" s="74">
        <v>333</v>
      </c>
      <c r="B333" s="286" t="s">
        <v>484</v>
      </c>
      <c r="C333" s="286" t="s">
        <v>485</v>
      </c>
      <c r="D333" s="482" t="s">
        <v>72</v>
      </c>
      <c r="E333" s="233" t="s">
        <v>244</v>
      </c>
      <c r="F333" s="491" t="s">
        <v>493</v>
      </c>
      <c r="G333" s="86" t="s">
        <v>626</v>
      </c>
      <c r="H333" s="491" t="s">
        <v>277</v>
      </c>
      <c r="I333" s="491" t="s">
        <v>642</v>
      </c>
      <c r="J333" s="505">
        <v>6</v>
      </c>
      <c r="K333" s="317">
        <f t="shared" si="11"/>
        <v>12</v>
      </c>
      <c r="L333" s="235">
        <v>12</v>
      </c>
      <c r="M333" s="235"/>
      <c r="N333" s="234" t="e">
        <f>IF(L333="nio",0,IF(L333&gt;0,L333*J333/P333,0))*VLOOKUP(B333,'2-Kosten per locatie'!$A$12:$C$50,3,FALSE)</f>
        <v>#DIV/0!</v>
      </c>
      <c r="O333" s="234" t="str">
        <f>IF(M333="","",J333*M333/Q333*VLOOKUP(B333,'2-Kosten per locatie'!$A$12:$C$50,3,FALSE))</f>
        <v/>
      </c>
      <c r="P333" s="318">
        <f>IF(L333="nio",0,IF(L333&gt;0,VLOOKUP(G333,'3-Productie normen'!A:O,VLOOKUP(L333,'3-Productie normen'!$B$33:$C$40,2,FALSE),FALSE)))</f>
        <v>0</v>
      </c>
      <c r="Q333" s="318">
        <f>P333*'3-Productie normen'!$O$8</f>
        <v>0</v>
      </c>
      <c r="R333" s="319" t="str">
        <f>VLOOKUP(G333,'3-Productie normen'!A:M,13,FALSE)</f>
        <v>V</v>
      </c>
      <c r="S333" s="319"/>
      <c r="U333" s="320">
        <f t="shared" si="10"/>
        <v>72</v>
      </c>
    </row>
    <row r="334" spans="1:21" ht="14.1" customHeight="1">
      <c r="A334" s="74">
        <v>334</v>
      </c>
      <c r="B334" s="286" t="s">
        <v>484</v>
      </c>
      <c r="C334" s="286" t="s">
        <v>485</v>
      </c>
      <c r="D334" s="482" t="s">
        <v>72</v>
      </c>
      <c r="E334" s="233" t="s">
        <v>245</v>
      </c>
      <c r="F334" s="491" t="s">
        <v>494</v>
      </c>
      <c r="G334" s="86" t="s">
        <v>630</v>
      </c>
      <c r="H334" s="491" t="s">
        <v>277</v>
      </c>
      <c r="I334" s="491" t="s">
        <v>642</v>
      </c>
      <c r="J334" s="505">
        <v>3.7</v>
      </c>
      <c r="K334" s="317">
        <f t="shared" si="11"/>
        <v>0</v>
      </c>
      <c r="L334" s="235" t="s">
        <v>631</v>
      </c>
      <c r="M334" s="235"/>
      <c r="N334" s="234">
        <f>IF(L334="nio",0,IF(L334&gt;0,L334*J334/P334,0))*VLOOKUP(B334,'2-Kosten per locatie'!$A$12:$C$50,3,FALSE)</f>
        <v>0</v>
      </c>
      <c r="O334" s="234" t="str">
        <f>IF(M334="","",J334*M334/Q334*VLOOKUP(B334,'2-Kosten per locatie'!$A$12:$C$50,3,FALSE))</f>
        <v/>
      </c>
      <c r="P334" s="318">
        <f>IF(L334="nio",0,IF(L334&gt;0,VLOOKUP(G334,'3-Productie normen'!A:O,VLOOKUP(L334,'3-Productie normen'!$B$33:$C$40,2,FALSE),FALSE)))</f>
        <v>0</v>
      </c>
      <c r="Q334" s="318">
        <f>P334*'3-Productie normen'!$O$8</f>
        <v>0</v>
      </c>
      <c r="R334" s="319">
        <f>VLOOKUP(G334,'3-Productie normen'!A:M,13,FALSE)</f>
        <v>0</v>
      </c>
      <c r="S334" s="319"/>
      <c r="U334" s="320">
        <f t="shared" si="10"/>
        <v>0</v>
      </c>
    </row>
    <row r="335" spans="1:21" ht="14.1" customHeight="1">
      <c r="A335" s="74">
        <v>335</v>
      </c>
      <c r="B335" s="286" t="s">
        <v>484</v>
      </c>
      <c r="C335" s="286" t="s">
        <v>485</v>
      </c>
      <c r="D335" s="482" t="s">
        <v>72</v>
      </c>
      <c r="E335" s="233" t="s">
        <v>246</v>
      </c>
      <c r="F335" s="491" t="s">
        <v>228</v>
      </c>
      <c r="G335" s="70" t="s">
        <v>628</v>
      </c>
      <c r="H335" s="491" t="s">
        <v>279</v>
      </c>
      <c r="I335" s="486" t="s">
        <v>73</v>
      </c>
      <c r="J335" s="505">
        <v>4.7</v>
      </c>
      <c r="K335" s="317">
        <f t="shared" si="11"/>
        <v>255</v>
      </c>
      <c r="L335" s="235">
        <v>255</v>
      </c>
      <c r="M335" s="235"/>
      <c r="N335" s="234" t="e">
        <f>IF(L335="nio",0,IF(L335&gt;0,L335*J335/P335,0))*VLOOKUP(B335,'2-Kosten per locatie'!$A$12:$C$50,3,FALSE)</f>
        <v>#DIV/0!</v>
      </c>
      <c r="O335" s="234" t="str">
        <f>IF(M335="","",J335*M335/Q335*VLOOKUP(B335,'2-Kosten per locatie'!$A$12:$C$50,3,FALSE))</f>
        <v/>
      </c>
      <c r="P335" s="318">
        <f>IF(L335="nio",0,IF(L335&gt;0,VLOOKUP(G335,'3-Productie normen'!A:O,VLOOKUP(L335,'3-Productie normen'!$B$33:$C$40,2,FALSE),FALSE)))</f>
        <v>0</v>
      </c>
      <c r="Q335" s="318">
        <f>P335*'3-Productie normen'!$O$8</f>
        <v>0</v>
      </c>
      <c r="R335" s="319" t="str">
        <f>VLOOKUP(G335,'3-Productie normen'!A:M,13,FALSE)</f>
        <v>V</v>
      </c>
      <c r="S335" s="319"/>
      <c r="U335" s="320">
        <f t="shared" si="10"/>
        <v>1198.5</v>
      </c>
    </row>
    <row r="336" spans="1:21" ht="14.1" customHeight="1">
      <c r="A336" s="74">
        <v>336</v>
      </c>
      <c r="B336" s="286" t="s">
        <v>484</v>
      </c>
      <c r="C336" s="286" t="s">
        <v>485</v>
      </c>
      <c r="D336" s="482" t="s">
        <v>72</v>
      </c>
      <c r="E336" s="233" t="s">
        <v>249</v>
      </c>
      <c r="F336" s="491" t="s">
        <v>495</v>
      </c>
      <c r="G336" s="510" t="s">
        <v>36</v>
      </c>
      <c r="H336" s="486" t="s">
        <v>278</v>
      </c>
      <c r="I336" s="423" t="s">
        <v>635</v>
      </c>
      <c r="J336" s="505">
        <v>84.5</v>
      </c>
      <c r="K336" s="317">
        <f t="shared" si="11"/>
        <v>255</v>
      </c>
      <c r="L336" s="235">
        <v>255</v>
      </c>
      <c r="M336" s="235"/>
      <c r="N336" s="234" t="e">
        <f>IF(L336="nio",0,IF(L336&gt;0,L336*J336/P336,0))*VLOOKUP(B336,'2-Kosten per locatie'!$A$12:$C$50,3,FALSE)</f>
        <v>#DIV/0!</v>
      </c>
      <c r="O336" s="234" t="str">
        <f>IF(M336="","",J336*M336/Q336*VLOOKUP(B336,'2-Kosten per locatie'!$A$12:$C$50,3,FALSE))</f>
        <v/>
      </c>
      <c r="P336" s="318">
        <f>IF(L336="nio",0,IF(L336&gt;0,VLOOKUP(G336,'3-Productie normen'!A:O,VLOOKUP(L336,'3-Productie normen'!$B$33:$C$40,2,FALSE),FALSE)))</f>
        <v>0</v>
      </c>
      <c r="Q336" s="318">
        <f>P336*'3-Productie normen'!$O$8</f>
        <v>0</v>
      </c>
      <c r="R336" s="319" t="str">
        <f>VLOOKUP(G336,'3-Productie normen'!A:M,13,FALSE)</f>
        <v>B</v>
      </c>
      <c r="S336" s="319"/>
      <c r="U336" s="320">
        <f t="shared" si="10"/>
        <v>21547.5</v>
      </c>
    </row>
    <row r="337" spans="1:21" ht="14.1" customHeight="1">
      <c r="A337" s="74">
        <v>337</v>
      </c>
      <c r="B337" s="286" t="s">
        <v>484</v>
      </c>
      <c r="C337" s="286" t="s">
        <v>485</v>
      </c>
      <c r="D337" s="482" t="s">
        <v>72</v>
      </c>
      <c r="E337" s="233" t="s">
        <v>249</v>
      </c>
      <c r="F337" s="491" t="s">
        <v>495</v>
      </c>
      <c r="G337" s="510" t="s">
        <v>36</v>
      </c>
      <c r="H337" s="486" t="s">
        <v>277</v>
      </c>
      <c r="I337" s="512" t="s">
        <v>642</v>
      </c>
      <c r="J337" s="505">
        <v>169</v>
      </c>
      <c r="K337" s="317">
        <f t="shared" si="11"/>
        <v>255</v>
      </c>
      <c r="L337" s="235">
        <v>255</v>
      </c>
      <c r="M337" s="235"/>
      <c r="N337" s="234" t="e">
        <f>IF(L337="nio",0,IF(L337&gt;0,L337*J337/P337,0))*VLOOKUP(B337,'2-Kosten per locatie'!$A$12:$C$50,3,FALSE)</f>
        <v>#DIV/0!</v>
      </c>
      <c r="O337" s="234" t="str">
        <f>IF(M337="","",J337*M337/Q337*VLOOKUP(B337,'2-Kosten per locatie'!$A$12:$C$50,3,FALSE))</f>
        <v/>
      </c>
      <c r="P337" s="318">
        <f>IF(L337="nio",0,IF(L337&gt;0,VLOOKUP(G337,'3-Productie normen'!A:O,VLOOKUP(L337,'3-Productie normen'!$B$33:$C$40,2,FALSE),FALSE)))</f>
        <v>0</v>
      </c>
      <c r="Q337" s="318">
        <f>P337*'3-Productie normen'!$O$8</f>
        <v>0</v>
      </c>
      <c r="R337" s="319" t="str">
        <f>VLOOKUP(G337,'3-Productie normen'!A:M,13,FALSE)</f>
        <v>B</v>
      </c>
      <c r="S337" s="319"/>
      <c r="U337" s="320">
        <f t="shared" si="10"/>
        <v>43095</v>
      </c>
    </row>
    <row r="338" spans="1:21" ht="14.1" customHeight="1">
      <c r="A338" s="74">
        <v>338</v>
      </c>
      <c r="B338" s="286" t="s">
        <v>484</v>
      </c>
      <c r="C338" s="286" t="s">
        <v>485</v>
      </c>
      <c r="D338" s="482" t="s">
        <v>72</v>
      </c>
      <c r="E338" s="233" t="s">
        <v>496</v>
      </c>
      <c r="F338" s="491" t="s">
        <v>487</v>
      </c>
      <c r="G338" s="70" t="s">
        <v>43</v>
      </c>
      <c r="H338" s="491" t="s">
        <v>277</v>
      </c>
      <c r="I338" s="491" t="s">
        <v>642</v>
      </c>
      <c r="J338" s="505">
        <v>9.8000000000000007</v>
      </c>
      <c r="K338" s="317">
        <f t="shared" si="11"/>
        <v>255</v>
      </c>
      <c r="L338" s="235">
        <v>255</v>
      </c>
      <c r="M338" s="235"/>
      <c r="N338" s="234" t="e">
        <f>IF(L338="nio",0,IF(L338&gt;0,L338*J338/P338,0))*VLOOKUP(B338,'2-Kosten per locatie'!$A$12:$C$50,3,FALSE)</f>
        <v>#DIV/0!</v>
      </c>
      <c r="O338" s="234" t="str">
        <f>IF(M338="","",J338*M338/Q338*VLOOKUP(B338,'2-Kosten per locatie'!$A$12:$C$50,3,FALSE))</f>
        <v/>
      </c>
      <c r="P338" s="318">
        <f>IF(L338="nio",0,IF(L338&gt;0,VLOOKUP(G338,'3-Productie normen'!A:O,VLOOKUP(L338,'3-Productie normen'!$B$33:$C$40,2,FALSE),FALSE)))</f>
        <v>0</v>
      </c>
      <c r="Q338" s="318">
        <f>P338*'3-Productie normen'!$O$8</f>
        <v>0</v>
      </c>
      <c r="R338" s="319" t="str">
        <f>VLOOKUP(G338,'3-Productie normen'!A:M,13,FALSE)</f>
        <v>B</v>
      </c>
      <c r="S338" s="319"/>
      <c r="U338" s="320">
        <f t="shared" si="10"/>
        <v>2499</v>
      </c>
    </row>
    <row r="339" spans="1:21" ht="14.1" customHeight="1">
      <c r="A339" s="74">
        <v>339</v>
      </c>
      <c r="B339" s="286" t="s">
        <v>484</v>
      </c>
      <c r="C339" s="286" t="s">
        <v>485</v>
      </c>
      <c r="D339" s="482" t="s">
        <v>72</v>
      </c>
      <c r="E339" s="233" t="s">
        <v>401</v>
      </c>
      <c r="F339" s="491" t="s">
        <v>487</v>
      </c>
      <c r="G339" s="70" t="s">
        <v>43</v>
      </c>
      <c r="H339" s="491" t="s">
        <v>277</v>
      </c>
      <c r="I339" s="491" t="s">
        <v>642</v>
      </c>
      <c r="J339" s="505">
        <v>9.8000000000000007</v>
      </c>
      <c r="K339" s="317">
        <f t="shared" si="11"/>
        <v>255</v>
      </c>
      <c r="L339" s="235">
        <v>255</v>
      </c>
      <c r="M339" s="235"/>
      <c r="N339" s="234" t="e">
        <f>IF(L339="nio",0,IF(L339&gt;0,L339*J339/P339,0))*VLOOKUP(B339,'2-Kosten per locatie'!$A$12:$C$50,3,FALSE)</f>
        <v>#DIV/0!</v>
      </c>
      <c r="O339" s="234" t="str">
        <f>IF(M339="","",J339*M339/Q339*VLOOKUP(B339,'2-Kosten per locatie'!$A$12:$C$50,3,FALSE))</f>
        <v/>
      </c>
      <c r="P339" s="318">
        <f>IF(L339="nio",0,IF(L339&gt;0,VLOOKUP(G339,'3-Productie normen'!A:O,VLOOKUP(L339,'3-Productie normen'!$B$33:$C$40,2,FALSE),FALSE)))</f>
        <v>0</v>
      </c>
      <c r="Q339" s="318">
        <f>P339*'3-Productie normen'!$O$8</f>
        <v>0</v>
      </c>
      <c r="R339" s="319" t="str">
        <f>VLOOKUP(G339,'3-Productie normen'!A:M,13,FALSE)</f>
        <v>B</v>
      </c>
      <c r="S339" s="319"/>
      <c r="U339" s="320">
        <f t="shared" si="10"/>
        <v>2499</v>
      </c>
    </row>
    <row r="340" spans="1:21" ht="14.1" customHeight="1">
      <c r="A340" s="74">
        <v>340</v>
      </c>
      <c r="B340" s="286" t="s">
        <v>484</v>
      </c>
      <c r="C340" s="286" t="s">
        <v>485</v>
      </c>
      <c r="D340" s="482" t="s">
        <v>72</v>
      </c>
      <c r="E340" s="233" t="s">
        <v>402</v>
      </c>
      <c r="F340" s="491" t="s">
        <v>487</v>
      </c>
      <c r="G340" s="70" t="s">
        <v>43</v>
      </c>
      <c r="H340" s="491" t="s">
        <v>277</v>
      </c>
      <c r="I340" s="491" t="s">
        <v>642</v>
      </c>
      <c r="J340" s="505">
        <v>9.8000000000000007</v>
      </c>
      <c r="K340" s="317">
        <f t="shared" si="11"/>
        <v>255</v>
      </c>
      <c r="L340" s="235">
        <v>255</v>
      </c>
      <c r="M340" s="235"/>
      <c r="N340" s="234" t="e">
        <f>IF(L340="nio",0,IF(L340&gt;0,L340*J340/P340,0))*VLOOKUP(B340,'2-Kosten per locatie'!$A$12:$C$50,3,FALSE)</f>
        <v>#DIV/0!</v>
      </c>
      <c r="O340" s="234" t="str">
        <f>IF(M340="","",J340*M340/Q340*VLOOKUP(B340,'2-Kosten per locatie'!$A$12:$C$50,3,FALSE))</f>
        <v/>
      </c>
      <c r="P340" s="318">
        <f>IF(L340="nio",0,IF(L340&gt;0,VLOOKUP(G340,'3-Productie normen'!A:O,VLOOKUP(L340,'3-Productie normen'!$B$33:$C$40,2,FALSE),FALSE)))</f>
        <v>0</v>
      </c>
      <c r="Q340" s="318">
        <f>P340*'3-Productie normen'!$O$8</f>
        <v>0</v>
      </c>
      <c r="R340" s="319" t="str">
        <f>VLOOKUP(G340,'3-Productie normen'!A:M,13,FALSE)</f>
        <v>B</v>
      </c>
      <c r="S340" s="319"/>
      <c r="U340" s="320">
        <f t="shared" si="10"/>
        <v>2499</v>
      </c>
    </row>
    <row r="341" spans="1:21" ht="14.1" customHeight="1">
      <c r="A341" s="74">
        <v>341</v>
      </c>
      <c r="B341" s="286" t="s">
        <v>484</v>
      </c>
      <c r="C341" s="286" t="s">
        <v>485</v>
      </c>
      <c r="D341" s="482" t="s">
        <v>72</v>
      </c>
      <c r="E341" s="233" t="s">
        <v>403</v>
      </c>
      <c r="F341" s="491" t="s">
        <v>487</v>
      </c>
      <c r="G341" s="70" t="s">
        <v>43</v>
      </c>
      <c r="H341" s="491" t="s">
        <v>277</v>
      </c>
      <c r="I341" s="491" t="s">
        <v>642</v>
      </c>
      <c r="J341" s="505">
        <v>9.8000000000000007</v>
      </c>
      <c r="K341" s="317">
        <f t="shared" si="11"/>
        <v>255</v>
      </c>
      <c r="L341" s="235">
        <v>255</v>
      </c>
      <c r="M341" s="235"/>
      <c r="N341" s="234" t="e">
        <f>IF(L341="nio",0,IF(L341&gt;0,L341*J341/P341,0))*VLOOKUP(B341,'2-Kosten per locatie'!$A$12:$C$50,3,FALSE)</f>
        <v>#DIV/0!</v>
      </c>
      <c r="O341" s="234" t="str">
        <f>IF(M341="","",J341*M341/Q341*VLOOKUP(B341,'2-Kosten per locatie'!$A$12:$C$50,3,FALSE))</f>
        <v/>
      </c>
      <c r="P341" s="318">
        <f>IF(L341="nio",0,IF(L341&gt;0,VLOOKUP(G341,'3-Productie normen'!A:O,VLOOKUP(L341,'3-Productie normen'!$B$33:$C$40,2,FALSE),FALSE)))</f>
        <v>0</v>
      </c>
      <c r="Q341" s="318">
        <f>P341*'3-Productie normen'!$O$8</f>
        <v>0</v>
      </c>
      <c r="R341" s="319" t="str">
        <f>VLOOKUP(G341,'3-Productie normen'!A:M,13,FALSE)</f>
        <v>B</v>
      </c>
      <c r="S341" s="319"/>
      <c r="U341" s="320">
        <f t="shared" si="10"/>
        <v>2499</v>
      </c>
    </row>
    <row r="342" spans="1:21" ht="14.1" customHeight="1">
      <c r="A342" s="74">
        <v>342</v>
      </c>
      <c r="B342" s="286" t="s">
        <v>484</v>
      </c>
      <c r="C342" s="286" t="s">
        <v>485</v>
      </c>
      <c r="D342" s="482" t="s">
        <v>72</v>
      </c>
      <c r="E342" s="233" t="s">
        <v>404</v>
      </c>
      <c r="F342" s="491" t="s">
        <v>487</v>
      </c>
      <c r="G342" s="70" t="s">
        <v>43</v>
      </c>
      <c r="H342" s="491" t="s">
        <v>277</v>
      </c>
      <c r="I342" s="491" t="s">
        <v>642</v>
      </c>
      <c r="J342" s="505">
        <v>9.8000000000000007</v>
      </c>
      <c r="K342" s="317">
        <f t="shared" si="11"/>
        <v>255</v>
      </c>
      <c r="L342" s="235">
        <v>255</v>
      </c>
      <c r="M342" s="235"/>
      <c r="N342" s="234" t="e">
        <f>IF(L342="nio",0,IF(L342&gt;0,L342*J342/P342,0))*VLOOKUP(B342,'2-Kosten per locatie'!$A$12:$C$50,3,FALSE)</f>
        <v>#DIV/0!</v>
      </c>
      <c r="O342" s="234" t="str">
        <f>IF(M342="","",J342*M342/Q342*VLOOKUP(B342,'2-Kosten per locatie'!$A$12:$C$50,3,FALSE))</f>
        <v/>
      </c>
      <c r="P342" s="318">
        <f>IF(L342="nio",0,IF(L342&gt;0,VLOOKUP(G342,'3-Productie normen'!A:O,VLOOKUP(L342,'3-Productie normen'!$B$33:$C$40,2,FALSE),FALSE)))</f>
        <v>0</v>
      </c>
      <c r="Q342" s="318">
        <f>P342*'3-Productie normen'!$O$8</f>
        <v>0</v>
      </c>
      <c r="R342" s="319" t="str">
        <f>VLOOKUP(G342,'3-Productie normen'!A:M,13,FALSE)</f>
        <v>B</v>
      </c>
      <c r="S342" s="319"/>
      <c r="U342" s="320">
        <f t="shared" si="10"/>
        <v>2499</v>
      </c>
    </row>
    <row r="343" spans="1:21" ht="14.1" customHeight="1">
      <c r="A343" s="74">
        <v>343</v>
      </c>
      <c r="B343" s="286" t="s">
        <v>484</v>
      </c>
      <c r="C343" s="286" t="s">
        <v>485</v>
      </c>
      <c r="D343" s="482" t="s">
        <v>72</v>
      </c>
      <c r="E343" s="233" t="s">
        <v>252</v>
      </c>
      <c r="F343" s="491" t="s">
        <v>497</v>
      </c>
      <c r="G343" s="70" t="s">
        <v>38</v>
      </c>
      <c r="H343" s="491" t="s">
        <v>441</v>
      </c>
      <c r="I343" s="423" t="s">
        <v>634</v>
      </c>
      <c r="J343" s="505">
        <v>1.8</v>
      </c>
      <c r="K343" s="317">
        <f t="shared" si="11"/>
        <v>255</v>
      </c>
      <c r="L343" s="235">
        <v>255</v>
      </c>
      <c r="M343" s="235"/>
      <c r="N343" s="234" t="e">
        <f>IF(L343="nio",0,IF(L343&gt;0,L343*J343/P343,0))*VLOOKUP(B343,'2-Kosten per locatie'!$A$12:$C$50,3,FALSE)</f>
        <v>#DIV/0!</v>
      </c>
      <c r="O343" s="234" t="str">
        <f>IF(M343="","",J343*M343/Q343*VLOOKUP(B343,'2-Kosten per locatie'!$A$12:$C$50,3,FALSE))</f>
        <v/>
      </c>
      <c r="P343" s="318">
        <f>IF(L343="nio",0,IF(L343&gt;0,VLOOKUP(G343,'3-Productie normen'!A:O,VLOOKUP(L343,'3-Productie normen'!$B$33:$C$40,2,FALSE),FALSE)))</f>
        <v>0</v>
      </c>
      <c r="Q343" s="318">
        <f>P343*'3-Productie normen'!$O$8</f>
        <v>0</v>
      </c>
      <c r="R343" s="319" t="str">
        <f>VLOOKUP(G343,'3-Productie normen'!A:M,13,FALSE)</f>
        <v>S</v>
      </c>
      <c r="S343" s="319"/>
      <c r="U343" s="320">
        <f t="shared" si="10"/>
        <v>459</v>
      </c>
    </row>
    <row r="344" spans="1:21" ht="14.1" customHeight="1">
      <c r="A344" s="74">
        <v>344</v>
      </c>
      <c r="B344" s="286" t="s">
        <v>484</v>
      </c>
      <c r="C344" s="286" t="s">
        <v>485</v>
      </c>
      <c r="D344" s="482" t="s">
        <v>72</v>
      </c>
      <c r="E344" s="233" t="s">
        <v>253</v>
      </c>
      <c r="F344" s="491" t="s">
        <v>497</v>
      </c>
      <c r="G344" s="70" t="s">
        <v>38</v>
      </c>
      <c r="H344" s="491" t="s">
        <v>441</v>
      </c>
      <c r="I344" s="423" t="s">
        <v>634</v>
      </c>
      <c r="J344" s="505">
        <v>1.8</v>
      </c>
      <c r="K344" s="317">
        <f t="shared" si="11"/>
        <v>255</v>
      </c>
      <c r="L344" s="235">
        <v>255</v>
      </c>
      <c r="M344" s="235"/>
      <c r="N344" s="234" t="e">
        <f>IF(L344="nio",0,IF(L344&gt;0,L344*J344/P344,0))*VLOOKUP(B344,'2-Kosten per locatie'!$A$12:$C$50,3,FALSE)</f>
        <v>#DIV/0!</v>
      </c>
      <c r="O344" s="234" t="str">
        <f>IF(M344="","",J344*M344/Q344*VLOOKUP(B344,'2-Kosten per locatie'!$A$12:$C$50,3,FALSE))</f>
        <v/>
      </c>
      <c r="P344" s="318">
        <f>IF(L344="nio",0,IF(L344&gt;0,VLOOKUP(G344,'3-Productie normen'!A:O,VLOOKUP(L344,'3-Productie normen'!$B$33:$C$40,2,FALSE),FALSE)))</f>
        <v>0</v>
      </c>
      <c r="Q344" s="318">
        <f>P344*'3-Productie normen'!$O$8</f>
        <v>0</v>
      </c>
      <c r="R344" s="319" t="str">
        <f>VLOOKUP(G344,'3-Productie normen'!A:M,13,FALSE)</f>
        <v>S</v>
      </c>
      <c r="S344" s="319"/>
      <c r="U344" s="320">
        <f t="shared" si="10"/>
        <v>459</v>
      </c>
    </row>
    <row r="345" spans="1:21" ht="14.1" customHeight="1">
      <c r="A345" s="74">
        <v>345</v>
      </c>
      <c r="B345" s="286" t="s">
        <v>484</v>
      </c>
      <c r="C345" s="286" t="s">
        <v>485</v>
      </c>
      <c r="D345" s="482" t="s">
        <v>72</v>
      </c>
      <c r="E345" s="233" t="s">
        <v>254</v>
      </c>
      <c r="F345" s="491" t="s">
        <v>497</v>
      </c>
      <c r="G345" s="70" t="s">
        <v>38</v>
      </c>
      <c r="H345" s="491" t="s">
        <v>441</v>
      </c>
      <c r="I345" s="423" t="s">
        <v>634</v>
      </c>
      <c r="J345" s="505">
        <v>1.8</v>
      </c>
      <c r="K345" s="317">
        <f t="shared" si="11"/>
        <v>255</v>
      </c>
      <c r="L345" s="235">
        <v>255</v>
      </c>
      <c r="M345" s="235"/>
      <c r="N345" s="234" t="e">
        <f>IF(L345="nio",0,IF(L345&gt;0,L345*J345/P345,0))*VLOOKUP(B345,'2-Kosten per locatie'!$A$12:$C$50,3,FALSE)</f>
        <v>#DIV/0!</v>
      </c>
      <c r="O345" s="234" t="str">
        <f>IF(M345="","",J345*M345/Q345*VLOOKUP(B345,'2-Kosten per locatie'!$A$12:$C$50,3,FALSE))</f>
        <v/>
      </c>
      <c r="P345" s="318">
        <f>IF(L345="nio",0,IF(L345&gt;0,VLOOKUP(G345,'3-Productie normen'!A:O,VLOOKUP(L345,'3-Productie normen'!$B$33:$C$40,2,FALSE),FALSE)))</f>
        <v>0</v>
      </c>
      <c r="Q345" s="318">
        <f>P345*'3-Productie normen'!$O$8</f>
        <v>0</v>
      </c>
      <c r="R345" s="319" t="str">
        <f>VLOOKUP(G345,'3-Productie normen'!A:M,13,FALSE)</f>
        <v>S</v>
      </c>
      <c r="S345" s="319"/>
      <c r="U345" s="320">
        <f t="shared" si="10"/>
        <v>459</v>
      </c>
    </row>
    <row r="346" spans="1:21" ht="14.1" customHeight="1">
      <c r="A346" s="74">
        <v>346</v>
      </c>
      <c r="B346" s="286" t="s">
        <v>484</v>
      </c>
      <c r="C346" s="286" t="s">
        <v>485</v>
      </c>
      <c r="D346" s="482" t="s">
        <v>72</v>
      </c>
      <c r="E346" s="233" t="s">
        <v>405</v>
      </c>
      <c r="F346" s="491" t="s">
        <v>497</v>
      </c>
      <c r="G346" s="70" t="s">
        <v>38</v>
      </c>
      <c r="H346" s="491" t="s">
        <v>441</v>
      </c>
      <c r="I346" s="423" t="s">
        <v>634</v>
      </c>
      <c r="J346" s="505">
        <v>1.8</v>
      </c>
      <c r="K346" s="317">
        <f t="shared" si="11"/>
        <v>255</v>
      </c>
      <c r="L346" s="235">
        <v>255</v>
      </c>
      <c r="M346" s="235"/>
      <c r="N346" s="234" t="e">
        <f>IF(L346="nio",0,IF(L346&gt;0,L346*J346/P346,0))*VLOOKUP(B346,'2-Kosten per locatie'!$A$12:$C$50,3,FALSE)</f>
        <v>#DIV/0!</v>
      </c>
      <c r="O346" s="234" t="str">
        <f>IF(M346="","",J346*M346/Q346*VLOOKUP(B346,'2-Kosten per locatie'!$A$12:$C$50,3,FALSE))</f>
        <v/>
      </c>
      <c r="P346" s="318">
        <f>IF(L346="nio",0,IF(L346&gt;0,VLOOKUP(G346,'3-Productie normen'!A:O,VLOOKUP(L346,'3-Productie normen'!$B$33:$C$40,2,FALSE),FALSE)))</f>
        <v>0</v>
      </c>
      <c r="Q346" s="318">
        <f>P346*'3-Productie normen'!$O$8</f>
        <v>0</v>
      </c>
      <c r="R346" s="319" t="str">
        <f>VLOOKUP(G346,'3-Productie normen'!A:M,13,FALSE)</f>
        <v>S</v>
      </c>
      <c r="S346" s="319"/>
      <c r="U346" s="320">
        <f t="shared" si="10"/>
        <v>459</v>
      </c>
    </row>
    <row r="347" spans="1:21" ht="14.1" customHeight="1">
      <c r="A347" s="74">
        <v>347</v>
      </c>
      <c r="B347" s="286" t="s">
        <v>484</v>
      </c>
      <c r="C347" s="286" t="s">
        <v>485</v>
      </c>
      <c r="D347" s="481" t="s">
        <v>72</v>
      </c>
      <c r="E347" s="231" t="s">
        <v>498</v>
      </c>
      <c r="F347" s="489" t="s">
        <v>499</v>
      </c>
      <c r="G347" s="83" t="s">
        <v>46</v>
      </c>
      <c r="H347" s="489" t="s">
        <v>279</v>
      </c>
      <c r="I347" s="486" t="s">
        <v>73</v>
      </c>
      <c r="J347" s="504">
        <v>18.7</v>
      </c>
      <c r="K347" s="317">
        <f t="shared" si="11"/>
        <v>255</v>
      </c>
      <c r="L347" s="235">
        <v>255</v>
      </c>
      <c r="M347" s="235"/>
      <c r="N347" s="234" t="e">
        <f>IF(L347="nio",0,IF(L347&gt;0,L347*J347/P347,0))*VLOOKUP(B347,'2-Kosten per locatie'!$A$12:$C$50,3,FALSE)</f>
        <v>#DIV/0!</v>
      </c>
      <c r="O347" s="234" t="str">
        <f>IF(M347="","",J347*M347/Q347*VLOOKUP(B347,'2-Kosten per locatie'!$A$12:$C$50,3,FALSE))</f>
        <v/>
      </c>
      <c r="P347" s="318">
        <f>IF(L347="nio",0,IF(L347&gt;0,VLOOKUP(G347,'3-Productie normen'!A:O,VLOOKUP(L347,'3-Productie normen'!$B$33:$C$40,2,FALSE),FALSE)))</f>
        <v>0</v>
      </c>
      <c r="Q347" s="318">
        <f>P347*'3-Productie normen'!$O$8</f>
        <v>0</v>
      </c>
      <c r="R347" s="319" t="str">
        <f>VLOOKUP(G347,'3-Productie normen'!A:M,13,FALSE)</f>
        <v>V</v>
      </c>
      <c r="S347" s="319"/>
      <c r="U347" s="320">
        <f t="shared" si="10"/>
        <v>4768.5</v>
      </c>
    </row>
    <row r="348" spans="1:21" ht="14.1" customHeight="1">
      <c r="A348" s="74">
        <v>348</v>
      </c>
      <c r="B348" s="286" t="s">
        <v>484</v>
      </c>
      <c r="C348" s="286" t="s">
        <v>485</v>
      </c>
      <c r="D348" s="481" t="s">
        <v>72</v>
      </c>
      <c r="E348" s="231" t="s">
        <v>256</v>
      </c>
      <c r="F348" s="489" t="s">
        <v>486</v>
      </c>
      <c r="G348" s="286" t="s">
        <v>40</v>
      </c>
      <c r="H348" s="489" t="s">
        <v>277</v>
      </c>
      <c r="I348" s="489" t="s">
        <v>642</v>
      </c>
      <c r="J348" s="504">
        <v>24.2</v>
      </c>
      <c r="K348" s="317">
        <f t="shared" si="11"/>
        <v>156</v>
      </c>
      <c r="L348" s="235">
        <v>156</v>
      </c>
      <c r="M348" s="235"/>
      <c r="N348" s="234" t="e">
        <f>IF(L348="nio",0,IF(L348&gt;0,L348*J348/P348,0))*VLOOKUP(B348,'2-Kosten per locatie'!$A$12:$C$50,3,FALSE)</f>
        <v>#DIV/0!</v>
      </c>
      <c r="O348" s="234" t="str">
        <f>IF(M348="","",J348*M348/Q348*VLOOKUP(B348,'2-Kosten per locatie'!$A$12:$C$50,3,FALSE))</f>
        <v/>
      </c>
      <c r="P348" s="318">
        <f>IF(L348="nio",0,IF(L348&gt;0,VLOOKUP(G348,'3-Productie normen'!A:O,VLOOKUP(L348,'3-Productie normen'!$B$33:$C$40,2,FALSE),FALSE)))</f>
        <v>0</v>
      </c>
      <c r="Q348" s="318">
        <f>P348*'3-Productie normen'!$O$8</f>
        <v>0</v>
      </c>
      <c r="R348" s="319" t="str">
        <f>VLOOKUP(G348,'3-Productie normen'!A:M,13,FALSE)</f>
        <v>V</v>
      </c>
      <c r="S348" s="319"/>
      <c r="U348" s="320">
        <f t="shared" si="10"/>
        <v>3775.2</v>
      </c>
    </row>
    <row r="349" spans="1:21" ht="14.1" customHeight="1">
      <c r="A349" s="74">
        <v>349</v>
      </c>
      <c r="B349" s="286" t="s">
        <v>484</v>
      </c>
      <c r="C349" s="286" t="s">
        <v>485</v>
      </c>
      <c r="D349" s="481">
        <v>1</v>
      </c>
      <c r="E349" s="231" t="s">
        <v>287</v>
      </c>
      <c r="F349" s="489" t="s">
        <v>242</v>
      </c>
      <c r="G349" s="508" t="s">
        <v>36</v>
      </c>
      <c r="H349" s="489" t="s">
        <v>277</v>
      </c>
      <c r="I349" s="489" t="s">
        <v>642</v>
      </c>
      <c r="J349" s="504">
        <v>23</v>
      </c>
      <c r="K349" s="317">
        <f t="shared" si="11"/>
        <v>255</v>
      </c>
      <c r="L349" s="235">
        <v>255</v>
      </c>
      <c r="M349" s="235"/>
      <c r="N349" s="234" t="e">
        <f>IF(L349="nio",0,IF(L349&gt;0,L349*J349/P349,0))*VLOOKUP(B349,'2-Kosten per locatie'!$A$12:$C$50,3,FALSE)</f>
        <v>#DIV/0!</v>
      </c>
      <c r="O349" s="234" t="str">
        <f>IF(M349="","",J349*M349/Q349*VLOOKUP(B349,'2-Kosten per locatie'!$A$12:$C$50,3,FALSE))</f>
        <v/>
      </c>
      <c r="P349" s="318">
        <f>IF(L349="nio",0,IF(L349&gt;0,VLOOKUP(G349,'3-Productie normen'!A:O,VLOOKUP(L349,'3-Productie normen'!$B$33:$C$40,2,FALSE),FALSE)))</f>
        <v>0</v>
      </c>
      <c r="Q349" s="318">
        <f>P349*'3-Productie normen'!$O$8</f>
        <v>0</v>
      </c>
      <c r="R349" s="319" t="str">
        <f>VLOOKUP(G349,'3-Productie normen'!A:M,13,FALSE)</f>
        <v>B</v>
      </c>
      <c r="S349" s="319"/>
      <c r="U349" s="320">
        <f t="shared" si="10"/>
        <v>5865</v>
      </c>
    </row>
    <row r="350" spans="1:21" ht="14.1" customHeight="1">
      <c r="A350" s="74">
        <v>350</v>
      </c>
      <c r="B350" s="286" t="s">
        <v>484</v>
      </c>
      <c r="C350" s="286" t="s">
        <v>485</v>
      </c>
      <c r="D350" s="481">
        <v>1</v>
      </c>
      <c r="E350" s="231" t="s">
        <v>288</v>
      </c>
      <c r="F350" s="489" t="s">
        <v>500</v>
      </c>
      <c r="G350" s="286" t="s">
        <v>40</v>
      </c>
      <c r="H350" s="486" t="s">
        <v>280</v>
      </c>
      <c r="I350" s="423" t="s">
        <v>635</v>
      </c>
      <c r="J350" s="504">
        <v>42.47</v>
      </c>
      <c r="K350" s="317">
        <f t="shared" si="11"/>
        <v>156</v>
      </c>
      <c r="L350" s="235">
        <v>156</v>
      </c>
      <c r="M350" s="235"/>
      <c r="N350" s="234" t="e">
        <f>IF(L350="nio",0,IF(L350&gt;0,L350*J350/P350,0))*VLOOKUP(B350,'2-Kosten per locatie'!$A$12:$C$50,3,FALSE)</f>
        <v>#DIV/0!</v>
      </c>
      <c r="O350" s="234" t="str">
        <f>IF(M350="","",J350*M350/Q350*VLOOKUP(B350,'2-Kosten per locatie'!$A$12:$C$50,3,FALSE))</f>
        <v/>
      </c>
      <c r="P350" s="318">
        <f>IF(L350="nio",0,IF(L350&gt;0,VLOOKUP(G350,'3-Productie normen'!A:O,VLOOKUP(L350,'3-Productie normen'!$B$33:$C$40,2,FALSE),FALSE)))</f>
        <v>0</v>
      </c>
      <c r="Q350" s="318">
        <f>P350*'3-Productie normen'!$O$8</f>
        <v>0</v>
      </c>
      <c r="R350" s="319" t="str">
        <f>VLOOKUP(G350,'3-Productie normen'!A:M,13,FALSE)</f>
        <v>V</v>
      </c>
      <c r="S350" s="319"/>
      <c r="U350" s="320">
        <f t="shared" si="10"/>
        <v>6625.32</v>
      </c>
    </row>
    <row r="351" spans="1:21" ht="14.1" customHeight="1">
      <c r="A351" s="74">
        <v>351</v>
      </c>
      <c r="B351" s="286" t="s">
        <v>484</v>
      </c>
      <c r="C351" s="286" t="s">
        <v>485</v>
      </c>
      <c r="D351" s="481">
        <v>1</v>
      </c>
      <c r="E351" s="231" t="s">
        <v>288</v>
      </c>
      <c r="F351" s="489" t="s">
        <v>500</v>
      </c>
      <c r="G351" s="286" t="s">
        <v>40</v>
      </c>
      <c r="H351" s="486" t="s">
        <v>277</v>
      </c>
      <c r="I351" s="512" t="s">
        <v>642</v>
      </c>
      <c r="J351" s="504">
        <v>84.93</v>
      </c>
      <c r="K351" s="317">
        <f t="shared" si="11"/>
        <v>156</v>
      </c>
      <c r="L351" s="235">
        <v>156</v>
      </c>
      <c r="M351" s="235"/>
      <c r="N351" s="234" t="e">
        <f>IF(L351="nio",0,IF(L351&gt;0,L351*J351/P351,0))*VLOOKUP(B351,'2-Kosten per locatie'!$A$12:$C$50,3,FALSE)</f>
        <v>#DIV/0!</v>
      </c>
      <c r="O351" s="234" t="str">
        <f>IF(M351="","",J351*M351/Q351*VLOOKUP(B351,'2-Kosten per locatie'!$A$12:$C$50,3,FALSE))</f>
        <v/>
      </c>
      <c r="P351" s="318">
        <f>IF(L351="nio",0,IF(L351&gt;0,VLOOKUP(G351,'3-Productie normen'!A:O,VLOOKUP(L351,'3-Productie normen'!$B$33:$C$40,2,FALSE),FALSE)))</f>
        <v>0</v>
      </c>
      <c r="Q351" s="318">
        <f>P351*'3-Productie normen'!$O$8</f>
        <v>0</v>
      </c>
      <c r="R351" s="319" t="str">
        <f>VLOOKUP(G351,'3-Productie normen'!A:M,13,FALSE)</f>
        <v>V</v>
      </c>
      <c r="S351" s="319"/>
      <c r="U351" s="320">
        <f t="shared" si="10"/>
        <v>13249.080000000002</v>
      </c>
    </row>
    <row r="352" spans="1:21" ht="14.1" customHeight="1">
      <c r="A352" s="74">
        <v>352</v>
      </c>
      <c r="B352" s="286" t="s">
        <v>484</v>
      </c>
      <c r="C352" s="286" t="s">
        <v>485</v>
      </c>
      <c r="D352" s="481">
        <v>1</v>
      </c>
      <c r="E352" s="231" t="s">
        <v>289</v>
      </c>
      <c r="F352" s="489" t="s">
        <v>242</v>
      </c>
      <c r="G352" s="508" t="s">
        <v>36</v>
      </c>
      <c r="H352" s="489" t="s">
        <v>277</v>
      </c>
      <c r="I352" s="489" t="s">
        <v>642</v>
      </c>
      <c r="J352" s="504">
        <v>39.4</v>
      </c>
      <c r="K352" s="317">
        <f t="shared" si="11"/>
        <v>255</v>
      </c>
      <c r="L352" s="235">
        <v>255</v>
      </c>
      <c r="M352" s="235"/>
      <c r="N352" s="234" t="e">
        <f>IF(L352="nio",0,IF(L352&gt;0,L352*J352/P352,0))*VLOOKUP(B352,'2-Kosten per locatie'!$A$12:$C$50,3,FALSE)</f>
        <v>#DIV/0!</v>
      </c>
      <c r="O352" s="234" t="str">
        <f>IF(M352="","",J352*M352/Q352*VLOOKUP(B352,'2-Kosten per locatie'!$A$12:$C$50,3,FALSE))</f>
        <v/>
      </c>
      <c r="P352" s="318">
        <f>IF(L352="nio",0,IF(L352&gt;0,VLOOKUP(G352,'3-Productie normen'!A:O,VLOOKUP(L352,'3-Productie normen'!$B$33:$C$40,2,FALSE),FALSE)))</f>
        <v>0</v>
      </c>
      <c r="Q352" s="318">
        <f>P352*'3-Productie normen'!$O$8</f>
        <v>0</v>
      </c>
      <c r="R352" s="319" t="str">
        <f>VLOOKUP(G352,'3-Productie normen'!A:M,13,FALSE)</f>
        <v>B</v>
      </c>
      <c r="S352" s="319"/>
      <c r="U352" s="320">
        <f t="shared" si="10"/>
        <v>10047</v>
      </c>
    </row>
    <row r="353" spans="1:21" ht="14.1" customHeight="1">
      <c r="A353" s="74">
        <v>353</v>
      </c>
      <c r="B353" s="286" t="s">
        <v>484</v>
      </c>
      <c r="C353" s="286" t="s">
        <v>485</v>
      </c>
      <c r="D353" s="481">
        <v>1</v>
      </c>
      <c r="E353" s="231" t="s">
        <v>290</v>
      </c>
      <c r="F353" s="489" t="s">
        <v>242</v>
      </c>
      <c r="G353" s="508" t="s">
        <v>36</v>
      </c>
      <c r="H353" s="489" t="s">
        <v>277</v>
      </c>
      <c r="I353" s="489" t="s">
        <v>642</v>
      </c>
      <c r="J353" s="504">
        <v>15.4</v>
      </c>
      <c r="K353" s="317">
        <f t="shared" si="11"/>
        <v>255</v>
      </c>
      <c r="L353" s="235">
        <v>255</v>
      </c>
      <c r="M353" s="235"/>
      <c r="N353" s="234" t="e">
        <f>IF(L353="nio",0,IF(L353&gt;0,L353*J353/P353,0))*VLOOKUP(B353,'2-Kosten per locatie'!$A$12:$C$50,3,FALSE)</f>
        <v>#DIV/0!</v>
      </c>
      <c r="O353" s="234" t="str">
        <f>IF(M353="","",J353*M353/Q353*VLOOKUP(B353,'2-Kosten per locatie'!$A$12:$C$50,3,FALSE))</f>
        <v/>
      </c>
      <c r="P353" s="318">
        <f>IF(L353="nio",0,IF(L353&gt;0,VLOOKUP(G353,'3-Productie normen'!A:O,VLOOKUP(L353,'3-Productie normen'!$B$33:$C$40,2,FALSE),FALSE)))</f>
        <v>0</v>
      </c>
      <c r="Q353" s="318">
        <f>P353*'3-Productie normen'!$O$8</f>
        <v>0</v>
      </c>
      <c r="R353" s="319" t="str">
        <f>VLOOKUP(G353,'3-Productie normen'!A:M,13,FALSE)</f>
        <v>B</v>
      </c>
      <c r="S353" s="319"/>
      <c r="U353" s="320">
        <f t="shared" si="10"/>
        <v>3927</v>
      </c>
    </row>
    <row r="354" spans="1:21" ht="14.1" customHeight="1">
      <c r="A354" s="74">
        <v>354</v>
      </c>
      <c r="B354" s="286" t="s">
        <v>484</v>
      </c>
      <c r="C354" s="286" t="s">
        <v>485</v>
      </c>
      <c r="D354" s="481">
        <v>1</v>
      </c>
      <c r="E354" s="231" t="s">
        <v>291</v>
      </c>
      <c r="F354" s="489" t="s">
        <v>242</v>
      </c>
      <c r="G354" s="508" t="s">
        <v>36</v>
      </c>
      <c r="H354" s="489" t="s">
        <v>277</v>
      </c>
      <c r="I354" s="489" t="s">
        <v>642</v>
      </c>
      <c r="J354" s="504">
        <v>23.6</v>
      </c>
      <c r="K354" s="317">
        <f t="shared" si="11"/>
        <v>255</v>
      </c>
      <c r="L354" s="235">
        <v>255</v>
      </c>
      <c r="M354" s="235"/>
      <c r="N354" s="234" t="e">
        <f>IF(L354="nio",0,IF(L354&gt;0,L354*J354/P354,0))*VLOOKUP(B354,'2-Kosten per locatie'!$A$12:$C$50,3,FALSE)</f>
        <v>#DIV/0!</v>
      </c>
      <c r="O354" s="234" t="str">
        <f>IF(M354="","",J354*M354/Q354*VLOOKUP(B354,'2-Kosten per locatie'!$A$12:$C$50,3,FALSE))</f>
        <v/>
      </c>
      <c r="P354" s="318">
        <f>IF(L354="nio",0,IF(L354&gt;0,VLOOKUP(G354,'3-Productie normen'!A:O,VLOOKUP(L354,'3-Productie normen'!$B$33:$C$40,2,FALSE),FALSE)))</f>
        <v>0</v>
      </c>
      <c r="Q354" s="318">
        <f>P354*'3-Productie normen'!$O$8</f>
        <v>0</v>
      </c>
      <c r="R354" s="319" t="str">
        <f>VLOOKUP(G354,'3-Productie normen'!A:M,13,FALSE)</f>
        <v>B</v>
      </c>
      <c r="S354" s="319"/>
      <c r="U354" s="320">
        <f t="shared" si="10"/>
        <v>6018</v>
      </c>
    </row>
    <row r="355" spans="1:21" ht="14.1" customHeight="1">
      <c r="A355" s="74">
        <v>355</v>
      </c>
      <c r="B355" s="286" t="s">
        <v>484</v>
      </c>
      <c r="C355" s="286" t="s">
        <v>485</v>
      </c>
      <c r="D355" s="481">
        <v>1</v>
      </c>
      <c r="E355" s="231" t="s">
        <v>292</v>
      </c>
      <c r="F355" s="489" t="s">
        <v>242</v>
      </c>
      <c r="G355" s="508" t="s">
        <v>36</v>
      </c>
      <c r="H355" s="489" t="s">
        <v>277</v>
      </c>
      <c r="I355" s="489" t="s">
        <v>642</v>
      </c>
      <c r="J355" s="504">
        <v>23.9</v>
      </c>
      <c r="K355" s="317">
        <f t="shared" si="11"/>
        <v>255</v>
      </c>
      <c r="L355" s="235">
        <v>255</v>
      </c>
      <c r="M355" s="235"/>
      <c r="N355" s="234" t="e">
        <f>IF(L355="nio",0,IF(L355&gt;0,L355*J355/P355,0))*VLOOKUP(B355,'2-Kosten per locatie'!$A$12:$C$50,3,FALSE)</f>
        <v>#DIV/0!</v>
      </c>
      <c r="O355" s="234" t="str">
        <f>IF(M355="","",J355*M355/Q355*VLOOKUP(B355,'2-Kosten per locatie'!$A$12:$C$50,3,FALSE))</f>
        <v/>
      </c>
      <c r="P355" s="318">
        <f>IF(L355="nio",0,IF(L355&gt;0,VLOOKUP(G355,'3-Productie normen'!A:O,VLOOKUP(L355,'3-Productie normen'!$B$33:$C$40,2,FALSE),FALSE)))</f>
        <v>0</v>
      </c>
      <c r="Q355" s="318">
        <f>P355*'3-Productie normen'!$O$8</f>
        <v>0</v>
      </c>
      <c r="R355" s="319" t="str">
        <f>VLOOKUP(G355,'3-Productie normen'!A:M,13,FALSE)</f>
        <v>B</v>
      </c>
      <c r="S355" s="319"/>
      <c r="U355" s="320">
        <f t="shared" si="10"/>
        <v>6094.5</v>
      </c>
    </row>
    <row r="356" spans="1:21" ht="14.1" customHeight="1">
      <c r="A356" s="74">
        <v>356</v>
      </c>
      <c r="B356" s="286" t="s">
        <v>484</v>
      </c>
      <c r="C356" s="286" t="s">
        <v>485</v>
      </c>
      <c r="D356" s="481">
        <v>1</v>
      </c>
      <c r="E356" s="231" t="s">
        <v>293</v>
      </c>
      <c r="F356" s="489" t="s">
        <v>242</v>
      </c>
      <c r="G356" s="508" t="s">
        <v>36</v>
      </c>
      <c r="H356" s="489" t="s">
        <v>277</v>
      </c>
      <c r="I356" s="489" t="s">
        <v>642</v>
      </c>
      <c r="J356" s="504">
        <v>31.4</v>
      </c>
      <c r="K356" s="317">
        <f t="shared" si="11"/>
        <v>255</v>
      </c>
      <c r="L356" s="235">
        <v>255</v>
      </c>
      <c r="M356" s="235"/>
      <c r="N356" s="234" t="e">
        <f>IF(L356="nio",0,IF(L356&gt;0,L356*J356/P356,0))*VLOOKUP(B356,'2-Kosten per locatie'!$A$12:$C$50,3,FALSE)</f>
        <v>#DIV/0!</v>
      </c>
      <c r="O356" s="234" t="str">
        <f>IF(M356="","",J356*M356/Q356*VLOOKUP(B356,'2-Kosten per locatie'!$A$12:$C$50,3,FALSE))</f>
        <v/>
      </c>
      <c r="P356" s="318">
        <f>IF(L356="nio",0,IF(L356&gt;0,VLOOKUP(G356,'3-Productie normen'!A:O,VLOOKUP(L356,'3-Productie normen'!$B$33:$C$40,2,FALSE),FALSE)))</f>
        <v>0</v>
      </c>
      <c r="Q356" s="318">
        <f>P356*'3-Productie normen'!$O$8</f>
        <v>0</v>
      </c>
      <c r="R356" s="319" t="str">
        <f>VLOOKUP(G356,'3-Productie normen'!A:M,13,FALSE)</f>
        <v>B</v>
      </c>
      <c r="S356" s="319"/>
      <c r="U356" s="320">
        <f t="shared" si="10"/>
        <v>8007</v>
      </c>
    </row>
    <row r="357" spans="1:21" ht="14.1" customHeight="1">
      <c r="A357" s="74">
        <v>357</v>
      </c>
      <c r="B357" s="286" t="s">
        <v>484</v>
      </c>
      <c r="C357" s="286" t="s">
        <v>485</v>
      </c>
      <c r="D357" s="481">
        <v>1</v>
      </c>
      <c r="E357" s="231" t="s">
        <v>294</v>
      </c>
      <c r="F357" s="489" t="s">
        <v>242</v>
      </c>
      <c r="G357" s="508" t="s">
        <v>36</v>
      </c>
      <c r="H357" s="489" t="s">
        <v>277</v>
      </c>
      <c r="I357" s="489" t="s">
        <v>642</v>
      </c>
      <c r="J357" s="504">
        <v>23.6</v>
      </c>
      <c r="K357" s="317">
        <f t="shared" si="11"/>
        <v>255</v>
      </c>
      <c r="L357" s="235">
        <v>255</v>
      </c>
      <c r="M357" s="235"/>
      <c r="N357" s="234" t="e">
        <f>IF(L357="nio",0,IF(L357&gt;0,L357*J357/P357,0))*VLOOKUP(B357,'2-Kosten per locatie'!$A$12:$C$50,3,FALSE)</f>
        <v>#DIV/0!</v>
      </c>
      <c r="O357" s="234" t="str">
        <f>IF(M357="","",J357*M357/Q357*VLOOKUP(B357,'2-Kosten per locatie'!$A$12:$C$50,3,FALSE))</f>
        <v/>
      </c>
      <c r="P357" s="318">
        <f>IF(L357="nio",0,IF(L357&gt;0,VLOOKUP(G357,'3-Productie normen'!A:O,VLOOKUP(L357,'3-Productie normen'!$B$33:$C$40,2,FALSE),FALSE)))</f>
        <v>0</v>
      </c>
      <c r="Q357" s="318">
        <f>P357*'3-Productie normen'!$O$8</f>
        <v>0</v>
      </c>
      <c r="R357" s="319" t="str">
        <f>VLOOKUP(G357,'3-Productie normen'!A:M,13,FALSE)</f>
        <v>B</v>
      </c>
      <c r="S357" s="319"/>
      <c r="U357" s="320">
        <f t="shared" si="10"/>
        <v>6018</v>
      </c>
    </row>
    <row r="358" spans="1:21" ht="14.1" customHeight="1">
      <c r="A358" s="74">
        <v>358</v>
      </c>
      <c r="B358" s="286" t="s">
        <v>484</v>
      </c>
      <c r="C358" s="286" t="s">
        <v>485</v>
      </c>
      <c r="D358" s="481">
        <v>1</v>
      </c>
      <c r="E358" s="231" t="s">
        <v>295</v>
      </c>
      <c r="F358" s="489" t="s">
        <v>242</v>
      </c>
      <c r="G358" s="508" t="s">
        <v>36</v>
      </c>
      <c r="H358" s="489" t="s">
        <v>277</v>
      </c>
      <c r="I358" s="489" t="s">
        <v>642</v>
      </c>
      <c r="J358" s="504">
        <v>23.4</v>
      </c>
      <c r="K358" s="317">
        <f t="shared" si="11"/>
        <v>255</v>
      </c>
      <c r="L358" s="235">
        <v>255</v>
      </c>
      <c r="M358" s="235"/>
      <c r="N358" s="234" t="e">
        <f>IF(L358="nio",0,IF(L358&gt;0,L358*J358/P358,0))*VLOOKUP(B358,'2-Kosten per locatie'!$A$12:$C$50,3,FALSE)</f>
        <v>#DIV/0!</v>
      </c>
      <c r="O358" s="234" t="str">
        <f>IF(M358="","",J358*M358/Q358*VLOOKUP(B358,'2-Kosten per locatie'!$A$12:$C$50,3,FALSE))</f>
        <v/>
      </c>
      <c r="P358" s="318">
        <f>IF(L358="nio",0,IF(L358&gt;0,VLOOKUP(G358,'3-Productie normen'!A:O,VLOOKUP(L358,'3-Productie normen'!$B$33:$C$40,2,FALSE),FALSE)))</f>
        <v>0</v>
      </c>
      <c r="Q358" s="318">
        <f>P358*'3-Productie normen'!$O$8</f>
        <v>0</v>
      </c>
      <c r="R358" s="319" t="str">
        <f>VLOOKUP(G358,'3-Productie normen'!A:M,13,FALSE)</f>
        <v>B</v>
      </c>
      <c r="S358" s="319"/>
      <c r="U358" s="320">
        <f t="shared" si="10"/>
        <v>5967</v>
      </c>
    </row>
    <row r="359" spans="1:21" ht="14.1" customHeight="1">
      <c r="A359" s="74">
        <v>359</v>
      </c>
      <c r="B359" s="286" t="s">
        <v>484</v>
      </c>
      <c r="C359" s="286" t="s">
        <v>485</v>
      </c>
      <c r="D359" s="481">
        <v>1</v>
      </c>
      <c r="E359" s="231" t="s">
        <v>296</v>
      </c>
      <c r="F359" s="489" t="s">
        <v>242</v>
      </c>
      <c r="G359" s="508" t="s">
        <v>36</v>
      </c>
      <c r="H359" s="489" t="s">
        <v>277</v>
      </c>
      <c r="I359" s="489" t="s">
        <v>642</v>
      </c>
      <c r="J359" s="504">
        <v>35.4</v>
      </c>
      <c r="K359" s="317">
        <f t="shared" si="11"/>
        <v>255</v>
      </c>
      <c r="L359" s="235">
        <v>255</v>
      </c>
      <c r="M359" s="235"/>
      <c r="N359" s="234" t="e">
        <f>IF(L359="nio",0,IF(L359&gt;0,L359*J359/P359,0))*VLOOKUP(B359,'2-Kosten per locatie'!$A$12:$C$50,3,FALSE)</f>
        <v>#DIV/0!</v>
      </c>
      <c r="O359" s="234" t="str">
        <f>IF(M359="","",J359*M359/Q359*VLOOKUP(B359,'2-Kosten per locatie'!$A$12:$C$50,3,FALSE))</f>
        <v/>
      </c>
      <c r="P359" s="318">
        <f>IF(L359="nio",0,IF(L359&gt;0,VLOOKUP(G359,'3-Productie normen'!A:O,VLOOKUP(L359,'3-Productie normen'!$B$33:$C$40,2,FALSE),FALSE)))</f>
        <v>0</v>
      </c>
      <c r="Q359" s="318">
        <f>P359*'3-Productie normen'!$O$8</f>
        <v>0</v>
      </c>
      <c r="R359" s="319" t="str">
        <f>VLOOKUP(G359,'3-Productie normen'!A:M,13,FALSE)</f>
        <v>B</v>
      </c>
      <c r="S359" s="319"/>
      <c r="U359" s="320">
        <f t="shared" si="10"/>
        <v>9027</v>
      </c>
    </row>
    <row r="360" spans="1:21" ht="14.1" customHeight="1">
      <c r="A360" s="74">
        <v>360</v>
      </c>
      <c r="B360" s="286" t="s">
        <v>484</v>
      </c>
      <c r="C360" s="286" t="s">
        <v>485</v>
      </c>
      <c r="D360" s="481">
        <v>1</v>
      </c>
      <c r="E360" s="231" t="s">
        <v>297</v>
      </c>
      <c r="F360" s="489" t="s">
        <v>501</v>
      </c>
      <c r="G360" s="508" t="s">
        <v>36</v>
      </c>
      <c r="H360" s="489" t="s">
        <v>277</v>
      </c>
      <c r="I360" s="489" t="s">
        <v>642</v>
      </c>
      <c r="J360" s="504">
        <v>11.8</v>
      </c>
      <c r="K360" s="317">
        <f t="shared" si="11"/>
        <v>255</v>
      </c>
      <c r="L360" s="235">
        <v>255</v>
      </c>
      <c r="M360" s="235"/>
      <c r="N360" s="234" t="e">
        <f>IF(L360="nio",0,IF(L360&gt;0,L360*J360/P360,0))*VLOOKUP(B360,'2-Kosten per locatie'!$A$12:$C$50,3,FALSE)</f>
        <v>#DIV/0!</v>
      </c>
      <c r="O360" s="234" t="str">
        <f>IF(M360="","",J360*M360/Q360*VLOOKUP(B360,'2-Kosten per locatie'!$A$12:$C$50,3,FALSE))</f>
        <v/>
      </c>
      <c r="P360" s="318">
        <f>IF(L360="nio",0,IF(L360&gt;0,VLOOKUP(G360,'3-Productie normen'!A:O,VLOOKUP(L360,'3-Productie normen'!$B$33:$C$40,2,FALSE),FALSE)))</f>
        <v>0</v>
      </c>
      <c r="Q360" s="318">
        <f>P360*'3-Productie normen'!$O$8</f>
        <v>0</v>
      </c>
      <c r="R360" s="319" t="str">
        <f>VLOOKUP(G360,'3-Productie normen'!A:M,13,FALSE)</f>
        <v>B</v>
      </c>
      <c r="S360" s="319"/>
      <c r="U360" s="320">
        <f t="shared" si="10"/>
        <v>3009</v>
      </c>
    </row>
    <row r="361" spans="1:21" ht="14.1" customHeight="1">
      <c r="A361" s="74">
        <v>361</v>
      </c>
      <c r="B361" s="286" t="s">
        <v>484</v>
      </c>
      <c r="C361" s="286" t="s">
        <v>485</v>
      </c>
      <c r="D361" s="481">
        <v>1</v>
      </c>
      <c r="E361" s="231" t="s">
        <v>299</v>
      </c>
      <c r="F361" s="489" t="s">
        <v>248</v>
      </c>
      <c r="G361" s="83" t="s">
        <v>46</v>
      </c>
      <c r="H361" s="489" t="s">
        <v>278</v>
      </c>
      <c r="I361" s="423" t="s">
        <v>635</v>
      </c>
      <c r="J361" s="504">
        <v>4.2</v>
      </c>
      <c r="K361" s="317">
        <f t="shared" si="11"/>
        <v>255</v>
      </c>
      <c r="L361" s="235">
        <v>255</v>
      </c>
      <c r="M361" s="235"/>
      <c r="N361" s="234" t="e">
        <f>IF(L361="nio",0,IF(L361&gt;0,L361*J361/P361,0))*VLOOKUP(B361,'2-Kosten per locatie'!$A$12:$C$50,3,FALSE)</f>
        <v>#DIV/0!</v>
      </c>
      <c r="O361" s="234" t="str">
        <f>IF(M361="","",J361*M361/Q361*VLOOKUP(B361,'2-Kosten per locatie'!$A$12:$C$50,3,FALSE))</f>
        <v/>
      </c>
      <c r="P361" s="318">
        <f>IF(L361="nio",0,IF(L361&gt;0,VLOOKUP(G361,'3-Productie normen'!A:O,VLOOKUP(L361,'3-Productie normen'!$B$33:$C$40,2,FALSE),FALSE)))</f>
        <v>0</v>
      </c>
      <c r="Q361" s="318">
        <f>P361*'3-Productie normen'!$O$8</f>
        <v>0</v>
      </c>
      <c r="R361" s="319" t="str">
        <f>VLOOKUP(G361,'3-Productie normen'!A:M,13,FALSE)</f>
        <v>V</v>
      </c>
      <c r="S361" s="319"/>
      <c r="U361" s="320">
        <f t="shared" si="10"/>
        <v>1071</v>
      </c>
    </row>
    <row r="362" spans="1:21" ht="14.1" customHeight="1">
      <c r="A362" s="74">
        <v>362</v>
      </c>
      <c r="B362" s="286" t="s">
        <v>484</v>
      </c>
      <c r="C362" s="286" t="s">
        <v>485</v>
      </c>
      <c r="D362" s="481">
        <v>1</v>
      </c>
      <c r="E362" s="231" t="s">
        <v>300</v>
      </c>
      <c r="F362" s="489" t="s">
        <v>227</v>
      </c>
      <c r="G362" s="286" t="s">
        <v>40</v>
      </c>
      <c r="H362" s="489" t="s">
        <v>277</v>
      </c>
      <c r="I362" s="489" t="s">
        <v>642</v>
      </c>
      <c r="J362" s="504">
        <v>2.2000000000000002</v>
      </c>
      <c r="K362" s="317">
        <f t="shared" si="11"/>
        <v>156</v>
      </c>
      <c r="L362" s="235">
        <v>156</v>
      </c>
      <c r="M362" s="235"/>
      <c r="N362" s="234" t="e">
        <f>IF(L362="nio",0,IF(L362&gt;0,L362*J362/P362,0))*VLOOKUP(B362,'2-Kosten per locatie'!$A$12:$C$50,3,FALSE)</f>
        <v>#DIV/0!</v>
      </c>
      <c r="O362" s="234" t="str">
        <f>IF(M362="","",J362*M362/Q362*VLOOKUP(B362,'2-Kosten per locatie'!$A$12:$C$50,3,FALSE))</f>
        <v/>
      </c>
      <c r="P362" s="318">
        <f>IF(L362="nio",0,IF(L362&gt;0,VLOOKUP(G362,'3-Productie normen'!A:O,VLOOKUP(L362,'3-Productie normen'!$B$33:$C$40,2,FALSE),FALSE)))</f>
        <v>0</v>
      </c>
      <c r="Q362" s="318">
        <f>P362*'3-Productie normen'!$O$8</f>
        <v>0</v>
      </c>
      <c r="R362" s="319" t="str">
        <f>VLOOKUP(G362,'3-Productie normen'!A:M,13,FALSE)</f>
        <v>V</v>
      </c>
      <c r="S362" s="319"/>
      <c r="U362" s="320">
        <f t="shared" si="10"/>
        <v>343.20000000000005</v>
      </c>
    </row>
    <row r="363" spans="1:21" ht="14.1" customHeight="1">
      <c r="A363" s="74">
        <v>363</v>
      </c>
      <c r="B363" s="286" t="s">
        <v>484</v>
      </c>
      <c r="C363" s="286" t="s">
        <v>485</v>
      </c>
      <c r="D363" s="481">
        <v>1</v>
      </c>
      <c r="E363" s="231" t="s">
        <v>283</v>
      </c>
      <c r="F363" s="489" t="s">
        <v>502</v>
      </c>
      <c r="G363" s="508" t="s">
        <v>36</v>
      </c>
      <c r="H363" s="489" t="s">
        <v>277</v>
      </c>
      <c r="I363" s="489" t="s">
        <v>642</v>
      </c>
      <c r="J363" s="504">
        <v>64.599999999999994</v>
      </c>
      <c r="K363" s="317">
        <f t="shared" si="11"/>
        <v>255</v>
      </c>
      <c r="L363" s="235">
        <v>255</v>
      </c>
      <c r="M363" s="235"/>
      <c r="N363" s="234" t="e">
        <f>IF(L363="nio",0,IF(L363&gt;0,L363*J363/P363,0))*VLOOKUP(B363,'2-Kosten per locatie'!$A$12:$C$50,3,FALSE)</f>
        <v>#DIV/0!</v>
      </c>
      <c r="O363" s="234" t="str">
        <f>IF(M363="","",J363*M363/Q363*VLOOKUP(B363,'2-Kosten per locatie'!$A$12:$C$50,3,FALSE))</f>
        <v/>
      </c>
      <c r="P363" s="318">
        <f>IF(L363="nio",0,IF(L363&gt;0,VLOOKUP(G363,'3-Productie normen'!A:O,VLOOKUP(L363,'3-Productie normen'!$B$33:$C$40,2,FALSE),FALSE)))</f>
        <v>0</v>
      </c>
      <c r="Q363" s="318">
        <f>P363*'3-Productie normen'!$O$8</f>
        <v>0</v>
      </c>
      <c r="R363" s="319" t="str">
        <f>VLOOKUP(G363,'3-Productie normen'!A:M,13,FALSE)</f>
        <v>B</v>
      </c>
      <c r="S363" s="319"/>
      <c r="U363" s="320">
        <f t="shared" si="10"/>
        <v>16473</v>
      </c>
    </row>
    <row r="364" spans="1:21" ht="14.1" customHeight="1">
      <c r="A364" s="74">
        <v>364</v>
      </c>
      <c r="B364" s="286" t="s">
        <v>484</v>
      </c>
      <c r="C364" s="286" t="s">
        <v>485</v>
      </c>
      <c r="D364" s="481">
        <v>1</v>
      </c>
      <c r="E364" s="231" t="s">
        <v>503</v>
      </c>
      <c r="F364" s="489" t="s">
        <v>227</v>
      </c>
      <c r="G364" s="286" t="s">
        <v>40</v>
      </c>
      <c r="H364" s="489" t="s">
        <v>277</v>
      </c>
      <c r="I364" s="489" t="s">
        <v>642</v>
      </c>
      <c r="J364" s="504">
        <v>32.6</v>
      </c>
      <c r="K364" s="317">
        <f t="shared" si="11"/>
        <v>156</v>
      </c>
      <c r="L364" s="235">
        <v>156</v>
      </c>
      <c r="M364" s="235"/>
      <c r="N364" s="234" t="e">
        <f>IF(L364="nio",0,IF(L364&gt;0,L364*J364/P364,0))*VLOOKUP(B364,'2-Kosten per locatie'!$A$12:$C$50,3,FALSE)</f>
        <v>#DIV/0!</v>
      </c>
      <c r="O364" s="234" t="str">
        <f>IF(M364="","",J364*M364/Q364*VLOOKUP(B364,'2-Kosten per locatie'!$A$12:$C$50,3,FALSE))</f>
        <v/>
      </c>
      <c r="P364" s="318">
        <f>IF(L364="nio",0,IF(L364&gt;0,VLOOKUP(G364,'3-Productie normen'!A:O,VLOOKUP(L364,'3-Productie normen'!$B$33:$C$40,2,FALSE),FALSE)))</f>
        <v>0</v>
      </c>
      <c r="Q364" s="318">
        <f>P364*'3-Productie normen'!$O$8</f>
        <v>0</v>
      </c>
      <c r="R364" s="319" t="str">
        <f>VLOOKUP(G364,'3-Productie normen'!A:M,13,FALSE)</f>
        <v>V</v>
      </c>
      <c r="S364" s="319"/>
      <c r="U364" s="320">
        <f t="shared" si="10"/>
        <v>5085.6000000000004</v>
      </c>
    </row>
    <row r="365" spans="1:21" ht="14.1" customHeight="1">
      <c r="A365" s="74">
        <v>365</v>
      </c>
      <c r="B365" s="286" t="s">
        <v>484</v>
      </c>
      <c r="C365" s="286" t="s">
        <v>485</v>
      </c>
      <c r="D365" s="481">
        <v>1</v>
      </c>
      <c r="E365" s="231" t="s">
        <v>447</v>
      </c>
      <c r="F365" s="489" t="s">
        <v>504</v>
      </c>
      <c r="G365" s="70" t="s">
        <v>628</v>
      </c>
      <c r="H365" s="489" t="s">
        <v>277</v>
      </c>
      <c r="I365" s="489" t="s">
        <v>642</v>
      </c>
      <c r="J365" s="504">
        <v>4.8</v>
      </c>
      <c r="K365" s="317">
        <f t="shared" si="11"/>
        <v>255</v>
      </c>
      <c r="L365" s="235">
        <v>255</v>
      </c>
      <c r="M365" s="235"/>
      <c r="N365" s="234" t="e">
        <f>IF(L365="nio",0,IF(L365&gt;0,L365*J365/P365,0))*VLOOKUP(B365,'2-Kosten per locatie'!$A$12:$C$50,3,FALSE)</f>
        <v>#DIV/0!</v>
      </c>
      <c r="O365" s="234" t="str">
        <f>IF(M365="","",J365*M365/Q365*VLOOKUP(B365,'2-Kosten per locatie'!$A$12:$C$50,3,FALSE))</f>
        <v/>
      </c>
      <c r="P365" s="318">
        <f>IF(L365="nio",0,IF(L365&gt;0,VLOOKUP(G365,'3-Productie normen'!A:O,VLOOKUP(L365,'3-Productie normen'!$B$33:$C$40,2,FALSE),FALSE)))</f>
        <v>0</v>
      </c>
      <c r="Q365" s="318">
        <f>P365*'3-Productie normen'!$O$8</f>
        <v>0</v>
      </c>
      <c r="R365" s="319" t="str">
        <f>VLOOKUP(G365,'3-Productie normen'!A:M,13,FALSE)</f>
        <v>V</v>
      </c>
      <c r="S365" s="319"/>
      <c r="U365" s="320">
        <f t="shared" si="10"/>
        <v>1224</v>
      </c>
    </row>
    <row r="366" spans="1:21" ht="14.1" customHeight="1">
      <c r="A366" s="74">
        <v>366</v>
      </c>
      <c r="B366" s="286" t="s">
        <v>484</v>
      </c>
      <c r="C366" s="286" t="s">
        <v>485</v>
      </c>
      <c r="D366" s="481">
        <v>1</v>
      </c>
      <c r="E366" s="231" t="s">
        <v>448</v>
      </c>
      <c r="F366" s="489" t="s">
        <v>424</v>
      </c>
      <c r="G366" s="70" t="s">
        <v>43</v>
      </c>
      <c r="H366" s="489" t="s">
        <v>277</v>
      </c>
      <c r="I366" s="489" t="s">
        <v>642</v>
      </c>
      <c r="J366" s="504">
        <v>34.4</v>
      </c>
      <c r="K366" s="317">
        <f t="shared" si="11"/>
        <v>255</v>
      </c>
      <c r="L366" s="235">
        <v>255</v>
      </c>
      <c r="M366" s="235"/>
      <c r="N366" s="234" t="e">
        <f>IF(L366="nio",0,IF(L366&gt;0,L366*J366/P366,0))*VLOOKUP(B366,'2-Kosten per locatie'!$A$12:$C$50,3,FALSE)</f>
        <v>#DIV/0!</v>
      </c>
      <c r="O366" s="234" t="str">
        <f>IF(M366="","",J366*M366/Q366*VLOOKUP(B366,'2-Kosten per locatie'!$A$12:$C$50,3,FALSE))</f>
        <v/>
      </c>
      <c r="P366" s="318">
        <f>IF(L366="nio",0,IF(L366&gt;0,VLOOKUP(G366,'3-Productie normen'!A:O,VLOOKUP(L366,'3-Productie normen'!$B$33:$C$40,2,FALSE),FALSE)))</f>
        <v>0</v>
      </c>
      <c r="Q366" s="318">
        <f>P366*'3-Productie normen'!$O$8</f>
        <v>0</v>
      </c>
      <c r="R366" s="319" t="str">
        <f>VLOOKUP(G366,'3-Productie normen'!A:M,13,FALSE)</f>
        <v>B</v>
      </c>
      <c r="S366" s="319"/>
      <c r="U366" s="320">
        <f t="shared" si="10"/>
        <v>8772</v>
      </c>
    </row>
    <row r="367" spans="1:21" ht="14.1" customHeight="1">
      <c r="A367" s="74">
        <v>367</v>
      </c>
      <c r="B367" s="286" t="s">
        <v>484</v>
      </c>
      <c r="C367" s="286" t="s">
        <v>485</v>
      </c>
      <c r="D367" s="481">
        <v>1</v>
      </c>
      <c r="E367" s="231" t="s">
        <v>284</v>
      </c>
      <c r="F367" s="489" t="s">
        <v>424</v>
      </c>
      <c r="G367" s="70" t="s">
        <v>43</v>
      </c>
      <c r="H367" s="489" t="s">
        <v>277</v>
      </c>
      <c r="I367" s="489" t="s">
        <v>642</v>
      </c>
      <c r="J367" s="504">
        <v>27.8</v>
      </c>
      <c r="K367" s="317">
        <f t="shared" si="11"/>
        <v>255</v>
      </c>
      <c r="L367" s="235">
        <v>255</v>
      </c>
      <c r="M367" s="235"/>
      <c r="N367" s="234" t="e">
        <f>IF(L367="nio",0,IF(L367&gt;0,L367*J367/P367,0))*VLOOKUP(B367,'2-Kosten per locatie'!$A$12:$C$50,3,FALSE)</f>
        <v>#DIV/0!</v>
      </c>
      <c r="O367" s="234" t="str">
        <f>IF(M367="","",J367*M367/Q367*VLOOKUP(B367,'2-Kosten per locatie'!$A$12:$C$50,3,FALSE))</f>
        <v/>
      </c>
      <c r="P367" s="318">
        <f>IF(L367="nio",0,IF(L367&gt;0,VLOOKUP(G367,'3-Productie normen'!A:O,VLOOKUP(L367,'3-Productie normen'!$B$33:$C$40,2,FALSE),FALSE)))</f>
        <v>0</v>
      </c>
      <c r="Q367" s="318">
        <f>P367*'3-Productie normen'!$O$8</f>
        <v>0</v>
      </c>
      <c r="R367" s="319" t="str">
        <f>VLOOKUP(G367,'3-Productie normen'!A:M,13,FALSE)</f>
        <v>B</v>
      </c>
      <c r="S367" s="319"/>
      <c r="U367" s="320">
        <f t="shared" si="10"/>
        <v>7089</v>
      </c>
    </row>
    <row r="368" spans="1:21" ht="14.1" customHeight="1">
      <c r="A368" s="74">
        <v>368</v>
      </c>
      <c r="B368" s="286" t="s">
        <v>484</v>
      </c>
      <c r="C368" s="286" t="s">
        <v>485</v>
      </c>
      <c r="D368" s="481">
        <v>1</v>
      </c>
      <c r="E368" s="231" t="s">
        <v>449</v>
      </c>
      <c r="F368" s="489" t="s">
        <v>239</v>
      </c>
      <c r="G368" s="70" t="s">
        <v>38</v>
      </c>
      <c r="H368" s="489" t="s">
        <v>278</v>
      </c>
      <c r="I368" s="423" t="s">
        <v>634</v>
      </c>
      <c r="J368" s="504">
        <v>6.6</v>
      </c>
      <c r="K368" s="317">
        <f t="shared" si="11"/>
        <v>255</v>
      </c>
      <c r="L368" s="235">
        <v>255</v>
      </c>
      <c r="M368" s="235"/>
      <c r="N368" s="234" t="e">
        <f>IF(L368="nio",0,IF(L368&gt;0,L368*J368/P368,0))*VLOOKUP(B368,'2-Kosten per locatie'!$A$12:$C$50,3,FALSE)</f>
        <v>#DIV/0!</v>
      </c>
      <c r="O368" s="234" t="str">
        <f>IF(M368="","",J368*M368/Q368*VLOOKUP(B368,'2-Kosten per locatie'!$A$12:$C$50,3,FALSE))</f>
        <v/>
      </c>
      <c r="P368" s="318">
        <f>IF(L368="nio",0,IF(L368&gt;0,VLOOKUP(G368,'3-Productie normen'!A:O,VLOOKUP(L368,'3-Productie normen'!$B$33:$C$40,2,FALSE),FALSE)))</f>
        <v>0</v>
      </c>
      <c r="Q368" s="318">
        <f>P368*'3-Productie normen'!$O$8</f>
        <v>0</v>
      </c>
      <c r="R368" s="319" t="str">
        <f>VLOOKUP(G368,'3-Productie normen'!A:M,13,FALSE)</f>
        <v>S</v>
      </c>
      <c r="S368" s="319"/>
      <c r="U368" s="320">
        <f t="shared" si="10"/>
        <v>1683</v>
      </c>
    </row>
    <row r="369" spans="1:21" ht="14.1" customHeight="1">
      <c r="A369" s="74">
        <v>369</v>
      </c>
      <c r="B369" s="286" t="s">
        <v>484</v>
      </c>
      <c r="C369" s="286" t="s">
        <v>485</v>
      </c>
      <c r="D369" s="481">
        <v>1</v>
      </c>
      <c r="E369" s="231" t="s">
        <v>285</v>
      </c>
      <c r="F369" s="489" t="s">
        <v>239</v>
      </c>
      <c r="G369" s="70" t="s">
        <v>38</v>
      </c>
      <c r="H369" s="489" t="s">
        <v>278</v>
      </c>
      <c r="I369" s="423" t="s">
        <v>634</v>
      </c>
      <c r="J369" s="504">
        <v>6.6</v>
      </c>
      <c r="K369" s="317">
        <f t="shared" si="11"/>
        <v>255</v>
      </c>
      <c r="L369" s="235">
        <v>255</v>
      </c>
      <c r="M369" s="235"/>
      <c r="N369" s="234" t="e">
        <f>IF(L369="nio",0,IF(L369&gt;0,L369*J369/P369,0))*VLOOKUP(B369,'2-Kosten per locatie'!$A$12:$C$50,3,FALSE)</f>
        <v>#DIV/0!</v>
      </c>
      <c r="O369" s="234" t="str">
        <f>IF(M369="","",J369*M369/Q369*VLOOKUP(B369,'2-Kosten per locatie'!$A$12:$C$50,3,FALSE))</f>
        <v/>
      </c>
      <c r="P369" s="318">
        <f>IF(L369="nio",0,IF(L369&gt;0,VLOOKUP(G369,'3-Productie normen'!A:O,VLOOKUP(L369,'3-Productie normen'!$B$33:$C$40,2,FALSE),FALSE)))</f>
        <v>0</v>
      </c>
      <c r="Q369" s="318">
        <f>P369*'3-Productie normen'!$O$8</f>
        <v>0</v>
      </c>
      <c r="R369" s="319" t="str">
        <f>VLOOKUP(G369,'3-Productie normen'!A:M,13,FALSE)</f>
        <v>S</v>
      </c>
      <c r="S369" s="319"/>
      <c r="U369" s="320">
        <f t="shared" si="10"/>
        <v>1683</v>
      </c>
    </row>
    <row r="370" spans="1:21" ht="14.1" customHeight="1">
      <c r="A370" s="74">
        <v>370</v>
      </c>
      <c r="B370" s="286" t="s">
        <v>484</v>
      </c>
      <c r="C370" s="286" t="s">
        <v>485</v>
      </c>
      <c r="D370" s="481">
        <v>1</v>
      </c>
      <c r="E370" s="231" t="s">
        <v>505</v>
      </c>
      <c r="F370" s="489" t="s">
        <v>227</v>
      </c>
      <c r="G370" s="286" t="s">
        <v>40</v>
      </c>
      <c r="H370" s="489" t="s">
        <v>277</v>
      </c>
      <c r="I370" s="489" t="s">
        <v>642</v>
      </c>
      <c r="J370" s="504">
        <v>7.6</v>
      </c>
      <c r="K370" s="317">
        <f t="shared" si="11"/>
        <v>156</v>
      </c>
      <c r="L370" s="235">
        <v>156</v>
      </c>
      <c r="M370" s="235"/>
      <c r="N370" s="234" t="e">
        <f>IF(L370="nio",0,IF(L370&gt;0,L370*J370/P370,0))*VLOOKUP(B370,'2-Kosten per locatie'!$A$12:$C$50,3,FALSE)</f>
        <v>#DIV/0!</v>
      </c>
      <c r="O370" s="234" t="str">
        <f>IF(M370="","",J370*M370/Q370*VLOOKUP(B370,'2-Kosten per locatie'!$A$12:$C$50,3,FALSE))</f>
        <v/>
      </c>
      <c r="P370" s="318">
        <f>IF(L370="nio",0,IF(L370&gt;0,VLOOKUP(G370,'3-Productie normen'!A:O,VLOOKUP(L370,'3-Productie normen'!$B$33:$C$40,2,FALSE),FALSE)))</f>
        <v>0</v>
      </c>
      <c r="Q370" s="318">
        <f>P370*'3-Productie normen'!$O$8</f>
        <v>0</v>
      </c>
      <c r="R370" s="319" t="str">
        <f>VLOOKUP(G370,'3-Productie normen'!A:M,13,FALSE)</f>
        <v>V</v>
      </c>
      <c r="S370" s="319"/>
      <c r="U370" s="320">
        <f t="shared" si="10"/>
        <v>1185.5999999999999</v>
      </c>
    </row>
    <row r="371" spans="1:21" ht="14.1" customHeight="1">
      <c r="A371" s="74">
        <v>371</v>
      </c>
      <c r="B371" s="286" t="s">
        <v>484</v>
      </c>
      <c r="C371" s="286" t="s">
        <v>485</v>
      </c>
      <c r="D371" s="481">
        <v>1</v>
      </c>
      <c r="E371" s="231" t="s">
        <v>286</v>
      </c>
      <c r="F371" s="489" t="s">
        <v>424</v>
      </c>
      <c r="G371" s="70" t="s">
        <v>43</v>
      </c>
      <c r="H371" s="489" t="s">
        <v>277</v>
      </c>
      <c r="I371" s="489" t="s">
        <v>642</v>
      </c>
      <c r="J371" s="504">
        <v>13.2</v>
      </c>
      <c r="K371" s="317">
        <f t="shared" si="11"/>
        <v>255</v>
      </c>
      <c r="L371" s="235">
        <v>255</v>
      </c>
      <c r="M371" s="235"/>
      <c r="N371" s="234" t="e">
        <f>IF(L371="nio",0,IF(L371&gt;0,L371*J371/P371,0))*VLOOKUP(B371,'2-Kosten per locatie'!$A$12:$C$50,3,FALSE)</f>
        <v>#DIV/0!</v>
      </c>
      <c r="O371" s="234" t="str">
        <f>IF(M371="","",J371*M371/Q371*VLOOKUP(B371,'2-Kosten per locatie'!$A$12:$C$50,3,FALSE))</f>
        <v/>
      </c>
      <c r="P371" s="318">
        <f>IF(L371="nio",0,IF(L371&gt;0,VLOOKUP(G371,'3-Productie normen'!A:O,VLOOKUP(L371,'3-Productie normen'!$B$33:$C$40,2,FALSE),FALSE)))</f>
        <v>0</v>
      </c>
      <c r="Q371" s="318">
        <f>P371*'3-Productie normen'!$O$8</f>
        <v>0</v>
      </c>
      <c r="R371" s="319" t="str">
        <f>VLOOKUP(G371,'3-Productie normen'!A:M,13,FALSE)</f>
        <v>B</v>
      </c>
      <c r="S371" s="319"/>
      <c r="U371" s="320">
        <f t="shared" si="10"/>
        <v>3366</v>
      </c>
    </row>
    <row r="372" spans="1:21" ht="14.1" customHeight="1">
      <c r="A372" s="74">
        <v>372</v>
      </c>
      <c r="B372" s="286" t="s">
        <v>484</v>
      </c>
      <c r="C372" s="286" t="s">
        <v>485</v>
      </c>
      <c r="D372" s="481">
        <v>2</v>
      </c>
      <c r="E372" s="231" t="s">
        <v>326</v>
      </c>
      <c r="F372" s="489" t="s">
        <v>242</v>
      </c>
      <c r="G372" s="508" t="s">
        <v>36</v>
      </c>
      <c r="H372" s="489" t="s">
        <v>277</v>
      </c>
      <c r="I372" s="489" t="s">
        <v>642</v>
      </c>
      <c r="J372" s="504">
        <v>67.599999999999994</v>
      </c>
      <c r="K372" s="317">
        <f t="shared" si="11"/>
        <v>255</v>
      </c>
      <c r="L372" s="235">
        <v>255</v>
      </c>
      <c r="M372" s="235"/>
      <c r="N372" s="234" t="e">
        <f>IF(L372="nio",0,IF(L372&gt;0,L372*J372/P372,0))*VLOOKUP(B372,'2-Kosten per locatie'!$A$12:$C$50,3,FALSE)</f>
        <v>#DIV/0!</v>
      </c>
      <c r="O372" s="234" t="str">
        <f>IF(M372="","",J372*M372/Q372*VLOOKUP(B372,'2-Kosten per locatie'!$A$12:$C$50,3,FALSE))</f>
        <v/>
      </c>
      <c r="P372" s="318">
        <f>IF(L372="nio",0,IF(L372&gt;0,VLOOKUP(G372,'3-Productie normen'!A:O,VLOOKUP(L372,'3-Productie normen'!$B$33:$C$40,2,FALSE),FALSE)))</f>
        <v>0</v>
      </c>
      <c r="Q372" s="318">
        <f>P372*'3-Productie normen'!$O$8</f>
        <v>0</v>
      </c>
      <c r="R372" s="319" t="str">
        <f>VLOOKUP(G372,'3-Productie normen'!A:M,13,FALSE)</f>
        <v>B</v>
      </c>
      <c r="S372" s="319"/>
      <c r="U372" s="320">
        <f t="shared" si="10"/>
        <v>17238</v>
      </c>
    </row>
    <row r="373" spans="1:21" ht="14.1" customHeight="1">
      <c r="A373" s="74">
        <v>373</v>
      </c>
      <c r="B373" s="286" t="s">
        <v>484</v>
      </c>
      <c r="C373" s="286" t="s">
        <v>485</v>
      </c>
      <c r="D373" s="481">
        <v>2</v>
      </c>
      <c r="E373" s="231" t="s">
        <v>506</v>
      </c>
      <c r="F373" s="489" t="s">
        <v>242</v>
      </c>
      <c r="G373" s="508" t="s">
        <v>36</v>
      </c>
      <c r="H373" s="489" t="s">
        <v>277</v>
      </c>
      <c r="I373" s="489" t="s">
        <v>642</v>
      </c>
      <c r="J373" s="504">
        <v>14</v>
      </c>
      <c r="K373" s="317">
        <f t="shared" si="11"/>
        <v>255</v>
      </c>
      <c r="L373" s="235">
        <v>255</v>
      </c>
      <c r="M373" s="235"/>
      <c r="N373" s="234" t="e">
        <f>IF(L373="nio",0,IF(L373&gt;0,L373*J373/P373,0))*VLOOKUP(B373,'2-Kosten per locatie'!$A$12:$C$50,3,FALSE)</f>
        <v>#DIV/0!</v>
      </c>
      <c r="O373" s="234" t="str">
        <f>IF(M373="","",J373*M373/Q373*VLOOKUP(B373,'2-Kosten per locatie'!$A$12:$C$50,3,FALSE))</f>
        <v/>
      </c>
      <c r="P373" s="318">
        <f>IF(L373="nio",0,IF(L373&gt;0,VLOOKUP(G373,'3-Productie normen'!A:O,VLOOKUP(L373,'3-Productie normen'!$B$33:$C$40,2,FALSE),FALSE)))</f>
        <v>0</v>
      </c>
      <c r="Q373" s="318">
        <f>P373*'3-Productie normen'!$O$8</f>
        <v>0</v>
      </c>
      <c r="R373" s="319" t="str">
        <f>VLOOKUP(G373,'3-Productie normen'!A:M,13,FALSE)</f>
        <v>B</v>
      </c>
      <c r="S373" s="319"/>
      <c r="U373" s="320">
        <f t="shared" si="10"/>
        <v>3570</v>
      </c>
    </row>
    <row r="374" spans="1:21" ht="14.1" customHeight="1">
      <c r="A374" s="74">
        <v>374</v>
      </c>
      <c r="B374" s="286" t="s">
        <v>484</v>
      </c>
      <c r="C374" s="286" t="s">
        <v>485</v>
      </c>
      <c r="D374" s="481">
        <v>2</v>
      </c>
      <c r="E374" s="231" t="s">
        <v>459</v>
      </c>
      <c r="F374" s="489" t="s">
        <v>242</v>
      </c>
      <c r="G374" s="508" t="s">
        <v>36</v>
      </c>
      <c r="H374" s="489" t="s">
        <v>277</v>
      </c>
      <c r="I374" s="489" t="s">
        <v>642</v>
      </c>
      <c r="J374" s="504">
        <v>14.2</v>
      </c>
      <c r="K374" s="317">
        <f t="shared" si="11"/>
        <v>255</v>
      </c>
      <c r="L374" s="235">
        <v>255</v>
      </c>
      <c r="M374" s="235"/>
      <c r="N374" s="234" t="e">
        <f>IF(L374="nio",0,IF(L374&gt;0,L374*J374/P374,0))*VLOOKUP(B374,'2-Kosten per locatie'!$A$12:$C$50,3,FALSE)</f>
        <v>#DIV/0!</v>
      </c>
      <c r="O374" s="234" t="str">
        <f>IF(M374="","",J374*M374/Q374*VLOOKUP(B374,'2-Kosten per locatie'!$A$12:$C$50,3,FALSE))</f>
        <v/>
      </c>
      <c r="P374" s="318">
        <f>IF(L374="nio",0,IF(L374&gt;0,VLOOKUP(G374,'3-Productie normen'!A:O,VLOOKUP(L374,'3-Productie normen'!$B$33:$C$40,2,FALSE),FALSE)))</f>
        <v>0</v>
      </c>
      <c r="Q374" s="318">
        <f>P374*'3-Productie normen'!$O$8</f>
        <v>0</v>
      </c>
      <c r="R374" s="319" t="str">
        <f>VLOOKUP(G374,'3-Productie normen'!A:M,13,FALSE)</f>
        <v>B</v>
      </c>
      <c r="S374" s="319"/>
      <c r="U374" s="320">
        <f t="shared" si="10"/>
        <v>3621</v>
      </c>
    </row>
    <row r="375" spans="1:21" ht="14.1" customHeight="1">
      <c r="A375" s="74">
        <v>375</v>
      </c>
      <c r="B375" s="286" t="s">
        <v>484</v>
      </c>
      <c r="C375" s="286" t="s">
        <v>485</v>
      </c>
      <c r="D375" s="481">
        <v>2</v>
      </c>
      <c r="E375" s="231" t="s">
        <v>327</v>
      </c>
      <c r="F375" s="489" t="s">
        <v>242</v>
      </c>
      <c r="G375" s="508" t="s">
        <v>36</v>
      </c>
      <c r="H375" s="489" t="s">
        <v>277</v>
      </c>
      <c r="I375" s="489" t="s">
        <v>642</v>
      </c>
      <c r="J375" s="504">
        <v>14.2</v>
      </c>
      <c r="K375" s="317">
        <f t="shared" si="11"/>
        <v>255</v>
      </c>
      <c r="L375" s="235">
        <v>255</v>
      </c>
      <c r="M375" s="235"/>
      <c r="N375" s="234" t="e">
        <f>IF(L375="nio",0,IF(L375&gt;0,L375*J375/P375,0))*VLOOKUP(B375,'2-Kosten per locatie'!$A$12:$C$50,3,FALSE)</f>
        <v>#DIV/0!</v>
      </c>
      <c r="O375" s="234" t="str">
        <f>IF(M375="","",J375*M375/Q375*VLOOKUP(B375,'2-Kosten per locatie'!$A$12:$C$50,3,FALSE))</f>
        <v/>
      </c>
      <c r="P375" s="318">
        <f>IF(L375="nio",0,IF(L375&gt;0,VLOOKUP(G375,'3-Productie normen'!A:O,VLOOKUP(L375,'3-Productie normen'!$B$33:$C$40,2,FALSE),FALSE)))</f>
        <v>0</v>
      </c>
      <c r="Q375" s="318">
        <f>P375*'3-Productie normen'!$O$8</f>
        <v>0</v>
      </c>
      <c r="R375" s="319" t="str">
        <f>VLOOKUP(G375,'3-Productie normen'!A:M,13,FALSE)</f>
        <v>B</v>
      </c>
      <c r="S375" s="319"/>
      <c r="U375" s="320">
        <f t="shared" si="10"/>
        <v>3621</v>
      </c>
    </row>
    <row r="376" spans="1:21" ht="14.1" customHeight="1">
      <c r="A376" s="74">
        <v>376</v>
      </c>
      <c r="B376" s="286" t="s">
        <v>484</v>
      </c>
      <c r="C376" s="286" t="s">
        <v>485</v>
      </c>
      <c r="D376" s="481">
        <v>2</v>
      </c>
      <c r="E376" s="231" t="s">
        <v>329</v>
      </c>
      <c r="F376" s="489" t="s">
        <v>242</v>
      </c>
      <c r="G376" s="508" t="s">
        <v>36</v>
      </c>
      <c r="H376" s="489" t="s">
        <v>277</v>
      </c>
      <c r="I376" s="489" t="s">
        <v>642</v>
      </c>
      <c r="J376" s="504">
        <v>14.2</v>
      </c>
      <c r="K376" s="317">
        <f t="shared" si="11"/>
        <v>255</v>
      </c>
      <c r="L376" s="235">
        <v>255</v>
      </c>
      <c r="M376" s="235"/>
      <c r="N376" s="234" t="e">
        <f>IF(L376="nio",0,IF(L376&gt;0,L376*J376/P376,0))*VLOOKUP(B376,'2-Kosten per locatie'!$A$12:$C$50,3,FALSE)</f>
        <v>#DIV/0!</v>
      </c>
      <c r="O376" s="234" t="str">
        <f>IF(M376="","",J376*M376/Q376*VLOOKUP(B376,'2-Kosten per locatie'!$A$12:$C$50,3,FALSE))</f>
        <v/>
      </c>
      <c r="P376" s="318">
        <f>IF(L376="nio",0,IF(L376&gt;0,VLOOKUP(G376,'3-Productie normen'!A:O,VLOOKUP(L376,'3-Productie normen'!$B$33:$C$40,2,FALSE),FALSE)))</f>
        <v>0</v>
      </c>
      <c r="Q376" s="318">
        <f>P376*'3-Productie normen'!$O$8</f>
        <v>0</v>
      </c>
      <c r="R376" s="319" t="str">
        <f>VLOOKUP(G376,'3-Productie normen'!A:M,13,FALSE)</f>
        <v>B</v>
      </c>
      <c r="S376" s="319"/>
      <c r="U376" s="320">
        <f t="shared" si="10"/>
        <v>3621</v>
      </c>
    </row>
    <row r="377" spans="1:21" ht="14.1" customHeight="1">
      <c r="A377" s="74">
        <v>377</v>
      </c>
      <c r="B377" s="286" t="s">
        <v>484</v>
      </c>
      <c r="C377" s="286" t="s">
        <v>485</v>
      </c>
      <c r="D377" s="481">
        <v>2</v>
      </c>
      <c r="E377" s="231" t="s">
        <v>460</v>
      </c>
      <c r="F377" s="489" t="s">
        <v>242</v>
      </c>
      <c r="G377" s="508" t="s">
        <v>36</v>
      </c>
      <c r="H377" s="489" t="s">
        <v>277</v>
      </c>
      <c r="I377" s="489" t="s">
        <v>642</v>
      </c>
      <c r="J377" s="504">
        <v>16.2</v>
      </c>
      <c r="K377" s="317">
        <f t="shared" si="11"/>
        <v>255</v>
      </c>
      <c r="L377" s="235">
        <v>255</v>
      </c>
      <c r="M377" s="235"/>
      <c r="N377" s="234" t="e">
        <f>IF(L377="nio",0,IF(L377&gt;0,L377*J377/P377,0))*VLOOKUP(B377,'2-Kosten per locatie'!$A$12:$C$50,3,FALSE)</f>
        <v>#DIV/0!</v>
      </c>
      <c r="O377" s="234" t="str">
        <f>IF(M377="","",J377*M377/Q377*VLOOKUP(B377,'2-Kosten per locatie'!$A$12:$C$50,3,FALSE))</f>
        <v/>
      </c>
      <c r="P377" s="318">
        <f>IF(L377="nio",0,IF(L377&gt;0,VLOOKUP(G377,'3-Productie normen'!A:O,VLOOKUP(L377,'3-Productie normen'!$B$33:$C$40,2,FALSE),FALSE)))</f>
        <v>0</v>
      </c>
      <c r="Q377" s="318">
        <f>P377*'3-Productie normen'!$O$8</f>
        <v>0</v>
      </c>
      <c r="R377" s="319" t="str">
        <f>VLOOKUP(G377,'3-Productie normen'!A:M,13,FALSE)</f>
        <v>B</v>
      </c>
      <c r="S377" s="319"/>
      <c r="U377" s="320">
        <f t="shared" si="10"/>
        <v>4131</v>
      </c>
    </row>
    <row r="378" spans="1:21" ht="14.1" customHeight="1">
      <c r="A378" s="74">
        <v>378</v>
      </c>
      <c r="B378" s="286" t="s">
        <v>484</v>
      </c>
      <c r="C378" s="286" t="s">
        <v>485</v>
      </c>
      <c r="D378" s="481">
        <v>2</v>
      </c>
      <c r="E378" s="231" t="s">
        <v>330</v>
      </c>
      <c r="F378" s="489" t="s">
        <v>242</v>
      </c>
      <c r="G378" s="508" t="s">
        <v>36</v>
      </c>
      <c r="H378" s="489" t="s">
        <v>277</v>
      </c>
      <c r="I378" s="489" t="s">
        <v>642</v>
      </c>
      <c r="J378" s="504">
        <v>16.399999999999999</v>
      </c>
      <c r="K378" s="317">
        <f t="shared" si="11"/>
        <v>255</v>
      </c>
      <c r="L378" s="235">
        <v>255</v>
      </c>
      <c r="M378" s="235"/>
      <c r="N378" s="234" t="e">
        <f>IF(L378="nio",0,IF(L378&gt;0,L378*J378/P378,0))*VLOOKUP(B378,'2-Kosten per locatie'!$A$12:$C$50,3,FALSE)</f>
        <v>#DIV/0!</v>
      </c>
      <c r="O378" s="234" t="str">
        <f>IF(M378="","",J378*M378/Q378*VLOOKUP(B378,'2-Kosten per locatie'!$A$12:$C$50,3,FALSE))</f>
        <v/>
      </c>
      <c r="P378" s="318">
        <f>IF(L378="nio",0,IF(L378&gt;0,VLOOKUP(G378,'3-Productie normen'!A:O,VLOOKUP(L378,'3-Productie normen'!$B$33:$C$40,2,FALSE),FALSE)))</f>
        <v>0</v>
      </c>
      <c r="Q378" s="318">
        <f>P378*'3-Productie normen'!$O$8</f>
        <v>0</v>
      </c>
      <c r="R378" s="319" t="str">
        <f>VLOOKUP(G378,'3-Productie normen'!A:M,13,FALSE)</f>
        <v>B</v>
      </c>
      <c r="S378" s="319"/>
      <c r="U378" s="320">
        <f t="shared" si="10"/>
        <v>4182</v>
      </c>
    </row>
    <row r="379" spans="1:21" ht="14.1" customHeight="1">
      <c r="A379" s="74">
        <v>379</v>
      </c>
      <c r="B379" s="286" t="s">
        <v>484</v>
      </c>
      <c r="C379" s="286" t="s">
        <v>485</v>
      </c>
      <c r="D379" s="481">
        <v>2</v>
      </c>
      <c r="E379" s="231" t="s">
        <v>461</v>
      </c>
      <c r="F379" s="489" t="s">
        <v>242</v>
      </c>
      <c r="G379" s="508" t="s">
        <v>36</v>
      </c>
      <c r="H379" s="489" t="s">
        <v>277</v>
      </c>
      <c r="I379" s="489" t="s">
        <v>642</v>
      </c>
      <c r="J379" s="504">
        <v>16.399999999999999</v>
      </c>
      <c r="K379" s="317">
        <f t="shared" si="11"/>
        <v>255</v>
      </c>
      <c r="L379" s="235">
        <v>255</v>
      </c>
      <c r="M379" s="235"/>
      <c r="N379" s="234" t="e">
        <f>IF(L379="nio",0,IF(L379&gt;0,L379*J379/P379,0))*VLOOKUP(B379,'2-Kosten per locatie'!$A$12:$C$50,3,FALSE)</f>
        <v>#DIV/0!</v>
      </c>
      <c r="O379" s="234" t="str">
        <f>IF(M379="","",J379*M379/Q379*VLOOKUP(B379,'2-Kosten per locatie'!$A$12:$C$50,3,FALSE))</f>
        <v/>
      </c>
      <c r="P379" s="318">
        <f>IF(L379="nio",0,IF(L379&gt;0,VLOOKUP(G379,'3-Productie normen'!A:O,VLOOKUP(L379,'3-Productie normen'!$B$33:$C$40,2,FALSE),FALSE)))</f>
        <v>0</v>
      </c>
      <c r="Q379" s="318">
        <f>P379*'3-Productie normen'!$O$8</f>
        <v>0</v>
      </c>
      <c r="R379" s="319" t="str">
        <f>VLOOKUP(G379,'3-Productie normen'!A:M,13,FALSE)</f>
        <v>B</v>
      </c>
      <c r="S379" s="319"/>
      <c r="U379" s="320">
        <f t="shared" si="10"/>
        <v>4182</v>
      </c>
    </row>
    <row r="380" spans="1:21" ht="14.1" customHeight="1">
      <c r="A380" s="74">
        <v>380</v>
      </c>
      <c r="B380" s="286" t="s">
        <v>484</v>
      </c>
      <c r="C380" s="286" t="s">
        <v>485</v>
      </c>
      <c r="D380" s="481">
        <v>2</v>
      </c>
      <c r="E380" s="231" t="s">
        <v>331</v>
      </c>
      <c r="F380" s="489" t="s">
        <v>242</v>
      </c>
      <c r="G380" s="508" t="s">
        <v>36</v>
      </c>
      <c r="H380" s="489" t="s">
        <v>277</v>
      </c>
      <c r="I380" s="489" t="s">
        <v>642</v>
      </c>
      <c r="J380" s="504">
        <v>31</v>
      </c>
      <c r="K380" s="317">
        <f t="shared" si="11"/>
        <v>255</v>
      </c>
      <c r="L380" s="235">
        <v>255</v>
      </c>
      <c r="M380" s="235"/>
      <c r="N380" s="234" t="e">
        <f>IF(L380="nio",0,IF(L380&gt;0,L380*J380/P380,0))*VLOOKUP(B380,'2-Kosten per locatie'!$A$12:$C$50,3,FALSE)</f>
        <v>#DIV/0!</v>
      </c>
      <c r="O380" s="234" t="str">
        <f>IF(M380="","",J380*M380/Q380*VLOOKUP(B380,'2-Kosten per locatie'!$A$12:$C$50,3,FALSE))</f>
        <v/>
      </c>
      <c r="P380" s="318">
        <f>IF(L380="nio",0,IF(L380&gt;0,VLOOKUP(G380,'3-Productie normen'!A:O,VLOOKUP(L380,'3-Productie normen'!$B$33:$C$40,2,FALSE),FALSE)))</f>
        <v>0</v>
      </c>
      <c r="Q380" s="318">
        <f>P380*'3-Productie normen'!$O$8</f>
        <v>0</v>
      </c>
      <c r="R380" s="319" t="str">
        <f>VLOOKUP(G380,'3-Productie normen'!A:M,13,FALSE)</f>
        <v>B</v>
      </c>
      <c r="S380" s="319"/>
      <c r="U380" s="320">
        <f t="shared" si="10"/>
        <v>7905</v>
      </c>
    </row>
    <row r="381" spans="1:21" ht="14.1" customHeight="1">
      <c r="A381" s="74">
        <v>381</v>
      </c>
      <c r="B381" s="286" t="s">
        <v>484</v>
      </c>
      <c r="C381" s="286" t="s">
        <v>485</v>
      </c>
      <c r="D381" s="481">
        <v>2</v>
      </c>
      <c r="E381" s="231" t="s">
        <v>332</v>
      </c>
      <c r="F381" s="489" t="s">
        <v>242</v>
      </c>
      <c r="G381" s="508" t="s">
        <v>36</v>
      </c>
      <c r="H381" s="489" t="s">
        <v>277</v>
      </c>
      <c r="I381" s="489" t="s">
        <v>642</v>
      </c>
      <c r="J381" s="504">
        <v>34.6</v>
      </c>
      <c r="K381" s="317">
        <f t="shared" si="11"/>
        <v>255</v>
      </c>
      <c r="L381" s="235">
        <v>255</v>
      </c>
      <c r="M381" s="235"/>
      <c r="N381" s="234" t="e">
        <f>IF(L381="nio",0,IF(L381&gt;0,L381*J381/P381,0))*VLOOKUP(B381,'2-Kosten per locatie'!$A$12:$C$50,3,FALSE)</f>
        <v>#DIV/0!</v>
      </c>
      <c r="O381" s="234" t="str">
        <f>IF(M381="","",J381*M381/Q381*VLOOKUP(B381,'2-Kosten per locatie'!$A$12:$C$50,3,FALSE))</f>
        <v/>
      </c>
      <c r="P381" s="318">
        <f>IF(L381="nio",0,IF(L381&gt;0,VLOOKUP(G381,'3-Productie normen'!A:O,VLOOKUP(L381,'3-Productie normen'!$B$33:$C$40,2,FALSE),FALSE)))</f>
        <v>0</v>
      </c>
      <c r="Q381" s="318">
        <f>P381*'3-Productie normen'!$O$8</f>
        <v>0</v>
      </c>
      <c r="R381" s="319" t="str">
        <f>VLOOKUP(G381,'3-Productie normen'!A:M,13,FALSE)</f>
        <v>B</v>
      </c>
      <c r="S381" s="319"/>
      <c r="U381" s="320">
        <f t="shared" si="10"/>
        <v>8823</v>
      </c>
    </row>
    <row r="382" spans="1:21" ht="14.1" customHeight="1">
      <c r="A382" s="74">
        <v>382</v>
      </c>
      <c r="B382" s="286" t="s">
        <v>484</v>
      </c>
      <c r="C382" s="286" t="s">
        <v>485</v>
      </c>
      <c r="D382" s="481">
        <v>2</v>
      </c>
      <c r="E382" s="231" t="s">
        <v>333</v>
      </c>
      <c r="F382" s="489" t="s">
        <v>504</v>
      </c>
      <c r="G382" s="70" t="s">
        <v>628</v>
      </c>
      <c r="H382" s="489" t="s">
        <v>279</v>
      </c>
      <c r="I382" s="486" t="s">
        <v>73</v>
      </c>
      <c r="J382" s="504">
        <v>4.8</v>
      </c>
      <c r="K382" s="317">
        <f t="shared" si="11"/>
        <v>255</v>
      </c>
      <c r="L382" s="235">
        <v>255</v>
      </c>
      <c r="M382" s="235"/>
      <c r="N382" s="234" t="e">
        <f>IF(L382="nio",0,IF(L382&gt;0,L382*J382/P382,0))*VLOOKUP(B382,'2-Kosten per locatie'!$A$12:$C$50,3,FALSE)</f>
        <v>#DIV/0!</v>
      </c>
      <c r="O382" s="234" t="str">
        <f>IF(M382="","",J382*M382/Q382*VLOOKUP(B382,'2-Kosten per locatie'!$A$12:$C$50,3,FALSE))</f>
        <v/>
      </c>
      <c r="P382" s="318">
        <f>IF(L382="nio",0,IF(L382&gt;0,VLOOKUP(G382,'3-Productie normen'!A:O,VLOOKUP(L382,'3-Productie normen'!$B$33:$C$40,2,FALSE),FALSE)))</f>
        <v>0</v>
      </c>
      <c r="Q382" s="318">
        <f>P382*'3-Productie normen'!$O$8</f>
        <v>0</v>
      </c>
      <c r="R382" s="319" t="str">
        <f>VLOOKUP(G382,'3-Productie normen'!A:M,13,FALSE)</f>
        <v>V</v>
      </c>
      <c r="S382" s="319"/>
      <c r="U382" s="320">
        <f t="shared" si="10"/>
        <v>1224</v>
      </c>
    </row>
    <row r="383" spans="1:21" ht="14.1" customHeight="1">
      <c r="A383" s="74">
        <v>383</v>
      </c>
      <c r="B383" s="286" t="s">
        <v>484</v>
      </c>
      <c r="C383" s="286" t="s">
        <v>485</v>
      </c>
      <c r="D383" s="481">
        <v>2</v>
      </c>
      <c r="E383" s="231" t="s">
        <v>334</v>
      </c>
      <c r="F383" s="489" t="s">
        <v>227</v>
      </c>
      <c r="G383" s="286" t="s">
        <v>40</v>
      </c>
      <c r="H383" s="489" t="s">
        <v>277</v>
      </c>
      <c r="I383" s="489" t="s">
        <v>642</v>
      </c>
      <c r="J383" s="504">
        <v>7.6</v>
      </c>
      <c r="K383" s="317">
        <f t="shared" si="11"/>
        <v>156</v>
      </c>
      <c r="L383" s="235">
        <v>156</v>
      </c>
      <c r="M383" s="235"/>
      <c r="N383" s="234" t="e">
        <f>IF(L383="nio",0,IF(L383&gt;0,L383*J383/P383,0))*VLOOKUP(B383,'2-Kosten per locatie'!$A$12:$C$50,3,FALSE)</f>
        <v>#DIV/0!</v>
      </c>
      <c r="O383" s="234" t="str">
        <f>IF(M383="","",J383*M383/Q383*VLOOKUP(B383,'2-Kosten per locatie'!$A$12:$C$50,3,FALSE))</f>
        <v/>
      </c>
      <c r="P383" s="318">
        <f>IF(L383="nio",0,IF(L383&gt;0,VLOOKUP(G383,'3-Productie normen'!A:O,VLOOKUP(L383,'3-Productie normen'!$B$33:$C$40,2,FALSE),FALSE)))</f>
        <v>0</v>
      </c>
      <c r="Q383" s="318">
        <f>P383*'3-Productie normen'!$O$8</f>
        <v>0</v>
      </c>
      <c r="R383" s="319" t="str">
        <f>VLOOKUP(G383,'3-Productie normen'!A:M,13,FALSE)</f>
        <v>V</v>
      </c>
      <c r="S383" s="319"/>
      <c r="U383" s="320">
        <f t="shared" si="10"/>
        <v>1185.5999999999999</v>
      </c>
    </row>
    <row r="384" spans="1:21" ht="14.1" customHeight="1">
      <c r="A384" s="74">
        <v>384</v>
      </c>
      <c r="B384" s="286" t="s">
        <v>484</v>
      </c>
      <c r="C384" s="286" t="s">
        <v>485</v>
      </c>
      <c r="D384" s="481">
        <v>2</v>
      </c>
      <c r="E384" s="231" t="s">
        <v>462</v>
      </c>
      <c r="F384" s="489" t="s">
        <v>239</v>
      </c>
      <c r="G384" s="70" t="s">
        <v>38</v>
      </c>
      <c r="H384" s="489" t="s">
        <v>441</v>
      </c>
      <c r="I384" s="423" t="s">
        <v>634</v>
      </c>
      <c r="J384" s="504">
        <v>6.6</v>
      </c>
      <c r="K384" s="317">
        <f t="shared" si="11"/>
        <v>255</v>
      </c>
      <c r="L384" s="235">
        <v>255</v>
      </c>
      <c r="M384" s="235"/>
      <c r="N384" s="234" t="e">
        <f>IF(L384="nio",0,IF(L384&gt;0,L384*J384/P384,0))*VLOOKUP(B384,'2-Kosten per locatie'!$A$12:$C$50,3,FALSE)</f>
        <v>#DIV/0!</v>
      </c>
      <c r="O384" s="234" t="str">
        <f>IF(M384="","",J384*M384/Q384*VLOOKUP(B384,'2-Kosten per locatie'!$A$12:$C$50,3,FALSE))</f>
        <v/>
      </c>
      <c r="P384" s="318">
        <f>IF(L384="nio",0,IF(L384&gt;0,VLOOKUP(G384,'3-Productie normen'!A:O,VLOOKUP(L384,'3-Productie normen'!$B$33:$C$40,2,FALSE),FALSE)))</f>
        <v>0</v>
      </c>
      <c r="Q384" s="318">
        <f>P384*'3-Productie normen'!$O$8</f>
        <v>0</v>
      </c>
      <c r="R384" s="319" t="str">
        <f>VLOOKUP(G384,'3-Productie normen'!A:M,13,FALSE)</f>
        <v>S</v>
      </c>
      <c r="S384" s="319"/>
      <c r="U384" s="320">
        <f t="shared" si="10"/>
        <v>1683</v>
      </c>
    </row>
    <row r="385" spans="1:21" ht="14.1" customHeight="1">
      <c r="A385" s="74">
        <v>385</v>
      </c>
      <c r="B385" s="286" t="s">
        <v>484</v>
      </c>
      <c r="C385" s="286" t="s">
        <v>485</v>
      </c>
      <c r="D385" s="481">
        <v>2</v>
      </c>
      <c r="E385" s="231" t="s">
        <v>336</v>
      </c>
      <c r="F385" s="489" t="s">
        <v>239</v>
      </c>
      <c r="G385" s="70" t="s">
        <v>38</v>
      </c>
      <c r="H385" s="489" t="s">
        <v>441</v>
      </c>
      <c r="I385" s="423" t="s">
        <v>634</v>
      </c>
      <c r="J385" s="504">
        <v>6.6</v>
      </c>
      <c r="K385" s="317">
        <f t="shared" si="11"/>
        <v>255</v>
      </c>
      <c r="L385" s="235">
        <v>255</v>
      </c>
      <c r="M385" s="235"/>
      <c r="N385" s="234" t="e">
        <f>IF(L385="nio",0,IF(L385&gt;0,L385*J385/P385,0))*VLOOKUP(B385,'2-Kosten per locatie'!$A$12:$C$50,3,FALSE)</f>
        <v>#DIV/0!</v>
      </c>
      <c r="O385" s="234" t="str">
        <f>IF(M385="","",J385*M385/Q385*VLOOKUP(B385,'2-Kosten per locatie'!$A$12:$C$50,3,FALSE))</f>
        <v/>
      </c>
      <c r="P385" s="318">
        <f>IF(L385="nio",0,IF(L385&gt;0,VLOOKUP(G385,'3-Productie normen'!A:O,VLOOKUP(L385,'3-Productie normen'!$B$33:$C$40,2,FALSE),FALSE)))</f>
        <v>0</v>
      </c>
      <c r="Q385" s="318">
        <f>P385*'3-Productie normen'!$O$8</f>
        <v>0</v>
      </c>
      <c r="R385" s="319" t="str">
        <f>VLOOKUP(G385,'3-Productie normen'!A:M,13,FALSE)</f>
        <v>S</v>
      </c>
      <c r="S385" s="319"/>
      <c r="U385" s="320">
        <f t="shared" si="10"/>
        <v>1683</v>
      </c>
    </row>
    <row r="386" spans="1:21" ht="14.1" customHeight="1">
      <c r="A386" s="74">
        <v>386</v>
      </c>
      <c r="B386" s="286" t="s">
        <v>484</v>
      </c>
      <c r="C386" s="286" t="s">
        <v>485</v>
      </c>
      <c r="D386" s="481">
        <v>2</v>
      </c>
      <c r="E386" s="231" t="s">
        <v>338</v>
      </c>
      <c r="F386" s="489" t="s">
        <v>500</v>
      </c>
      <c r="G386" s="286" t="s">
        <v>40</v>
      </c>
      <c r="H386" s="486" t="s">
        <v>280</v>
      </c>
      <c r="I386" s="423" t="s">
        <v>635</v>
      </c>
      <c r="J386" s="504">
        <v>43</v>
      </c>
      <c r="K386" s="317">
        <f t="shared" si="11"/>
        <v>156</v>
      </c>
      <c r="L386" s="235">
        <v>156</v>
      </c>
      <c r="M386" s="235"/>
      <c r="N386" s="234" t="e">
        <f>IF(L386="nio",0,IF(L386&gt;0,L386*J386/P386,0))*VLOOKUP(B386,'2-Kosten per locatie'!$A$12:$C$50,3,FALSE)</f>
        <v>#DIV/0!</v>
      </c>
      <c r="O386" s="234" t="str">
        <f>IF(M386="","",J386*M386/Q386*VLOOKUP(B386,'2-Kosten per locatie'!$A$12:$C$50,3,FALSE))</f>
        <v/>
      </c>
      <c r="P386" s="318">
        <f>IF(L386="nio",0,IF(L386&gt;0,VLOOKUP(G386,'3-Productie normen'!A:O,VLOOKUP(L386,'3-Productie normen'!$B$33:$C$40,2,FALSE),FALSE)))</f>
        <v>0</v>
      </c>
      <c r="Q386" s="318">
        <f>P386*'3-Productie normen'!$O$8</f>
        <v>0</v>
      </c>
      <c r="R386" s="319" t="str">
        <f>VLOOKUP(G386,'3-Productie normen'!A:M,13,FALSE)</f>
        <v>V</v>
      </c>
      <c r="S386" s="319"/>
      <c r="U386" s="320">
        <f t="shared" si="10"/>
        <v>6708</v>
      </c>
    </row>
    <row r="387" spans="1:21" ht="14.1" customHeight="1">
      <c r="A387" s="74">
        <v>387</v>
      </c>
      <c r="B387" s="286" t="s">
        <v>484</v>
      </c>
      <c r="C387" s="286" t="s">
        <v>485</v>
      </c>
      <c r="D387" s="481">
        <v>2</v>
      </c>
      <c r="E387" s="231" t="s">
        <v>338</v>
      </c>
      <c r="F387" s="489" t="s">
        <v>500</v>
      </c>
      <c r="G387" s="286" t="s">
        <v>40</v>
      </c>
      <c r="H387" s="486" t="s">
        <v>277</v>
      </c>
      <c r="I387" s="512" t="s">
        <v>642</v>
      </c>
      <c r="J387" s="504">
        <v>86</v>
      </c>
      <c r="K387" s="317">
        <f t="shared" si="11"/>
        <v>156</v>
      </c>
      <c r="L387" s="235">
        <v>156</v>
      </c>
      <c r="M387" s="235"/>
      <c r="N387" s="234" t="e">
        <f>IF(L387="nio",0,IF(L387&gt;0,L387*J387/P387,0))*VLOOKUP(B387,'2-Kosten per locatie'!$A$12:$C$50,3,FALSE)</f>
        <v>#DIV/0!</v>
      </c>
      <c r="O387" s="234" t="str">
        <f>IF(M387="","",J387*M387/Q387*VLOOKUP(B387,'2-Kosten per locatie'!$A$12:$C$50,3,FALSE))</f>
        <v/>
      </c>
      <c r="P387" s="318">
        <f>IF(L387="nio",0,IF(L387&gt;0,VLOOKUP(G387,'3-Productie normen'!A:O,VLOOKUP(L387,'3-Productie normen'!$B$33:$C$40,2,FALSE),FALSE)))</f>
        <v>0</v>
      </c>
      <c r="Q387" s="318">
        <f>P387*'3-Productie normen'!$O$8</f>
        <v>0</v>
      </c>
      <c r="R387" s="319" t="str">
        <f>VLOOKUP(G387,'3-Productie normen'!A:M,13,FALSE)</f>
        <v>V</v>
      </c>
      <c r="S387" s="319"/>
      <c r="U387" s="320">
        <f t="shared" si="10"/>
        <v>13416</v>
      </c>
    </row>
    <row r="388" spans="1:21" ht="14.1" customHeight="1">
      <c r="A388" s="74">
        <v>388</v>
      </c>
      <c r="B388" s="286" t="s">
        <v>484</v>
      </c>
      <c r="C388" s="286" t="s">
        <v>485</v>
      </c>
      <c r="D388" s="481">
        <v>2</v>
      </c>
      <c r="E388" s="231" t="s">
        <v>339</v>
      </c>
      <c r="F388" s="489" t="s">
        <v>242</v>
      </c>
      <c r="G388" s="508" t="s">
        <v>36</v>
      </c>
      <c r="H388" s="489" t="s">
        <v>277</v>
      </c>
      <c r="I388" s="489" t="s">
        <v>642</v>
      </c>
      <c r="J388" s="504">
        <v>19</v>
      </c>
      <c r="K388" s="317">
        <f t="shared" si="11"/>
        <v>255</v>
      </c>
      <c r="L388" s="235">
        <v>255</v>
      </c>
      <c r="M388" s="235"/>
      <c r="N388" s="234" t="e">
        <f>IF(L388="nio",0,IF(L388&gt;0,L388*J388/P388,0))*VLOOKUP(B388,'2-Kosten per locatie'!$A$12:$C$50,3,FALSE)</f>
        <v>#DIV/0!</v>
      </c>
      <c r="O388" s="234" t="str">
        <f>IF(M388="","",J388*M388/Q388*VLOOKUP(B388,'2-Kosten per locatie'!$A$12:$C$50,3,FALSE))</f>
        <v/>
      </c>
      <c r="P388" s="318">
        <f>IF(L388="nio",0,IF(L388&gt;0,VLOOKUP(G388,'3-Productie normen'!A:O,VLOOKUP(L388,'3-Productie normen'!$B$33:$C$40,2,FALSE),FALSE)))</f>
        <v>0</v>
      </c>
      <c r="Q388" s="318">
        <f>P388*'3-Productie normen'!$O$8</f>
        <v>0</v>
      </c>
      <c r="R388" s="319" t="str">
        <f>VLOOKUP(G388,'3-Productie normen'!A:M,13,FALSE)</f>
        <v>B</v>
      </c>
      <c r="S388" s="319"/>
      <c r="U388" s="320">
        <f t="shared" si="10"/>
        <v>4845</v>
      </c>
    </row>
    <row r="389" spans="1:21" ht="14.1" customHeight="1">
      <c r="A389" s="74">
        <v>389</v>
      </c>
      <c r="B389" s="286" t="s">
        <v>484</v>
      </c>
      <c r="C389" s="286" t="s">
        <v>485</v>
      </c>
      <c r="D389" s="481">
        <v>2</v>
      </c>
      <c r="E389" s="231" t="s">
        <v>340</v>
      </c>
      <c r="F389" s="489" t="s">
        <v>242</v>
      </c>
      <c r="G389" s="508" t="s">
        <v>36</v>
      </c>
      <c r="H389" s="489" t="s">
        <v>277</v>
      </c>
      <c r="I389" s="489" t="s">
        <v>642</v>
      </c>
      <c r="J389" s="504">
        <v>15.2</v>
      </c>
      <c r="K389" s="317">
        <f t="shared" si="11"/>
        <v>255</v>
      </c>
      <c r="L389" s="235">
        <v>255</v>
      </c>
      <c r="M389" s="235"/>
      <c r="N389" s="234" t="e">
        <f>IF(L389="nio",0,IF(L389&gt;0,L389*J389/P389,0))*VLOOKUP(B389,'2-Kosten per locatie'!$A$12:$C$50,3,FALSE)</f>
        <v>#DIV/0!</v>
      </c>
      <c r="O389" s="234" t="str">
        <f>IF(M389="","",J389*M389/Q389*VLOOKUP(B389,'2-Kosten per locatie'!$A$12:$C$50,3,FALSE))</f>
        <v/>
      </c>
      <c r="P389" s="318">
        <f>IF(L389="nio",0,IF(L389&gt;0,VLOOKUP(G389,'3-Productie normen'!A:O,VLOOKUP(L389,'3-Productie normen'!$B$33:$C$40,2,FALSE),FALSE)))</f>
        <v>0</v>
      </c>
      <c r="Q389" s="318">
        <f>P389*'3-Productie normen'!$O$8</f>
        <v>0</v>
      </c>
      <c r="R389" s="319" t="str">
        <f>VLOOKUP(G389,'3-Productie normen'!A:M,13,FALSE)</f>
        <v>B</v>
      </c>
      <c r="S389" s="319"/>
      <c r="U389" s="320">
        <f t="shared" si="10"/>
        <v>3876</v>
      </c>
    </row>
    <row r="390" spans="1:21" ht="14.1" customHeight="1">
      <c r="A390" s="74">
        <v>390</v>
      </c>
      <c r="B390" s="286" t="s">
        <v>484</v>
      </c>
      <c r="C390" s="286" t="s">
        <v>485</v>
      </c>
      <c r="D390" s="481">
        <v>2</v>
      </c>
      <c r="E390" s="231" t="s">
        <v>341</v>
      </c>
      <c r="F390" s="489" t="s">
        <v>242</v>
      </c>
      <c r="G390" s="508" t="s">
        <v>36</v>
      </c>
      <c r="H390" s="489" t="s">
        <v>277</v>
      </c>
      <c r="I390" s="489" t="s">
        <v>642</v>
      </c>
      <c r="J390" s="504">
        <v>15.6</v>
      </c>
      <c r="K390" s="317">
        <f t="shared" si="11"/>
        <v>255</v>
      </c>
      <c r="L390" s="235">
        <v>255</v>
      </c>
      <c r="M390" s="235"/>
      <c r="N390" s="234" t="e">
        <f>IF(L390="nio",0,IF(L390&gt;0,L390*J390/P390,0))*VLOOKUP(B390,'2-Kosten per locatie'!$A$12:$C$50,3,FALSE)</f>
        <v>#DIV/0!</v>
      </c>
      <c r="O390" s="234" t="str">
        <f>IF(M390="","",J390*M390/Q390*VLOOKUP(B390,'2-Kosten per locatie'!$A$12:$C$50,3,FALSE))</f>
        <v/>
      </c>
      <c r="P390" s="318">
        <f>IF(L390="nio",0,IF(L390&gt;0,VLOOKUP(G390,'3-Productie normen'!A:O,VLOOKUP(L390,'3-Productie normen'!$B$33:$C$40,2,FALSE),FALSE)))</f>
        <v>0</v>
      </c>
      <c r="Q390" s="318">
        <f>P390*'3-Productie normen'!$O$8</f>
        <v>0</v>
      </c>
      <c r="R390" s="319" t="str">
        <f>VLOOKUP(G390,'3-Productie normen'!A:M,13,FALSE)</f>
        <v>B</v>
      </c>
      <c r="S390" s="319"/>
      <c r="U390" s="320">
        <f t="shared" si="10"/>
        <v>3978</v>
      </c>
    </row>
    <row r="391" spans="1:21" ht="14.1" customHeight="1">
      <c r="A391" s="74">
        <v>391</v>
      </c>
      <c r="B391" s="286" t="s">
        <v>484</v>
      </c>
      <c r="C391" s="286" t="s">
        <v>485</v>
      </c>
      <c r="D391" s="481">
        <v>2</v>
      </c>
      <c r="E391" s="231" t="s">
        <v>342</v>
      </c>
      <c r="F391" s="489" t="s">
        <v>242</v>
      </c>
      <c r="G391" s="508" t="s">
        <v>36</v>
      </c>
      <c r="H391" s="489" t="s">
        <v>277</v>
      </c>
      <c r="I391" s="489" t="s">
        <v>642</v>
      </c>
      <c r="J391" s="504">
        <v>15.6</v>
      </c>
      <c r="K391" s="317">
        <f t="shared" si="11"/>
        <v>255</v>
      </c>
      <c r="L391" s="235">
        <v>255</v>
      </c>
      <c r="M391" s="235"/>
      <c r="N391" s="234" t="e">
        <f>IF(L391="nio",0,IF(L391&gt;0,L391*J391/P391,0))*VLOOKUP(B391,'2-Kosten per locatie'!$A$12:$C$50,3,FALSE)</f>
        <v>#DIV/0!</v>
      </c>
      <c r="O391" s="234" t="str">
        <f>IF(M391="","",J391*M391/Q391*VLOOKUP(B391,'2-Kosten per locatie'!$A$12:$C$50,3,FALSE))</f>
        <v/>
      </c>
      <c r="P391" s="318">
        <f>IF(L391="nio",0,IF(L391&gt;0,VLOOKUP(G391,'3-Productie normen'!A:O,VLOOKUP(L391,'3-Productie normen'!$B$33:$C$40,2,FALSE),FALSE)))</f>
        <v>0</v>
      </c>
      <c r="Q391" s="318">
        <f>P391*'3-Productie normen'!$O$8</f>
        <v>0</v>
      </c>
      <c r="R391" s="319" t="str">
        <f>VLOOKUP(G391,'3-Productie normen'!A:M,13,FALSE)</f>
        <v>B</v>
      </c>
      <c r="S391" s="319"/>
      <c r="U391" s="320">
        <f t="shared" si="10"/>
        <v>3978</v>
      </c>
    </row>
    <row r="392" spans="1:21" ht="14.1" customHeight="1">
      <c r="A392" s="74">
        <v>392</v>
      </c>
      <c r="B392" s="286" t="s">
        <v>484</v>
      </c>
      <c r="C392" s="286" t="s">
        <v>485</v>
      </c>
      <c r="D392" s="481">
        <v>2</v>
      </c>
      <c r="E392" s="231" t="s">
        <v>343</v>
      </c>
      <c r="F392" s="489" t="s">
        <v>242</v>
      </c>
      <c r="G392" s="508" t="s">
        <v>36</v>
      </c>
      <c r="H392" s="489" t="s">
        <v>277</v>
      </c>
      <c r="I392" s="489" t="s">
        <v>642</v>
      </c>
      <c r="J392" s="504">
        <v>15.2</v>
      </c>
      <c r="K392" s="317">
        <f t="shared" si="11"/>
        <v>255</v>
      </c>
      <c r="L392" s="235">
        <v>255</v>
      </c>
      <c r="M392" s="235"/>
      <c r="N392" s="234" t="e">
        <f>IF(L392="nio",0,IF(L392&gt;0,L392*J392/P392,0))*VLOOKUP(B392,'2-Kosten per locatie'!$A$12:$C$50,3,FALSE)</f>
        <v>#DIV/0!</v>
      </c>
      <c r="O392" s="234" t="str">
        <f>IF(M392="","",J392*M392/Q392*VLOOKUP(B392,'2-Kosten per locatie'!$A$12:$C$50,3,FALSE))</f>
        <v/>
      </c>
      <c r="P392" s="318">
        <f>IF(L392="nio",0,IF(L392&gt;0,VLOOKUP(G392,'3-Productie normen'!A:O,VLOOKUP(L392,'3-Productie normen'!$B$33:$C$40,2,FALSE),FALSE)))</f>
        <v>0</v>
      </c>
      <c r="Q392" s="318">
        <f>P392*'3-Productie normen'!$O$8</f>
        <v>0</v>
      </c>
      <c r="R392" s="319" t="str">
        <f>VLOOKUP(G392,'3-Productie normen'!A:M,13,FALSE)</f>
        <v>B</v>
      </c>
      <c r="S392" s="319"/>
      <c r="U392" s="320">
        <f t="shared" si="10"/>
        <v>3876</v>
      </c>
    </row>
    <row r="393" spans="1:21" ht="14.1" customHeight="1">
      <c r="A393" s="74">
        <v>393</v>
      </c>
      <c r="B393" s="286" t="s">
        <v>484</v>
      </c>
      <c r="C393" s="286" t="s">
        <v>485</v>
      </c>
      <c r="D393" s="481">
        <v>2</v>
      </c>
      <c r="E393" s="231" t="s">
        <v>344</v>
      </c>
      <c r="F393" s="489" t="s">
        <v>242</v>
      </c>
      <c r="G393" s="508" t="s">
        <v>36</v>
      </c>
      <c r="H393" s="489" t="s">
        <v>277</v>
      </c>
      <c r="I393" s="489" t="s">
        <v>642</v>
      </c>
      <c r="J393" s="504">
        <v>18.899999999999999</v>
      </c>
      <c r="K393" s="317">
        <f t="shared" si="11"/>
        <v>255</v>
      </c>
      <c r="L393" s="235">
        <v>255</v>
      </c>
      <c r="M393" s="235"/>
      <c r="N393" s="234" t="e">
        <f>IF(L393="nio",0,IF(L393&gt;0,L393*J393/P393,0))*VLOOKUP(B393,'2-Kosten per locatie'!$A$12:$C$50,3,FALSE)</f>
        <v>#DIV/0!</v>
      </c>
      <c r="O393" s="234" t="str">
        <f>IF(M393="","",J393*M393/Q393*VLOOKUP(B393,'2-Kosten per locatie'!$A$12:$C$50,3,FALSE))</f>
        <v/>
      </c>
      <c r="P393" s="318">
        <f>IF(L393="nio",0,IF(L393&gt;0,VLOOKUP(G393,'3-Productie normen'!A:O,VLOOKUP(L393,'3-Productie normen'!$B$33:$C$40,2,FALSE),FALSE)))</f>
        <v>0</v>
      </c>
      <c r="Q393" s="318">
        <f>P393*'3-Productie normen'!$O$8</f>
        <v>0</v>
      </c>
      <c r="R393" s="319" t="str">
        <f>VLOOKUP(G393,'3-Productie normen'!A:M,13,FALSE)</f>
        <v>B</v>
      </c>
      <c r="S393" s="319"/>
      <c r="U393" s="320">
        <f t="shared" si="10"/>
        <v>4819.5</v>
      </c>
    </row>
    <row r="394" spans="1:21" ht="14.1" customHeight="1">
      <c r="A394" s="74">
        <v>394</v>
      </c>
      <c r="B394" s="286" t="s">
        <v>484</v>
      </c>
      <c r="C394" s="286" t="s">
        <v>485</v>
      </c>
      <c r="D394" s="481">
        <v>2</v>
      </c>
      <c r="E394" s="231" t="s">
        <v>345</v>
      </c>
      <c r="F394" s="489" t="s">
        <v>242</v>
      </c>
      <c r="G394" s="508" t="s">
        <v>36</v>
      </c>
      <c r="H394" s="489" t="s">
        <v>277</v>
      </c>
      <c r="I394" s="489" t="s">
        <v>642</v>
      </c>
      <c r="J394" s="504">
        <v>15.4</v>
      </c>
      <c r="K394" s="317">
        <f t="shared" si="11"/>
        <v>255</v>
      </c>
      <c r="L394" s="235">
        <v>255</v>
      </c>
      <c r="M394" s="235"/>
      <c r="N394" s="234" t="e">
        <f>IF(L394="nio",0,IF(L394&gt;0,L394*J394/P394,0))*VLOOKUP(B394,'2-Kosten per locatie'!$A$12:$C$50,3,FALSE)</f>
        <v>#DIV/0!</v>
      </c>
      <c r="O394" s="234" t="str">
        <f>IF(M394="","",J394*M394/Q394*VLOOKUP(B394,'2-Kosten per locatie'!$A$12:$C$50,3,FALSE))</f>
        <v/>
      </c>
      <c r="P394" s="318">
        <f>IF(L394="nio",0,IF(L394&gt;0,VLOOKUP(G394,'3-Productie normen'!A:O,VLOOKUP(L394,'3-Productie normen'!$B$33:$C$40,2,FALSE),FALSE)))</f>
        <v>0</v>
      </c>
      <c r="Q394" s="318">
        <f>P394*'3-Productie normen'!$O$8</f>
        <v>0</v>
      </c>
      <c r="R394" s="319" t="str">
        <f>VLOOKUP(G394,'3-Productie normen'!A:M,13,FALSE)</f>
        <v>B</v>
      </c>
      <c r="S394" s="319"/>
      <c r="U394" s="320">
        <f t="shared" ref="U394:U457" si="12">K394*J394</f>
        <v>3927</v>
      </c>
    </row>
    <row r="395" spans="1:21" ht="14.1" customHeight="1">
      <c r="A395" s="74">
        <v>395</v>
      </c>
      <c r="B395" s="286" t="s">
        <v>484</v>
      </c>
      <c r="C395" s="286" t="s">
        <v>485</v>
      </c>
      <c r="D395" s="481">
        <v>2</v>
      </c>
      <c r="E395" s="231" t="s">
        <v>346</v>
      </c>
      <c r="F395" s="489" t="s">
        <v>242</v>
      </c>
      <c r="G395" s="508" t="s">
        <v>36</v>
      </c>
      <c r="H395" s="489" t="s">
        <v>277</v>
      </c>
      <c r="I395" s="489" t="s">
        <v>642</v>
      </c>
      <c r="J395" s="504">
        <v>31.6</v>
      </c>
      <c r="K395" s="317">
        <f t="shared" ref="K395:K458" si="13">SUM(L395:M395)</f>
        <v>255</v>
      </c>
      <c r="L395" s="235">
        <v>255</v>
      </c>
      <c r="M395" s="235"/>
      <c r="N395" s="234" t="e">
        <f>IF(L395="nio",0,IF(L395&gt;0,L395*J395/P395,0))*VLOOKUP(B395,'2-Kosten per locatie'!$A$12:$C$50,3,FALSE)</f>
        <v>#DIV/0!</v>
      </c>
      <c r="O395" s="234" t="str">
        <f>IF(M395="","",J395*M395/Q395*VLOOKUP(B395,'2-Kosten per locatie'!$A$12:$C$50,3,FALSE))</f>
        <v/>
      </c>
      <c r="P395" s="318">
        <f>IF(L395="nio",0,IF(L395&gt;0,VLOOKUP(G395,'3-Productie normen'!A:O,VLOOKUP(L395,'3-Productie normen'!$B$33:$C$40,2,FALSE),FALSE)))</f>
        <v>0</v>
      </c>
      <c r="Q395" s="318">
        <f>P395*'3-Productie normen'!$O$8</f>
        <v>0</v>
      </c>
      <c r="R395" s="319" t="str">
        <f>VLOOKUP(G395,'3-Productie normen'!A:M,13,FALSE)</f>
        <v>B</v>
      </c>
      <c r="S395" s="319"/>
      <c r="U395" s="320">
        <f t="shared" si="12"/>
        <v>8058</v>
      </c>
    </row>
    <row r="396" spans="1:21" ht="14.1" customHeight="1">
      <c r="A396" s="74">
        <v>396</v>
      </c>
      <c r="B396" s="286" t="s">
        <v>484</v>
      </c>
      <c r="C396" s="286" t="s">
        <v>485</v>
      </c>
      <c r="D396" s="481">
        <v>2</v>
      </c>
      <c r="E396" s="231" t="s">
        <v>347</v>
      </c>
      <c r="F396" s="489" t="s">
        <v>242</v>
      </c>
      <c r="G396" s="508" t="s">
        <v>36</v>
      </c>
      <c r="H396" s="489" t="s">
        <v>277</v>
      </c>
      <c r="I396" s="489" t="s">
        <v>642</v>
      </c>
      <c r="J396" s="504">
        <v>19.600000000000001</v>
      </c>
      <c r="K396" s="317">
        <f t="shared" si="13"/>
        <v>255</v>
      </c>
      <c r="L396" s="235">
        <v>255</v>
      </c>
      <c r="M396" s="235"/>
      <c r="N396" s="234" t="e">
        <f>IF(L396="nio",0,IF(L396&gt;0,L396*J396/P396,0))*VLOOKUP(B396,'2-Kosten per locatie'!$A$12:$C$50,3,FALSE)</f>
        <v>#DIV/0!</v>
      </c>
      <c r="O396" s="234" t="str">
        <f>IF(M396="","",J396*M396/Q396*VLOOKUP(B396,'2-Kosten per locatie'!$A$12:$C$50,3,FALSE))</f>
        <v/>
      </c>
      <c r="P396" s="318">
        <f>IF(L396="nio",0,IF(L396&gt;0,VLOOKUP(G396,'3-Productie normen'!A:O,VLOOKUP(L396,'3-Productie normen'!$B$33:$C$40,2,FALSE),FALSE)))</f>
        <v>0</v>
      </c>
      <c r="Q396" s="318">
        <f>P396*'3-Productie normen'!$O$8</f>
        <v>0</v>
      </c>
      <c r="R396" s="319" t="str">
        <f>VLOOKUP(G396,'3-Productie normen'!A:M,13,FALSE)</f>
        <v>B</v>
      </c>
      <c r="S396" s="319"/>
      <c r="U396" s="320">
        <f t="shared" si="12"/>
        <v>4998</v>
      </c>
    </row>
    <row r="397" spans="1:21" ht="14.1" customHeight="1">
      <c r="A397" s="74">
        <v>397</v>
      </c>
      <c r="B397" s="286" t="s">
        <v>484</v>
      </c>
      <c r="C397" s="286" t="s">
        <v>485</v>
      </c>
      <c r="D397" s="481">
        <v>2</v>
      </c>
      <c r="E397" s="231" t="s">
        <v>348</v>
      </c>
      <c r="F397" s="489" t="s">
        <v>242</v>
      </c>
      <c r="G397" s="508" t="s">
        <v>36</v>
      </c>
      <c r="H397" s="489" t="s">
        <v>277</v>
      </c>
      <c r="I397" s="489" t="s">
        <v>642</v>
      </c>
      <c r="J397" s="504">
        <v>19.600000000000001</v>
      </c>
      <c r="K397" s="317">
        <f t="shared" si="13"/>
        <v>255</v>
      </c>
      <c r="L397" s="235">
        <v>255</v>
      </c>
      <c r="M397" s="235"/>
      <c r="N397" s="234" t="e">
        <f>IF(L397="nio",0,IF(L397&gt;0,L397*J397/P397,0))*VLOOKUP(B397,'2-Kosten per locatie'!$A$12:$C$50,3,FALSE)</f>
        <v>#DIV/0!</v>
      </c>
      <c r="O397" s="234" t="str">
        <f>IF(M397="","",J397*M397/Q397*VLOOKUP(B397,'2-Kosten per locatie'!$A$12:$C$50,3,FALSE))</f>
        <v/>
      </c>
      <c r="P397" s="318">
        <f>IF(L397="nio",0,IF(L397&gt;0,VLOOKUP(G397,'3-Productie normen'!A:O,VLOOKUP(L397,'3-Productie normen'!$B$33:$C$40,2,FALSE),FALSE)))</f>
        <v>0</v>
      </c>
      <c r="Q397" s="318">
        <f>P397*'3-Productie normen'!$O$8</f>
        <v>0</v>
      </c>
      <c r="R397" s="319" t="str">
        <f>VLOOKUP(G397,'3-Productie normen'!A:M,13,FALSE)</f>
        <v>B</v>
      </c>
      <c r="S397" s="319"/>
      <c r="U397" s="320">
        <f t="shared" si="12"/>
        <v>4998</v>
      </c>
    </row>
    <row r="398" spans="1:21" ht="14.1" customHeight="1">
      <c r="A398" s="74">
        <v>398</v>
      </c>
      <c r="B398" s="286" t="s">
        <v>484</v>
      </c>
      <c r="C398" s="286" t="s">
        <v>485</v>
      </c>
      <c r="D398" s="481">
        <v>2</v>
      </c>
      <c r="E398" s="231" t="s">
        <v>349</v>
      </c>
      <c r="F398" s="489" t="s">
        <v>242</v>
      </c>
      <c r="G398" s="508" t="s">
        <v>36</v>
      </c>
      <c r="H398" s="489" t="s">
        <v>277</v>
      </c>
      <c r="I398" s="489" t="s">
        <v>642</v>
      </c>
      <c r="J398" s="504">
        <v>19.600000000000001</v>
      </c>
      <c r="K398" s="317">
        <f t="shared" si="13"/>
        <v>255</v>
      </c>
      <c r="L398" s="235">
        <v>255</v>
      </c>
      <c r="M398" s="235"/>
      <c r="N398" s="234" t="e">
        <f>IF(L398="nio",0,IF(L398&gt;0,L398*J398/P398,0))*VLOOKUP(B398,'2-Kosten per locatie'!$A$12:$C$50,3,FALSE)</f>
        <v>#DIV/0!</v>
      </c>
      <c r="O398" s="234" t="str">
        <f>IF(M398="","",J398*M398/Q398*VLOOKUP(B398,'2-Kosten per locatie'!$A$12:$C$50,3,FALSE))</f>
        <v/>
      </c>
      <c r="P398" s="318">
        <f>IF(L398="nio",0,IF(L398&gt;0,VLOOKUP(G398,'3-Productie normen'!A:O,VLOOKUP(L398,'3-Productie normen'!$B$33:$C$40,2,FALSE),FALSE)))</f>
        <v>0</v>
      </c>
      <c r="Q398" s="318">
        <f>P398*'3-Productie normen'!$O$8</f>
        <v>0</v>
      </c>
      <c r="R398" s="319" t="str">
        <f>VLOOKUP(G398,'3-Productie normen'!A:M,13,FALSE)</f>
        <v>B</v>
      </c>
      <c r="S398" s="319"/>
      <c r="U398" s="320">
        <f t="shared" si="12"/>
        <v>4998</v>
      </c>
    </row>
    <row r="399" spans="1:21" ht="14.1" customHeight="1">
      <c r="A399" s="74">
        <v>399</v>
      </c>
      <c r="B399" s="286" t="s">
        <v>484</v>
      </c>
      <c r="C399" s="286" t="s">
        <v>485</v>
      </c>
      <c r="D399" s="481">
        <v>2</v>
      </c>
      <c r="E399" s="231" t="s">
        <v>350</v>
      </c>
      <c r="F399" s="489" t="s">
        <v>242</v>
      </c>
      <c r="G399" s="508" t="s">
        <v>36</v>
      </c>
      <c r="H399" s="489" t="s">
        <v>277</v>
      </c>
      <c r="I399" s="489" t="s">
        <v>642</v>
      </c>
      <c r="J399" s="504">
        <v>39</v>
      </c>
      <c r="K399" s="317">
        <f t="shared" si="13"/>
        <v>255</v>
      </c>
      <c r="L399" s="235">
        <v>255</v>
      </c>
      <c r="M399" s="235"/>
      <c r="N399" s="234" t="e">
        <f>IF(L399="nio",0,IF(L399&gt;0,L399*J399/P399,0))*VLOOKUP(B399,'2-Kosten per locatie'!$A$12:$C$50,3,FALSE)</f>
        <v>#DIV/0!</v>
      </c>
      <c r="O399" s="234" t="str">
        <f>IF(M399="","",J399*M399/Q399*VLOOKUP(B399,'2-Kosten per locatie'!$A$12:$C$50,3,FALSE))</f>
        <v/>
      </c>
      <c r="P399" s="318">
        <f>IF(L399="nio",0,IF(L399&gt;0,VLOOKUP(G399,'3-Productie normen'!A:O,VLOOKUP(L399,'3-Productie normen'!$B$33:$C$40,2,FALSE),FALSE)))</f>
        <v>0</v>
      </c>
      <c r="Q399" s="318">
        <f>P399*'3-Productie normen'!$O$8</f>
        <v>0</v>
      </c>
      <c r="R399" s="319" t="str">
        <f>VLOOKUP(G399,'3-Productie normen'!A:M,13,FALSE)</f>
        <v>B</v>
      </c>
      <c r="S399" s="319"/>
      <c r="U399" s="320">
        <f t="shared" si="12"/>
        <v>9945</v>
      </c>
    </row>
    <row r="400" spans="1:21" ht="14.1" customHeight="1">
      <c r="A400" s="74">
        <v>400</v>
      </c>
      <c r="B400" s="286" t="s">
        <v>484</v>
      </c>
      <c r="C400" s="286" t="s">
        <v>485</v>
      </c>
      <c r="D400" s="481">
        <v>2</v>
      </c>
      <c r="E400" s="231" t="s">
        <v>351</v>
      </c>
      <c r="F400" s="489" t="s">
        <v>501</v>
      </c>
      <c r="G400" s="508" t="s">
        <v>36</v>
      </c>
      <c r="H400" s="489" t="s">
        <v>277</v>
      </c>
      <c r="I400" s="489" t="s">
        <v>642</v>
      </c>
      <c r="J400" s="504">
        <v>7</v>
      </c>
      <c r="K400" s="317">
        <f t="shared" si="13"/>
        <v>255</v>
      </c>
      <c r="L400" s="235">
        <v>255</v>
      </c>
      <c r="M400" s="235"/>
      <c r="N400" s="234" t="e">
        <f>IF(L400="nio",0,IF(L400&gt;0,L400*J400/P400,0))*VLOOKUP(B400,'2-Kosten per locatie'!$A$12:$C$50,3,FALSE)</f>
        <v>#DIV/0!</v>
      </c>
      <c r="O400" s="234" t="str">
        <f>IF(M400="","",J400*M400/Q400*VLOOKUP(B400,'2-Kosten per locatie'!$A$12:$C$50,3,FALSE))</f>
        <v/>
      </c>
      <c r="P400" s="318">
        <f>IF(L400="nio",0,IF(L400&gt;0,VLOOKUP(G400,'3-Productie normen'!A:O,VLOOKUP(L400,'3-Productie normen'!$B$33:$C$40,2,FALSE),FALSE)))</f>
        <v>0</v>
      </c>
      <c r="Q400" s="318">
        <f>P400*'3-Productie normen'!$O$8</f>
        <v>0</v>
      </c>
      <c r="R400" s="319" t="str">
        <f>VLOOKUP(G400,'3-Productie normen'!A:M,13,FALSE)</f>
        <v>B</v>
      </c>
      <c r="S400" s="319"/>
      <c r="U400" s="320">
        <f t="shared" si="12"/>
        <v>1785</v>
      </c>
    </row>
    <row r="401" spans="1:21" ht="14.1" customHeight="1">
      <c r="A401" s="74">
        <v>401</v>
      </c>
      <c r="B401" s="286" t="s">
        <v>484</v>
      </c>
      <c r="C401" s="286" t="s">
        <v>485</v>
      </c>
      <c r="D401" s="481">
        <v>2</v>
      </c>
      <c r="E401" s="231" t="s">
        <v>353</v>
      </c>
      <c r="F401" s="489" t="s">
        <v>227</v>
      </c>
      <c r="G401" s="286" t="s">
        <v>40</v>
      </c>
      <c r="H401" s="489" t="s">
        <v>277</v>
      </c>
      <c r="I401" s="489" t="s">
        <v>642</v>
      </c>
      <c r="J401" s="504">
        <v>2.2000000000000002</v>
      </c>
      <c r="K401" s="317">
        <f t="shared" si="13"/>
        <v>156</v>
      </c>
      <c r="L401" s="235">
        <v>156</v>
      </c>
      <c r="M401" s="235"/>
      <c r="N401" s="234" t="e">
        <f>IF(L401="nio",0,IF(L401&gt;0,L401*J401/P401,0))*VLOOKUP(B401,'2-Kosten per locatie'!$A$12:$C$50,3,FALSE)</f>
        <v>#DIV/0!</v>
      </c>
      <c r="O401" s="234" t="str">
        <f>IF(M401="","",J401*M401/Q401*VLOOKUP(B401,'2-Kosten per locatie'!$A$12:$C$50,3,FALSE))</f>
        <v/>
      </c>
      <c r="P401" s="318">
        <f>IF(L401="nio",0,IF(L401&gt;0,VLOOKUP(G401,'3-Productie normen'!A:O,VLOOKUP(L401,'3-Productie normen'!$B$33:$C$40,2,FALSE),FALSE)))</f>
        <v>0</v>
      </c>
      <c r="Q401" s="318">
        <f>P401*'3-Productie normen'!$O$8</f>
        <v>0</v>
      </c>
      <c r="R401" s="319" t="str">
        <f>VLOOKUP(G401,'3-Productie normen'!A:M,13,FALSE)</f>
        <v>V</v>
      </c>
      <c r="S401" s="319"/>
      <c r="U401" s="320">
        <f t="shared" si="12"/>
        <v>343.20000000000005</v>
      </c>
    </row>
    <row r="402" spans="1:21" ht="14.1" customHeight="1">
      <c r="A402" s="74">
        <v>402</v>
      </c>
      <c r="B402" s="286" t="s">
        <v>484</v>
      </c>
      <c r="C402" s="286" t="s">
        <v>485</v>
      </c>
      <c r="D402" s="481">
        <v>2</v>
      </c>
      <c r="E402" s="231" t="s">
        <v>354</v>
      </c>
      <c r="F402" s="489" t="s">
        <v>248</v>
      </c>
      <c r="G402" s="83" t="s">
        <v>46</v>
      </c>
      <c r="H402" s="489" t="s">
        <v>507</v>
      </c>
      <c r="I402" s="423" t="s">
        <v>635</v>
      </c>
      <c r="J402" s="504">
        <v>3.5</v>
      </c>
      <c r="K402" s="317">
        <f t="shared" si="13"/>
        <v>255</v>
      </c>
      <c r="L402" s="235">
        <v>255</v>
      </c>
      <c r="M402" s="235"/>
      <c r="N402" s="234" t="e">
        <f>IF(L402="nio",0,IF(L402&gt;0,L402*J402/P402,0))*VLOOKUP(B402,'2-Kosten per locatie'!$A$12:$C$50,3,FALSE)</f>
        <v>#DIV/0!</v>
      </c>
      <c r="O402" s="234" t="str">
        <f>IF(M402="","",J402*M402/Q402*VLOOKUP(B402,'2-Kosten per locatie'!$A$12:$C$50,3,FALSE))</f>
        <v/>
      </c>
      <c r="P402" s="318">
        <f>IF(L402="nio",0,IF(L402&gt;0,VLOOKUP(G402,'3-Productie normen'!A:O,VLOOKUP(L402,'3-Productie normen'!$B$33:$C$40,2,FALSE),FALSE)))</f>
        <v>0</v>
      </c>
      <c r="Q402" s="318">
        <f>P402*'3-Productie normen'!$O$8</f>
        <v>0</v>
      </c>
      <c r="R402" s="319" t="str">
        <f>VLOOKUP(G402,'3-Productie normen'!A:M,13,FALSE)</f>
        <v>V</v>
      </c>
      <c r="S402" s="319"/>
      <c r="U402" s="320">
        <f t="shared" si="12"/>
        <v>892.5</v>
      </c>
    </row>
    <row r="403" spans="1:21" ht="14.1" customHeight="1">
      <c r="A403" s="74">
        <v>403</v>
      </c>
      <c r="B403" s="286" t="s">
        <v>518</v>
      </c>
      <c r="C403" s="286" t="s">
        <v>519</v>
      </c>
      <c r="D403" s="481" t="s">
        <v>72</v>
      </c>
      <c r="E403" s="231">
        <v>1</v>
      </c>
      <c r="F403" s="489" t="s">
        <v>508</v>
      </c>
      <c r="G403" s="70" t="s">
        <v>43</v>
      </c>
      <c r="H403" s="489" t="s">
        <v>277</v>
      </c>
      <c r="I403" s="489" t="s">
        <v>642</v>
      </c>
      <c r="J403" s="504">
        <v>260</v>
      </c>
      <c r="K403" s="317">
        <f t="shared" si="13"/>
        <v>255</v>
      </c>
      <c r="L403" s="235">
        <v>255</v>
      </c>
      <c r="M403" s="235"/>
      <c r="N403" s="234" t="e">
        <f>IF(L403="nio",0,IF(L403&gt;0,L403*J403/P403,0))*VLOOKUP(B403,'2-Kosten per locatie'!$A$12:$C$50,3,FALSE)</f>
        <v>#DIV/0!</v>
      </c>
      <c r="O403" s="234" t="str">
        <f>IF(M403="","",J403*M403/Q403*VLOOKUP(B403,'2-Kosten per locatie'!$A$12:$C$50,3,FALSE))</f>
        <v/>
      </c>
      <c r="P403" s="318">
        <f>IF(L403="nio",0,IF(L403&gt;0,VLOOKUP(G403,'3-Productie normen'!A:O,VLOOKUP(L403,'3-Productie normen'!$B$33:$C$40,2,FALSE),FALSE)))</f>
        <v>0</v>
      </c>
      <c r="Q403" s="318">
        <f>P403*'3-Productie normen'!$O$8</f>
        <v>0</v>
      </c>
      <c r="R403" s="319" t="str">
        <f>VLOOKUP(G403,'3-Productie normen'!A:M,13,FALSE)</f>
        <v>B</v>
      </c>
      <c r="S403" s="319"/>
      <c r="U403" s="320">
        <f t="shared" si="12"/>
        <v>66300</v>
      </c>
    </row>
    <row r="404" spans="1:21" ht="14.1" customHeight="1">
      <c r="A404" s="74">
        <v>404</v>
      </c>
      <c r="B404" s="286" t="s">
        <v>518</v>
      </c>
      <c r="C404" s="286" t="s">
        <v>519</v>
      </c>
      <c r="D404" s="481" t="s">
        <v>72</v>
      </c>
      <c r="E404" s="231">
        <v>2</v>
      </c>
      <c r="F404" s="489" t="s">
        <v>456</v>
      </c>
      <c r="G404" s="70" t="s">
        <v>628</v>
      </c>
      <c r="H404" s="489" t="s">
        <v>279</v>
      </c>
      <c r="I404" s="486" t="s">
        <v>73</v>
      </c>
      <c r="J404" s="504">
        <v>33.5</v>
      </c>
      <c r="K404" s="317">
        <f t="shared" si="13"/>
        <v>255</v>
      </c>
      <c r="L404" s="235">
        <v>255</v>
      </c>
      <c r="M404" s="235"/>
      <c r="N404" s="234" t="e">
        <f>IF(L404="nio",0,IF(L404&gt;0,L404*J404/P404,0))*VLOOKUP(B404,'2-Kosten per locatie'!$A$12:$C$50,3,FALSE)</f>
        <v>#DIV/0!</v>
      </c>
      <c r="O404" s="234" t="str">
        <f>IF(M404="","",J404*M404/Q404*VLOOKUP(B404,'2-Kosten per locatie'!$A$12:$C$50,3,FALSE))</f>
        <v/>
      </c>
      <c r="P404" s="318">
        <f>IF(L404="nio",0,IF(L404&gt;0,VLOOKUP(G404,'3-Productie normen'!A:O,VLOOKUP(L404,'3-Productie normen'!$B$33:$C$40,2,FALSE),FALSE)))</f>
        <v>0</v>
      </c>
      <c r="Q404" s="318">
        <f>P404*'3-Productie normen'!$O$8</f>
        <v>0</v>
      </c>
      <c r="R404" s="319" t="str">
        <f>VLOOKUP(G404,'3-Productie normen'!A:M,13,FALSE)</f>
        <v>V</v>
      </c>
      <c r="S404" s="319"/>
      <c r="U404" s="320">
        <f t="shared" si="12"/>
        <v>8542.5</v>
      </c>
    </row>
    <row r="405" spans="1:21" ht="14.1" customHeight="1">
      <c r="A405" s="74">
        <v>405</v>
      </c>
      <c r="B405" s="286" t="s">
        <v>518</v>
      </c>
      <c r="C405" s="286" t="s">
        <v>519</v>
      </c>
      <c r="D405" s="481" t="s">
        <v>72</v>
      </c>
      <c r="E405" s="231">
        <v>4</v>
      </c>
      <c r="F405" s="489" t="s">
        <v>509</v>
      </c>
      <c r="G405" s="70" t="s">
        <v>38</v>
      </c>
      <c r="H405" s="489" t="s">
        <v>441</v>
      </c>
      <c r="I405" s="423" t="s">
        <v>634</v>
      </c>
      <c r="J405" s="504">
        <v>10</v>
      </c>
      <c r="K405" s="317">
        <f t="shared" si="13"/>
        <v>255</v>
      </c>
      <c r="L405" s="235">
        <v>255</v>
      </c>
      <c r="M405" s="235"/>
      <c r="N405" s="234" t="e">
        <f>IF(L405="nio",0,IF(L405&gt;0,L405*J405/P405,0))*VLOOKUP(B405,'2-Kosten per locatie'!$A$12:$C$50,3,FALSE)</f>
        <v>#DIV/0!</v>
      </c>
      <c r="O405" s="234" t="str">
        <f>IF(M405="","",J405*M405/Q405*VLOOKUP(B405,'2-Kosten per locatie'!$A$12:$C$50,3,FALSE))</f>
        <v/>
      </c>
      <c r="P405" s="318">
        <f>IF(L405="nio",0,IF(L405&gt;0,VLOOKUP(G405,'3-Productie normen'!A:O,VLOOKUP(L405,'3-Productie normen'!$B$33:$C$40,2,FALSE),FALSE)))</f>
        <v>0</v>
      </c>
      <c r="Q405" s="318">
        <f>P405*'3-Productie normen'!$O$8</f>
        <v>0</v>
      </c>
      <c r="R405" s="319" t="str">
        <f>VLOOKUP(G405,'3-Productie normen'!A:M,13,FALSE)</f>
        <v>S</v>
      </c>
      <c r="S405" s="319"/>
      <c r="U405" s="320">
        <f t="shared" si="12"/>
        <v>2550</v>
      </c>
    </row>
    <row r="406" spans="1:21" ht="14.1" customHeight="1">
      <c r="A406" s="74">
        <v>406</v>
      </c>
      <c r="B406" s="286" t="s">
        <v>518</v>
      </c>
      <c r="C406" s="286" t="s">
        <v>519</v>
      </c>
      <c r="D406" s="481" t="s">
        <v>72</v>
      </c>
      <c r="E406" s="231">
        <v>6</v>
      </c>
      <c r="F406" s="489" t="s">
        <v>508</v>
      </c>
      <c r="G406" s="70" t="s">
        <v>43</v>
      </c>
      <c r="H406" s="489" t="s">
        <v>277</v>
      </c>
      <c r="I406" s="489" t="s">
        <v>642</v>
      </c>
      <c r="J406" s="504">
        <v>43.4</v>
      </c>
      <c r="K406" s="317">
        <f t="shared" si="13"/>
        <v>255</v>
      </c>
      <c r="L406" s="235">
        <v>255</v>
      </c>
      <c r="M406" s="235"/>
      <c r="N406" s="234" t="e">
        <f>IF(L406="nio",0,IF(L406&gt;0,L406*J406/P406,0))*VLOOKUP(B406,'2-Kosten per locatie'!$A$12:$C$50,3,FALSE)</f>
        <v>#DIV/0!</v>
      </c>
      <c r="O406" s="234" t="str">
        <f>IF(M406="","",J406*M406/Q406*VLOOKUP(B406,'2-Kosten per locatie'!$A$12:$C$50,3,FALSE))</f>
        <v/>
      </c>
      <c r="P406" s="318">
        <f>IF(L406="nio",0,IF(L406&gt;0,VLOOKUP(G406,'3-Productie normen'!A:O,VLOOKUP(L406,'3-Productie normen'!$B$33:$C$40,2,FALSE),FALSE)))</f>
        <v>0</v>
      </c>
      <c r="Q406" s="318">
        <f>P406*'3-Productie normen'!$O$8</f>
        <v>0</v>
      </c>
      <c r="R406" s="319" t="str">
        <f>VLOOKUP(G406,'3-Productie normen'!A:M,13,FALSE)</f>
        <v>B</v>
      </c>
      <c r="S406" s="319"/>
      <c r="U406" s="320">
        <f t="shared" si="12"/>
        <v>11067</v>
      </c>
    </row>
    <row r="407" spans="1:21" ht="14.1" customHeight="1">
      <c r="A407" s="74">
        <v>407</v>
      </c>
      <c r="B407" s="286" t="s">
        <v>518</v>
      </c>
      <c r="C407" s="286" t="s">
        <v>519</v>
      </c>
      <c r="D407" s="481" t="s">
        <v>72</v>
      </c>
      <c r="E407" s="231">
        <v>7</v>
      </c>
      <c r="F407" s="489" t="s">
        <v>510</v>
      </c>
      <c r="G407" s="286" t="s">
        <v>40</v>
      </c>
      <c r="H407" s="489" t="s">
        <v>277</v>
      </c>
      <c r="I407" s="489" t="s">
        <v>642</v>
      </c>
      <c r="J407" s="504">
        <v>50.6</v>
      </c>
      <c r="K407" s="317">
        <f t="shared" si="13"/>
        <v>156</v>
      </c>
      <c r="L407" s="235">
        <v>156</v>
      </c>
      <c r="M407" s="235"/>
      <c r="N407" s="234" t="e">
        <f>IF(L407="nio",0,IF(L407&gt;0,L407*J407/P407,0))*VLOOKUP(B407,'2-Kosten per locatie'!$A$12:$C$50,3,FALSE)</f>
        <v>#DIV/0!</v>
      </c>
      <c r="O407" s="234" t="str">
        <f>IF(M407="","",J407*M407/Q407*VLOOKUP(B407,'2-Kosten per locatie'!$A$12:$C$50,3,FALSE))</f>
        <v/>
      </c>
      <c r="P407" s="318">
        <f>IF(L407="nio",0,IF(L407&gt;0,VLOOKUP(G407,'3-Productie normen'!A:O,VLOOKUP(L407,'3-Productie normen'!$B$33:$C$40,2,FALSE),FALSE)))</f>
        <v>0</v>
      </c>
      <c r="Q407" s="318">
        <f>P407*'3-Productie normen'!$O$8</f>
        <v>0</v>
      </c>
      <c r="R407" s="319" t="str">
        <f>VLOOKUP(G407,'3-Productie normen'!A:M,13,FALSE)</f>
        <v>V</v>
      </c>
      <c r="S407" s="319"/>
      <c r="U407" s="320">
        <f t="shared" si="12"/>
        <v>7893.6</v>
      </c>
    </row>
    <row r="408" spans="1:21" ht="14.1" customHeight="1">
      <c r="A408" s="74">
        <v>408</v>
      </c>
      <c r="B408" s="286" t="s">
        <v>518</v>
      </c>
      <c r="C408" s="286" t="s">
        <v>519</v>
      </c>
      <c r="D408" s="481" t="s">
        <v>72</v>
      </c>
      <c r="E408" s="231">
        <v>8</v>
      </c>
      <c r="F408" s="489" t="s">
        <v>508</v>
      </c>
      <c r="G408" s="70" t="s">
        <v>43</v>
      </c>
      <c r="H408" s="489" t="s">
        <v>277</v>
      </c>
      <c r="I408" s="489" t="s">
        <v>642</v>
      </c>
      <c r="J408" s="504">
        <v>44.4</v>
      </c>
      <c r="K408" s="317">
        <f t="shared" si="13"/>
        <v>255</v>
      </c>
      <c r="L408" s="235">
        <v>255</v>
      </c>
      <c r="M408" s="235"/>
      <c r="N408" s="234" t="e">
        <f>IF(L408="nio",0,IF(L408&gt;0,L408*J408/P408,0))*VLOOKUP(B408,'2-Kosten per locatie'!$A$12:$C$50,3,FALSE)</f>
        <v>#DIV/0!</v>
      </c>
      <c r="O408" s="234" t="str">
        <f>IF(M408="","",J408*M408/Q408*VLOOKUP(B408,'2-Kosten per locatie'!$A$12:$C$50,3,FALSE))</f>
        <v/>
      </c>
      <c r="P408" s="318">
        <f>IF(L408="nio",0,IF(L408&gt;0,VLOOKUP(G408,'3-Productie normen'!A:O,VLOOKUP(L408,'3-Productie normen'!$B$33:$C$40,2,FALSE),FALSE)))</f>
        <v>0</v>
      </c>
      <c r="Q408" s="318">
        <f>P408*'3-Productie normen'!$O$8</f>
        <v>0</v>
      </c>
      <c r="R408" s="319" t="str">
        <f>VLOOKUP(G408,'3-Productie normen'!A:M,13,FALSE)</f>
        <v>B</v>
      </c>
      <c r="S408" s="319"/>
      <c r="U408" s="320">
        <f t="shared" si="12"/>
        <v>11322</v>
      </c>
    </row>
    <row r="409" spans="1:21" ht="14.1" customHeight="1">
      <c r="A409" s="74">
        <v>409</v>
      </c>
      <c r="B409" s="286" t="s">
        <v>518</v>
      </c>
      <c r="C409" s="286" t="s">
        <v>519</v>
      </c>
      <c r="D409" s="481" t="s">
        <v>72</v>
      </c>
      <c r="E409" s="231">
        <v>9</v>
      </c>
      <c r="F409" s="489" t="s">
        <v>46</v>
      </c>
      <c r="G409" s="83" t="s">
        <v>46</v>
      </c>
      <c r="H409" s="489" t="s">
        <v>277</v>
      </c>
      <c r="I409" s="489" t="s">
        <v>642</v>
      </c>
      <c r="J409" s="504">
        <v>32.4</v>
      </c>
      <c r="K409" s="317">
        <f t="shared" si="13"/>
        <v>255</v>
      </c>
      <c r="L409" s="235">
        <v>255</v>
      </c>
      <c r="M409" s="235"/>
      <c r="N409" s="234" t="e">
        <f>IF(L409="nio",0,IF(L409&gt;0,L409*J409/P409,0))*VLOOKUP(B409,'2-Kosten per locatie'!$A$12:$C$50,3,FALSE)</f>
        <v>#DIV/0!</v>
      </c>
      <c r="O409" s="234" t="str">
        <f>IF(M409="","",J409*M409/Q409*VLOOKUP(B409,'2-Kosten per locatie'!$A$12:$C$50,3,FALSE))</f>
        <v/>
      </c>
      <c r="P409" s="318">
        <f>IF(L409="nio",0,IF(L409&gt;0,VLOOKUP(G409,'3-Productie normen'!A:O,VLOOKUP(L409,'3-Productie normen'!$B$33:$C$40,2,FALSE),FALSE)))</f>
        <v>0</v>
      </c>
      <c r="Q409" s="318">
        <f>P409*'3-Productie normen'!$O$8</f>
        <v>0</v>
      </c>
      <c r="R409" s="319" t="str">
        <f>VLOOKUP(G409,'3-Productie normen'!A:M,13,FALSE)</f>
        <v>V</v>
      </c>
      <c r="S409" s="319"/>
      <c r="U409" s="320">
        <f t="shared" si="12"/>
        <v>8262</v>
      </c>
    </row>
    <row r="410" spans="1:21" ht="14.1" customHeight="1">
      <c r="A410" s="74">
        <v>410</v>
      </c>
      <c r="B410" s="286" t="s">
        <v>518</v>
      </c>
      <c r="C410" s="286" t="s">
        <v>519</v>
      </c>
      <c r="D410" s="481" t="s">
        <v>72</v>
      </c>
      <c r="E410" s="231">
        <v>10</v>
      </c>
      <c r="F410" s="489" t="s">
        <v>508</v>
      </c>
      <c r="G410" s="70" t="s">
        <v>43</v>
      </c>
      <c r="H410" s="489" t="s">
        <v>277</v>
      </c>
      <c r="I410" s="489" t="s">
        <v>642</v>
      </c>
      <c r="J410" s="504">
        <v>21.6</v>
      </c>
      <c r="K410" s="317">
        <f t="shared" si="13"/>
        <v>255</v>
      </c>
      <c r="L410" s="235">
        <v>255</v>
      </c>
      <c r="M410" s="235"/>
      <c r="N410" s="234" t="e">
        <f>IF(L410="nio",0,IF(L410&gt;0,L410*J410/P410,0))*VLOOKUP(B410,'2-Kosten per locatie'!$A$12:$C$50,3,FALSE)</f>
        <v>#DIV/0!</v>
      </c>
      <c r="O410" s="234" t="str">
        <f>IF(M410="","",J410*M410/Q410*VLOOKUP(B410,'2-Kosten per locatie'!$A$12:$C$50,3,FALSE))</f>
        <v/>
      </c>
      <c r="P410" s="318">
        <f>IF(L410="nio",0,IF(L410&gt;0,VLOOKUP(G410,'3-Productie normen'!A:O,VLOOKUP(L410,'3-Productie normen'!$B$33:$C$40,2,FALSE),FALSE)))</f>
        <v>0</v>
      </c>
      <c r="Q410" s="318">
        <f>P410*'3-Productie normen'!$O$8</f>
        <v>0</v>
      </c>
      <c r="R410" s="319" t="str">
        <f>VLOOKUP(G410,'3-Productie normen'!A:M,13,FALSE)</f>
        <v>B</v>
      </c>
      <c r="S410" s="319"/>
      <c r="U410" s="320">
        <f t="shared" si="12"/>
        <v>5508</v>
      </c>
    </row>
    <row r="411" spans="1:21" ht="14.1" customHeight="1">
      <c r="A411" s="74">
        <v>411</v>
      </c>
      <c r="B411" s="286" t="s">
        <v>518</v>
      </c>
      <c r="C411" s="286" t="s">
        <v>519</v>
      </c>
      <c r="D411" s="481" t="s">
        <v>72</v>
      </c>
      <c r="E411" s="231">
        <v>11</v>
      </c>
      <c r="F411" s="489" t="s">
        <v>508</v>
      </c>
      <c r="G411" s="70" t="s">
        <v>43</v>
      </c>
      <c r="H411" s="489" t="s">
        <v>277</v>
      </c>
      <c r="I411" s="489" t="s">
        <v>642</v>
      </c>
      <c r="J411" s="504">
        <v>22.5</v>
      </c>
      <c r="K411" s="317">
        <f t="shared" si="13"/>
        <v>255</v>
      </c>
      <c r="L411" s="235">
        <v>255</v>
      </c>
      <c r="M411" s="235"/>
      <c r="N411" s="234" t="e">
        <f>IF(L411="nio",0,IF(L411&gt;0,L411*J411/P411,0))*VLOOKUP(B411,'2-Kosten per locatie'!$A$12:$C$50,3,FALSE)</f>
        <v>#DIV/0!</v>
      </c>
      <c r="O411" s="234" t="str">
        <f>IF(M411="","",J411*M411/Q411*VLOOKUP(B411,'2-Kosten per locatie'!$A$12:$C$50,3,FALSE))</f>
        <v/>
      </c>
      <c r="P411" s="318">
        <f>IF(L411="nio",0,IF(L411&gt;0,VLOOKUP(G411,'3-Productie normen'!A:O,VLOOKUP(L411,'3-Productie normen'!$B$33:$C$40,2,FALSE),FALSE)))</f>
        <v>0</v>
      </c>
      <c r="Q411" s="318">
        <f>P411*'3-Productie normen'!$O$8</f>
        <v>0</v>
      </c>
      <c r="R411" s="319" t="str">
        <f>VLOOKUP(G411,'3-Productie normen'!A:M,13,FALSE)</f>
        <v>B</v>
      </c>
      <c r="S411" s="319"/>
      <c r="U411" s="320">
        <f t="shared" si="12"/>
        <v>5737.5</v>
      </c>
    </row>
    <row r="412" spans="1:21" ht="14.1" customHeight="1">
      <c r="A412" s="74">
        <v>412</v>
      </c>
      <c r="B412" s="286" t="s">
        <v>518</v>
      </c>
      <c r="C412" s="286" t="s">
        <v>519</v>
      </c>
      <c r="D412" s="481" t="s">
        <v>72</v>
      </c>
      <c r="E412" s="231">
        <v>13</v>
      </c>
      <c r="F412" s="489" t="s">
        <v>510</v>
      </c>
      <c r="G412" s="286" t="s">
        <v>40</v>
      </c>
      <c r="H412" s="489" t="s">
        <v>278</v>
      </c>
      <c r="I412" s="423" t="s">
        <v>635</v>
      </c>
      <c r="J412" s="504">
        <v>95.6</v>
      </c>
      <c r="K412" s="317">
        <f t="shared" si="13"/>
        <v>156</v>
      </c>
      <c r="L412" s="235">
        <v>156</v>
      </c>
      <c r="M412" s="235"/>
      <c r="N412" s="234" t="e">
        <f>IF(L412="nio",0,IF(L412&gt;0,L412*J412/P412,0))*VLOOKUP(B412,'2-Kosten per locatie'!$A$12:$C$50,3,FALSE)</f>
        <v>#DIV/0!</v>
      </c>
      <c r="O412" s="234" t="str">
        <f>IF(M412="","",J412*M412/Q412*VLOOKUP(B412,'2-Kosten per locatie'!$A$12:$C$50,3,FALSE))</f>
        <v/>
      </c>
      <c r="P412" s="318">
        <f>IF(L412="nio",0,IF(L412&gt;0,VLOOKUP(G412,'3-Productie normen'!A:O,VLOOKUP(L412,'3-Productie normen'!$B$33:$C$40,2,FALSE),FALSE)))</f>
        <v>0</v>
      </c>
      <c r="Q412" s="318">
        <f>P412*'3-Productie normen'!$O$8</f>
        <v>0</v>
      </c>
      <c r="R412" s="319" t="str">
        <f>VLOOKUP(G412,'3-Productie normen'!A:M,13,FALSE)</f>
        <v>V</v>
      </c>
      <c r="S412" s="319"/>
      <c r="U412" s="320">
        <f t="shared" si="12"/>
        <v>14913.599999999999</v>
      </c>
    </row>
    <row r="413" spans="1:21" ht="14.1" customHeight="1">
      <c r="A413" s="74">
        <v>413</v>
      </c>
      <c r="B413" s="286" t="s">
        <v>518</v>
      </c>
      <c r="C413" s="286" t="s">
        <v>519</v>
      </c>
      <c r="D413" s="481" t="s">
        <v>72</v>
      </c>
      <c r="E413" s="231">
        <v>14</v>
      </c>
      <c r="F413" s="489" t="s">
        <v>511</v>
      </c>
      <c r="G413" s="508" t="s">
        <v>36</v>
      </c>
      <c r="H413" s="489" t="s">
        <v>277</v>
      </c>
      <c r="I413" s="489" t="s">
        <v>642</v>
      </c>
      <c r="J413" s="504">
        <v>27.6</v>
      </c>
      <c r="K413" s="317">
        <f t="shared" si="13"/>
        <v>255</v>
      </c>
      <c r="L413" s="235">
        <v>255</v>
      </c>
      <c r="M413" s="235"/>
      <c r="N413" s="234" t="e">
        <f>IF(L413="nio",0,IF(L413&gt;0,L413*J413/P413,0))*VLOOKUP(B413,'2-Kosten per locatie'!$A$12:$C$50,3,FALSE)</f>
        <v>#DIV/0!</v>
      </c>
      <c r="O413" s="234" t="str">
        <f>IF(M413="","",J413*M413/Q413*VLOOKUP(B413,'2-Kosten per locatie'!$A$12:$C$50,3,FALSE))</f>
        <v/>
      </c>
      <c r="P413" s="318">
        <f>IF(L413="nio",0,IF(L413&gt;0,VLOOKUP(G413,'3-Productie normen'!A:O,VLOOKUP(L413,'3-Productie normen'!$B$33:$C$40,2,FALSE),FALSE)))</f>
        <v>0</v>
      </c>
      <c r="Q413" s="318">
        <f>P413*'3-Productie normen'!$O$8</f>
        <v>0</v>
      </c>
      <c r="R413" s="319" t="str">
        <f>VLOOKUP(G413,'3-Productie normen'!A:M,13,FALSE)</f>
        <v>B</v>
      </c>
      <c r="S413" s="319"/>
      <c r="U413" s="320">
        <f t="shared" si="12"/>
        <v>7038</v>
      </c>
    </row>
    <row r="414" spans="1:21" ht="14.1" customHeight="1">
      <c r="A414" s="74">
        <v>414</v>
      </c>
      <c r="B414" s="286" t="s">
        <v>518</v>
      </c>
      <c r="C414" s="286" t="s">
        <v>519</v>
      </c>
      <c r="D414" s="481" t="s">
        <v>72</v>
      </c>
      <c r="E414" s="231">
        <v>15</v>
      </c>
      <c r="F414" s="489" t="s">
        <v>510</v>
      </c>
      <c r="G414" s="286" t="s">
        <v>40</v>
      </c>
      <c r="H414" s="489" t="s">
        <v>277</v>
      </c>
      <c r="I414" s="489" t="s">
        <v>642</v>
      </c>
      <c r="J414" s="504">
        <v>6.1</v>
      </c>
      <c r="K414" s="317">
        <f t="shared" si="13"/>
        <v>156</v>
      </c>
      <c r="L414" s="235">
        <v>156</v>
      </c>
      <c r="M414" s="235"/>
      <c r="N414" s="234" t="e">
        <f>IF(L414="nio",0,IF(L414&gt;0,L414*J414/P414,0))*VLOOKUP(B414,'2-Kosten per locatie'!$A$12:$C$50,3,FALSE)</f>
        <v>#DIV/0!</v>
      </c>
      <c r="O414" s="234" t="str">
        <f>IF(M414="","",J414*M414/Q414*VLOOKUP(B414,'2-Kosten per locatie'!$A$12:$C$50,3,FALSE))</f>
        <v/>
      </c>
      <c r="P414" s="318">
        <f>IF(L414="nio",0,IF(L414&gt;0,VLOOKUP(G414,'3-Productie normen'!A:O,VLOOKUP(L414,'3-Productie normen'!$B$33:$C$40,2,FALSE),FALSE)))</f>
        <v>0</v>
      </c>
      <c r="Q414" s="318">
        <f>P414*'3-Productie normen'!$O$8</f>
        <v>0</v>
      </c>
      <c r="R414" s="319" t="str">
        <f>VLOOKUP(G414,'3-Productie normen'!A:M,13,FALSE)</f>
        <v>V</v>
      </c>
      <c r="S414" s="319"/>
      <c r="U414" s="320">
        <f t="shared" si="12"/>
        <v>951.59999999999991</v>
      </c>
    </row>
    <row r="415" spans="1:21" ht="14.1" customHeight="1">
      <c r="A415" s="74">
        <v>415</v>
      </c>
      <c r="B415" s="286" t="s">
        <v>518</v>
      </c>
      <c r="C415" s="286" t="s">
        <v>519</v>
      </c>
      <c r="D415" s="481" t="s">
        <v>72</v>
      </c>
      <c r="E415" s="231">
        <v>16</v>
      </c>
      <c r="F415" s="489" t="s">
        <v>511</v>
      </c>
      <c r="G415" s="508" t="s">
        <v>36</v>
      </c>
      <c r="H415" s="489" t="s">
        <v>277</v>
      </c>
      <c r="I415" s="489" t="s">
        <v>642</v>
      </c>
      <c r="J415" s="504">
        <v>115.1</v>
      </c>
      <c r="K415" s="317">
        <f t="shared" si="13"/>
        <v>255</v>
      </c>
      <c r="L415" s="235">
        <v>255</v>
      </c>
      <c r="M415" s="235"/>
      <c r="N415" s="234" t="e">
        <f>IF(L415="nio",0,IF(L415&gt;0,L415*J415/P415,0))*VLOOKUP(B415,'2-Kosten per locatie'!$A$12:$C$50,3,FALSE)</f>
        <v>#DIV/0!</v>
      </c>
      <c r="O415" s="234" t="str">
        <f>IF(M415="","",J415*M415/Q415*VLOOKUP(B415,'2-Kosten per locatie'!$A$12:$C$50,3,FALSE))</f>
        <v/>
      </c>
      <c r="P415" s="318">
        <f>IF(L415="nio",0,IF(L415&gt;0,VLOOKUP(G415,'3-Productie normen'!A:O,VLOOKUP(L415,'3-Productie normen'!$B$33:$C$40,2,FALSE),FALSE)))</f>
        <v>0</v>
      </c>
      <c r="Q415" s="318">
        <f>P415*'3-Productie normen'!$O$8</f>
        <v>0</v>
      </c>
      <c r="R415" s="319" t="str">
        <f>VLOOKUP(G415,'3-Productie normen'!A:M,13,FALSE)</f>
        <v>B</v>
      </c>
      <c r="S415" s="319"/>
      <c r="U415" s="320">
        <f t="shared" si="12"/>
        <v>29350.5</v>
      </c>
    </row>
    <row r="416" spans="1:21" ht="14.1" customHeight="1">
      <c r="A416" s="74">
        <v>416</v>
      </c>
      <c r="B416" s="286" t="s">
        <v>518</v>
      </c>
      <c r="C416" s="286" t="s">
        <v>519</v>
      </c>
      <c r="D416" s="481" t="s">
        <v>72</v>
      </c>
      <c r="E416" s="231">
        <v>17</v>
      </c>
      <c r="F416" s="489" t="s">
        <v>511</v>
      </c>
      <c r="G416" s="508" t="s">
        <v>36</v>
      </c>
      <c r="H416" s="489" t="s">
        <v>277</v>
      </c>
      <c r="I416" s="489" t="s">
        <v>642</v>
      </c>
      <c r="J416" s="504">
        <v>118.2</v>
      </c>
      <c r="K416" s="317">
        <f t="shared" si="13"/>
        <v>255</v>
      </c>
      <c r="L416" s="235">
        <v>255</v>
      </c>
      <c r="M416" s="235"/>
      <c r="N416" s="234" t="e">
        <f>IF(L416="nio",0,IF(L416&gt;0,L416*J416/P416,0))*VLOOKUP(B416,'2-Kosten per locatie'!$A$12:$C$50,3,FALSE)</f>
        <v>#DIV/0!</v>
      </c>
      <c r="O416" s="234" t="str">
        <f>IF(M416="","",J416*M416/Q416*VLOOKUP(B416,'2-Kosten per locatie'!$A$12:$C$50,3,FALSE))</f>
        <v/>
      </c>
      <c r="P416" s="318">
        <f>IF(L416="nio",0,IF(L416&gt;0,VLOOKUP(G416,'3-Productie normen'!A:O,VLOOKUP(L416,'3-Productie normen'!$B$33:$C$40,2,FALSE),FALSE)))</f>
        <v>0</v>
      </c>
      <c r="Q416" s="318">
        <f>P416*'3-Productie normen'!$O$8</f>
        <v>0</v>
      </c>
      <c r="R416" s="319" t="str">
        <f>VLOOKUP(G416,'3-Productie normen'!A:M,13,FALSE)</f>
        <v>B</v>
      </c>
      <c r="S416" s="319"/>
      <c r="U416" s="320">
        <f t="shared" si="12"/>
        <v>30141</v>
      </c>
    </row>
    <row r="417" spans="1:22" ht="14.1" customHeight="1">
      <c r="A417" s="74">
        <v>417</v>
      </c>
      <c r="B417" s="286" t="s">
        <v>518</v>
      </c>
      <c r="C417" s="286" t="s">
        <v>519</v>
      </c>
      <c r="D417" s="481" t="s">
        <v>72</v>
      </c>
      <c r="E417" s="231">
        <v>18</v>
      </c>
      <c r="F417" s="489" t="s">
        <v>451</v>
      </c>
      <c r="G417" s="70" t="s">
        <v>628</v>
      </c>
      <c r="H417" s="489" t="s">
        <v>279</v>
      </c>
      <c r="I417" s="486" t="s">
        <v>73</v>
      </c>
      <c r="J417" s="504">
        <v>10.199999999999999</v>
      </c>
      <c r="K417" s="317">
        <f t="shared" si="13"/>
        <v>255</v>
      </c>
      <c r="L417" s="235">
        <v>255</v>
      </c>
      <c r="M417" s="235"/>
      <c r="N417" s="234" t="e">
        <f>IF(L417="nio",0,IF(L417&gt;0,L417*J417/P417,0))*VLOOKUP(B417,'2-Kosten per locatie'!$A$12:$C$50,3,FALSE)</f>
        <v>#DIV/0!</v>
      </c>
      <c r="O417" s="234" t="str">
        <f>IF(M417="","",J417*M417/Q417*VLOOKUP(B417,'2-Kosten per locatie'!$A$12:$C$50,3,FALSE))</f>
        <v/>
      </c>
      <c r="P417" s="318">
        <f>IF(L417="nio",0,IF(L417&gt;0,VLOOKUP(G417,'3-Productie normen'!A:O,VLOOKUP(L417,'3-Productie normen'!$B$33:$C$40,2,FALSE),FALSE)))</f>
        <v>0</v>
      </c>
      <c r="Q417" s="318">
        <f>P417*'3-Productie normen'!$O$8</f>
        <v>0</v>
      </c>
      <c r="R417" s="319" t="str">
        <f>VLOOKUP(G417,'3-Productie normen'!A:M,13,FALSE)</f>
        <v>V</v>
      </c>
      <c r="S417" s="319"/>
      <c r="U417" s="320">
        <f t="shared" si="12"/>
        <v>2601</v>
      </c>
    </row>
    <row r="418" spans="1:22" ht="14.1" customHeight="1">
      <c r="A418" s="74">
        <v>418</v>
      </c>
      <c r="B418" s="286" t="s">
        <v>518</v>
      </c>
      <c r="C418" s="286" t="s">
        <v>519</v>
      </c>
      <c r="D418" s="481" t="s">
        <v>72</v>
      </c>
      <c r="E418" s="231">
        <v>20</v>
      </c>
      <c r="F418" s="489" t="s">
        <v>511</v>
      </c>
      <c r="G418" s="508" t="s">
        <v>36</v>
      </c>
      <c r="H418" s="489" t="s">
        <v>279</v>
      </c>
      <c r="I418" s="486" t="s">
        <v>73</v>
      </c>
      <c r="J418" s="504">
        <v>10.6</v>
      </c>
      <c r="K418" s="317">
        <f t="shared" si="13"/>
        <v>255</v>
      </c>
      <c r="L418" s="235">
        <v>255</v>
      </c>
      <c r="M418" s="235"/>
      <c r="N418" s="234" t="e">
        <f>IF(L418="nio",0,IF(L418&gt;0,L418*J418/P418,0))*VLOOKUP(B418,'2-Kosten per locatie'!$A$12:$C$50,3,FALSE)</f>
        <v>#DIV/0!</v>
      </c>
      <c r="O418" s="234" t="str">
        <f>IF(M418="","",J418*M418/Q418*VLOOKUP(B418,'2-Kosten per locatie'!$A$12:$C$50,3,FALSE))</f>
        <v/>
      </c>
      <c r="P418" s="318">
        <f>IF(L418="nio",0,IF(L418&gt;0,VLOOKUP(G418,'3-Productie normen'!A:O,VLOOKUP(L418,'3-Productie normen'!$B$33:$C$40,2,FALSE),FALSE)))</f>
        <v>0</v>
      </c>
      <c r="Q418" s="318">
        <f>P418*'3-Productie normen'!$O$8</f>
        <v>0</v>
      </c>
      <c r="R418" s="319" t="str">
        <f>VLOOKUP(G418,'3-Productie normen'!A:M,13,FALSE)</f>
        <v>B</v>
      </c>
      <c r="S418" s="319"/>
      <c r="U418" s="320">
        <f t="shared" si="12"/>
        <v>2703</v>
      </c>
    </row>
    <row r="419" spans="1:22" ht="14.1" customHeight="1">
      <c r="A419" s="74">
        <v>419</v>
      </c>
      <c r="B419" s="286" t="s">
        <v>518</v>
      </c>
      <c r="C419" s="286" t="s">
        <v>519</v>
      </c>
      <c r="D419" s="481" t="s">
        <v>72</v>
      </c>
      <c r="E419" s="231">
        <v>21</v>
      </c>
      <c r="F419" s="489" t="s">
        <v>46</v>
      </c>
      <c r="G419" s="83" t="s">
        <v>46</v>
      </c>
      <c r="H419" s="489" t="s">
        <v>277</v>
      </c>
      <c r="I419" s="489" t="s">
        <v>642</v>
      </c>
      <c r="J419" s="504">
        <v>7.1</v>
      </c>
      <c r="K419" s="317">
        <f t="shared" si="13"/>
        <v>255</v>
      </c>
      <c r="L419" s="235">
        <v>255</v>
      </c>
      <c r="M419" s="235"/>
      <c r="N419" s="234" t="e">
        <f>IF(L419="nio",0,IF(L419&gt;0,L419*J419/P419,0))*VLOOKUP(B419,'2-Kosten per locatie'!$A$12:$C$50,3,FALSE)</f>
        <v>#DIV/0!</v>
      </c>
      <c r="O419" s="234" t="str">
        <f>IF(M419="","",J419*M419/Q419*VLOOKUP(B419,'2-Kosten per locatie'!$A$12:$C$50,3,FALSE))</f>
        <v/>
      </c>
      <c r="P419" s="318">
        <f>IF(L419="nio",0,IF(L419&gt;0,VLOOKUP(G419,'3-Productie normen'!A:O,VLOOKUP(L419,'3-Productie normen'!$B$33:$C$40,2,FALSE),FALSE)))</f>
        <v>0</v>
      </c>
      <c r="Q419" s="318">
        <f>P419*'3-Productie normen'!$O$8</f>
        <v>0</v>
      </c>
      <c r="R419" s="319" t="str">
        <f>VLOOKUP(G419,'3-Productie normen'!A:M,13,FALSE)</f>
        <v>V</v>
      </c>
      <c r="S419" s="319"/>
      <c r="U419" s="320">
        <f t="shared" si="12"/>
        <v>1810.5</v>
      </c>
    </row>
    <row r="420" spans="1:22" ht="14.1" customHeight="1">
      <c r="A420" s="74">
        <v>420</v>
      </c>
      <c r="B420" s="286" t="s">
        <v>518</v>
      </c>
      <c r="C420" s="286" t="s">
        <v>519</v>
      </c>
      <c r="D420" s="481" t="s">
        <v>72</v>
      </c>
      <c r="E420" s="231">
        <v>22</v>
      </c>
      <c r="F420" s="489" t="s">
        <v>510</v>
      </c>
      <c r="G420" s="286" t="s">
        <v>40</v>
      </c>
      <c r="H420" s="489" t="s">
        <v>277</v>
      </c>
      <c r="I420" s="489" t="s">
        <v>642</v>
      </c>
      <c r="J420" s="504">
        <v>3.6</v>
      </c>
      <c r="K420" s="317">
        <f t="shared" si="13"/>
        <v>156</v>
      </c>
      <c r="L420" s="235">
        <v>156</v>
      </c>
      <c r="M420" s="235"/>
      <c r="N420" s="234" t="e">
        <f>IF(L420="nio",0,IF(L420&gt;0,L420*J420/P420,0))*VLOOKUP(B420,'2-Kosten per locatie'!$A$12:$C$50,3,FALSE)</f>
        <v>#DIV/0!</v>
      </c>
      <c r="O420" s="234" t="str">
        <f>IF(M420="","",J420*M420/Q420*VLOOKUP(B420,'2-Kosten per locatie'!$A$12:$C$50,3,FALSE))</f>
        <v/>
      </c>
      <c r="P420" s="318">
        <f>IF(L420="nio",0,IF(L420&gt;0,VLOOKUP(G420,'3-Productie normen'!A:O,VLOOKUP(L420,'3-Productie normen'!$B$33:$C$40,2,FALSE),FALSE)))</f>
        <v>0</v>
      </c>
      <c r="Q420" s="318">
        <f>P420*'3-Productie normen'!$O$8</f>
        <v>0</v>
      </c>
      <c r="R420" s="319" t="str">
        <f>VLOOKUP(G420,'3-Productie normen'!A:M,13,FALSE)</f>
        <v>V</v>
      </c>
      <c r="S420" s="319"/>
      <c r="U420" s="320">
        <f t="shared" si="12"/>
        <v>561.6</v>
      </c>
    </row>
    <row r="421" spans="1:22" ht="14.1" customHeight="1">
      <c r="A421" s="74">
        <v>421</v>
      </c>
      <c r="B421" s="286" t="s">
        <v>518</v>
      </c>
      <c r="C421" s="286" t="s">
        <v>519</v>
      </c>
      <c r="D421" s="483" t="s">
        <v>72</v>
      </c>
      <c r="E421" s="460">
        <v>23</v>
      </c>
      <c r="F421" s="492" t="s">
        <v>512</v>
      </c>
      <c r="G421" s="459" t="s">
        <v>43</v>
      </c>
      <c r="H421" s="492" t="s">
        <v>277</v>
      </c>
      <c r="I421" s="492" t="s">
        <v>642</v>
      </c>
      <c r="J421" s="506">
        <v>13.2</v>
      </c>
      <c r="K421" s="317">
        <f t="shared" si="13"/>
        <v>255</v>
      </c>
      <c r="L421" s="461">
        <v>255</v>
      </c>
      <c r="M421" s="461"/>
      <c r="N421" s="234" t="e">
        <f>IF(L421="nio",0,IF(L421&gt;0,L421*J421/P421,0))*VLOOKUP(B421,'2-Kosten per locatie'!$A$12:$C$50,3,FALSE)</f>
        <v>#DIV/0!</v>
      </c>
      <c r="O421" s="234" t="str">
        <f>IF(M421="","",J421*M421/Q421*VLOOKUP(B421,'2-Kosten per locatie'!$A$12:$C$50,3,FALSE))</f>
        <v/>
      </c>
      <c r="P421" s="318">
        <f>IF(L421="nio",0,IF(L421&gt;0,VLOOKUP(G421,'3-Productie normen'!A:O,VLOOKUP(L421,'3-Productie normen'!$B$33:$C$40,2,FALSE),FALSE)))</f>
        <v>0</v>
      </c>
      <c r="Q421" s="318">
        <f>P421*'3-Productie normen'!$O$8</f>
        <v>0</v>
      </c>
      <c r="R421" s="319" t="str">
        <f>VLOOKUP(G421,'3-Productie normen'!A:M,13,FALSE)</f>
        <v>B</v>
      </c>
      <c r="S421" s="319"/>
      <c r="U421" s="320">
        <f t="shared" si="12"/>
        <v>3366</v>
      </c>
    </row>
    <row r="422" spans="1:22" ht="14.1" customHeight="1">
      <c r="A422" s="74">
        <v>422</v>
      </c>
      <c r="B422" s="286" t="s">
        <v>518</v>
      </c>
      <c r="C422" s="286" t="s">
        <v>519</v>
      </c>
      <c r="D422" s="462" t="s">
        <v>72</v>
      </c>
      <c r="E422" s="463">
        <v>24</v>
      </c>
      <c r="F422" s="493" t="s">
        <v>508</v>
      </c>
      <c r="G422" s="70" t="s">
        <v>43</v>
      </c>
      <c r="H422" s="500" t="s">
        <v>277</v>
      </c>
      <c r="I422" s="486" t="s">
        <v>642</v>
      </c>
      <c r="J422" s="503">
        <v>8.8000000000000007</v>
      </c>
      <c r="K422" s="317">
        <f t="shared" si="13"/>
        <v>255</v>
      </c>
      <c r="L422" s="466">
        <v>255</v>
      </c>
      <c r="M422" s="480"/>
      <c r="N422" s="234" t="e">
        <f>IF(L422="nio",0,IF(L422&gt;0,L422*J422/P422,0))*VLOOKUP(B422,'2-Kosten per locatie'!$A$12:$C$50,3,FALSE)</f>
        <v>#DIV/0!</v>
      </c>
      <c r="O422" s="234" t="str">
        <f>IF(M422="","",J422*M422/Q422*VLOOKUP(B422,'2-Kosten per locatie'!$A$12:$C$50,3,FALSE))</f>
        <v/>
      </c>
      <c r="P422" s="318">
        <f>IF(L422="nio",0,IF(L422&gt;0,VLOOKUP(G422,'3-Productie normen'!A:O,VLOOKUP(L422,'3-Productie normen'!$B$33:$C$40,2,FALSE),FALSE)))</f>
        <v>0</v>
      </c>
      <c r="Q422" s="318">
        <f>P422*'3-Productie normen'!$O$8</f>
        <v>0</v>
      </c>
      <c r="R422" s="319" t="str">
        <f>VLOOKUP(G422,'3-Productie normen'!A:M,13,FALSE)</f>
        <v>B</v>
      </c>
      <c r="S422" s="319"/>
      <c r="U422" s="320">
        <f t="shared" si="12"/>
        <v>2244</v>
      </c>
      <c r="V422" s="14"/>
    </row>
    <row r="423" spans="1:22" ht="14.1" customHeight="1">
      <c r="A423" s="74">
        <v>423</v>
      </c>
      <c r="B423" s="286" t="s">
        <v>518</v>
      </c>
      <c r="C423" s="286" t="s">
        <v>519</v>
      </c>
      <c r="D423" s="462" t="s">
        <v>72</v>
      </c>
      <c r="E423" s="463">
        <v>25</v>
      </c>
      <c r="F423" s="493" t="s">
        <v>513</v>
      </c>
      <c r="G423" s="70" t="s">
        <v>38</v>
      </c>
      <c r="H423" s="500" t="s">
        <v>441</v>
      </c>
      <c r="I423" s="423" t="s">
        <v>634</v>
      </c>
      <c r="J423" s="503">
        <v>5.6</v>
      </c>
      <c r="K423" s="317">
        <f t="shared" si="13"/>
        <v>255</v>
      </c>
      <c r="L423" s="466">
        <v>255</v>
      </c>
      <c r="M423" s="480"/>
      <c r="N423" s="234" t="e">
        <f>IF(L423="nio",0,IF(L423&gt;0,L423*J423/P423,0))*VLOOKUP(B423,'2-Kosten per locatie'!$A$12:$C$50,3,FALSE)</f>
        <v>#DIV/0!</v>
      </c>
      <c r="O423" s="234" t="str">
        <f>IF(M423="","",J423*M423/Q423*VLOOKUP(B423,'2-Kosten per locatie'!$A$12:$C$50,3,FALSE))</f>
        <v/>
      </c>
      <c r="P423" s="318">
        <f>IF(L423="nio",0,IF(L423&gt;0,VLOOKUP(G423,'3-Productie normen'!A:O,VLOOKUP(L423,'3-Productie normen'!$B$33:$C$40,2,FALSE),FALSE)))</f>
        <v>0</v>
      </c>
      <c r="Q423" s="318">
        <f>P423*'3-Productie normen'!$O$8</f>
        <v>0</v>
      </c>
      <c r="R423" s="319" t="str">
        <f>VLOOKUP(G423,'3-Productie normen'!A:M,13,FALSE)</f>
        <v>S</v>
      </c>
      <c r="S423" s="319"/>
      <c r="U423" s="320">
        <f t="shared" si="12"/>
        <v>1428</v>
      </c>
      <c r="V423" s="14"/>
    </row>
    <row r="424" spans="1:22" ht="14.1" customHeight="1">
      <c r="A424" s="74">
        <v>424</v>
      </c>
      <c r="B424" s="286" t="s">
        <v>518</v>
      </c>
      <c r="C424" s="286" t="s">
        <v>519</v>
      </c>
      <c r="D424" s="462" t="s">
        <v>72</v>
      </c>
      <c r="E424" s="463">
        <v>26</v>
      </c>
      <c r="F424" s="493" t="s">
        <v>508</v>
      </c>
      <c r="G424" s="70" t="s">
        <v>43</v>
      </c>
      <c r="H424" s="500" t="s">
        <v>279</v>
      </c>
      <c r="I424" s="486" t="s">
        <v>73</v>
      </c>
      <c r="J424" s="503">
        <v>10.6</v>
      </c>
      <c r="K424" s="317">
        <f t="shared" si="13"/>
        <v>255</v>
      </c>
      <c r="L424" s="466">
        <v>255</v>
      </c>
      <c r="M424" s="480"/>
      <c r="N424" s="234" t="e">
        <f>IF(L424="nio",0,IF(L424&gt;0,L424*J424/P424,0))*VLOOKUP(B424,'2-Kosten per locatie'!$A$12:$C$50,3,FALSE)</f>
        <v>#DIV/0!</v>
      </c>
      <c r="O424" s="234" t="str">
        <f>IF(M424="","",J424*M424/Q424*VLOOKUP(B424,'2-Kosten per locatie'!$A$12:$C$50,3,FALSE))</f>
        <v/>
      </c>
      <c r="P424" s="318">
        <f>IF(L424="nio",0,IF(L424&gt;0,VLOOKUP(G424,'3-Productie normen'!A:O,VLOOKUP(L424,'3-Productie normen'!$B$33:$C$40,2,FALSE),FALSE)))</f>
        <v>0</v>
      </c>
      <c r="Q424" s="318">
        <f>P424*'3-Productie normen'!$O$8</f>
        <v>0</v>
      </c>
      <c r="R424" s="319" t="str">
        <f>VLOOKUP(G424,'3-Productie normen'!A:M,13,FALSE)</f>
        <v>B</v>
      </c>
      <c r="S424" s="319"/>
      <c r="U424" s="320">
        <f t="shared" si="12"/>
        <v>2703</v>
      </c>
      <c r="V424" s="14"/>
    </row>
    <row r="425" spans="1:22" ht="14.1" customHeight="1">
      <c r="A425" s="74">
        <v>425</v>
      </c>
      <c r="B425" s="286" t="s">
        <v>518</v>
      </c>
      <c r="C425" s="286" t="s">
        <v>519</v>
      </c>
      <c r="D425" s="462" t="s">
        <v>72</v>
      </c>
      <c r="E425" s="463">
        <v>27</v>
      </c>
      <c r="F425" s="493" t="s">
        <v>511</v>
      </c>
      <c r="G425" s="464" t="s">
        <v>36</v>
      </c>
      <c r="H425" s="500" t="s">
        <v>277</v>
      </c>
      <c r="I425" s="486" t="s">
        <v>642</v>
      </c>
      <c r="J425" s="503">
        <v>19.7</v>
      </c>
      <c r="K425" s="317">
        <f t="shared" si="13"/>
        <v>255</v>
      </c>
      <c r="L425" s="466">
        <v>255</v>
      </c>
      <c r="M425" s="480"/>
      <c r="N425" s="234" t="e">
        <f>IF(L425="nio",0,IF(L425&gt;0,L425*J425/P425,0))*VLOOKUP(B425,'2-Kosten per locatie'!$A$12:$C$50,3,FALSE)</f>
        <v>#DIV/0!</v>
      </c>
      <c r="O425" s="234" t="str">
        <f>IF(M425="","",J425*M425/Q425*VLOOKUP(B425,'2-Kosten per locatie'!$A$12:$C$50,3,FALSE))</f>
        <v/>
      </c>
      <c r="P425" s="318">
        <f>IF(L425="nio",0,IF(L425&gt;0,VLOOKUP(G425,'3-Productie normen'!A:O,VLOOKUP(L425,'3-Productie normen'!$B$33:$C$40,2,FALSE),FALSE)))</f>
        <v>0</v>
      </c>
      <c r="Q425" s="318">
        <f>P425*'3-Productie normen'!$O$8</f>
        <v>0</v>
      </c>
      <c r="R425" s="319" t="str">
        <f>VLOOKUP(G425,'3-Productie normen'!A:M,13,FALSE)</f>
        <v>B</v>
      </c>
      <c r="S425" s="319"/>
      <c r="U425" s="320">
        <f t="shared" si="12"/>
        <v>5023.5</v>
      </c>
      <c r="V425" s="14"/>
    </row>
    <row r="426" spans="1:22" ht="14.1" customHeight="1">
      <c r="A426" s="74">
        <v>426</v>
      </c>
      <c r="B426" s="286" t="s">
        <v>518</v>
      </c>
      <c r="C426" s="286" t="s">
        <v>519</v>
      </c>
      <c r="D426" s="462" t="s">
        <v>72</v>
      </c>
      <c r="E426" s="463">
        <v>28</v>
      </c>
      <c r="F426" s="493" t="s">
        <v>508</v>
      </c>
      <c r="G426" s="70" t="s">
        <v>43</v>
      </c>
      <c r="H426" s="500" t="s">
        <v>277</v>
      </c>
      <c r="I426" s="486" t="s">
        <v>642</v>
      </c>
      <c r="J426" s="503">
        <v>11.5</v>
      </c>
      <c r="K426" s="317">
        <f t="shared" si="13"/>
        <v>255</v>
      </c>
      <c r="L426" s="466">
        <v>255</v>
      </c>
      <c r="M426" s="480"/>
      <c r="N426" s="234" t="e">
        <f>IF(L426="nio",0,IF(L426&gt;0,L426*J426/P426,0))*VLOOKUP(B426,'2-Kosten per locatie'!$A$12:$C$50,3,FALSE)</f>
        <v>#DIV/0!</v>
      </c>
      <c r="O426" s="234" t="str">
        <f>IF(M426="","",J426*M426/Q426*VLOOKUP(B426,'2-Kosten per locatie'!$A$12:$C$50,3,FALSE))</f>
        <v/>
      </c>
      <c r="P426" s="318">
        <f>IF(L426="nio",0,IF(L426&gt;0,VLOOKUP(G426,'3-Productie normen'!A:O,VLOOKUP(L426,'3-Productie normen'!$B$33:$C$40,2,FALSE),FALSE)))</f>
        <v>0</v>
      </c>
      <c r="Q426" s="318">
        <f>P426*'3-Productie normen'!$O$8</f>
        <v>0</v>
      </c>
      <c r="R426" s="319" t="str">
        <f>VLOOKUP(G426,'3-Productie normen'!A:M,13,FALSE)</f>
        <v>B</v>
      </c>
      <c r="S426" s="319"/>
      <c r="U426" s="320">
        <f t="shared" si="12"/>
        <v>2932.5</v>
      </c>
      <c r="V426" s="14"/>
    </row>
    <row r="427" spans="1:22" ht="14.1" customHeight="1">
      <c r="A427" s="74">
        <v>427</v>
      </c>
      <c r="B427" s="286" t="s">
        <v>518</v>
      </c>
      <c r="C427" s="286" t="s">
        <v>519</v>
      </c>
      <c r="D427" s="462" t="s">
        <v>72</v>
      </c>
      <c r="E427" s="463">
        <v>29</v>
      </c>
      <c r="F427" s="493" t="s">
        <v>510</v>
      </c>
      <c r="G427" s="286" t="s">
        <v>40</v>
      </c>
      <c r="H427" s="500" t="s">
        <v>278</v>
      </c>
      <c r="I427" s="423" t="s">
        <v>635</v>
      </c>
      <c r="J427" s="503">
        <v>60</v>
      </c>
      <c r="K427" s="317">
        <f t="shared" si="13"/>
        <v>156</v>
      </c>
      <c r="L427" s="235">
        <v>156</v>
      </c>
      <c r="M427" s="235"/>
      <c r="N427" s="234" t="e">
        <f>IF(L427="nio",0,IF(L427&gt;0,L427*J427/P427,0))*VLOOKUP(B427,'2-Kosten per locatie'!$A$12:$C$50,3,FALSE)</f>
        <v>#DIV/0!</v>
      </c>
      <c r="O427" s="234" t="str">
        <f>IF(M427="","",J427*M427/Q427*VLOOKUP(B427,'2-Kosten per locatie'!$A$12:$C$50,3,FALSE))</f>
        <v/>
      </c>
      <c r="P427" s="318">
        <f>IF(L427="nio",0,IF(L427&gt;0,VLOOKUP(G427,'3-Productie normen'!A:O,VLOOKUP(L427,'3-Productie normen'!$B$33:$C$40,2,FALSE),FALSE)))</f>
        <v>0</v>
      </c>
      <c r="Q427" s="318">
        <f>P427*'3-Productie normen'!$O$8</f>
        <v>0</v>
      </c>
      <c r="R427" s="319" t="str">
        <f>VLOOKUP(G427,'3-Productie normen'!A:M,13,FALSE)</f>
        <v>V</v>
      </c>
      <c r="S427" s="319"/>
      <c r="U427" s="320">
        <f t="shared" si="12"/>
        <v>9360</v>
      </c>
    </row>
    <row r="428" spans="1:22" ht="14.1" customHeight="1">
      <c r="A428" s="74">
        <v>428</v>
      </c>
      <c r="B428" s="286" t="s">
        <v>518</v>
      </c>
      <c r="C428" s="286" t="s">
        <v>519</v>
      </c>
      <c r="D428" s="462" t="s">
        <v>72</v>
      </c>
      <c r="E428" s="463">
        <v>32</v>
      </c>
      <c r="F428" s="493" t="s">
        <v>508</v>
      </c>
      <c r="G428" s="70" t="s">
        <v>43</v>
      </c>
      <c r="H428" s="500" t="s">
        <v>277</v>
      </c>
      <c r="I428" s="486" t="s">
        <v>642</v>
      </c>
      <c r="J428" s="503">
        <v>47.5</v>
      </c>
      <c r="K428" s="317">
        <f t="shared" si="13"/>
        <v>255</v>
      </c>
      <c r="L428" s="466">
        <v>255</v>
      </c>
      <c r="M428" s="480"/>
      <c r="N428" s="234" t="e">
        <f>IF(L428="nio",0,IF(L428&gt;0,L428*J428/P428,0))*VLOOKUP(B428,'2-Kosten per locatie'!$A$12:$C$50,3,FALSE)</f>
        <v>#DIV/0!</v>
      </c>
      <c r="O428" s="234" t="str">
        <f>IF(M428="","",J428*M428/Q428*VLOOKUP(B428,'2-Kosten per locatie'!$A$12:$C$50,3,FALSE))</f>
        <v/>
      </c>
      <c r="P428" s="318">
        <f>IF(L428="nio",0,IF(L428&gt;0,VLOOKUP(G428,'3-Productie normen'!A:O,VLOOKUP(L428,'3-Productie normen'!$B$33:$C$40,2,FALSE),FALSE)))</f>
        <v>0</v>
      </c>
      <c r="Q428" s="318">
        <f>P428*'3-Productie normen'!$O$8</f>
        <v>0</v>
      </c>
      <c r="R428" s="319" t="str">
        <f>VLOOKUP(G428,'3-Productie normen'!A:M,13,FALSE)</f>
        <v>B</v>
      </c>
      <c r="S428" s="319"/>
      <c r="U428" s="320">
        <f t="shared" si="12"/>
        <v>12112.5</v>
      </c>
    </row>
    <row r="429" spans="1:22" ht="14.1" customHeight="1">
      <c r="A429" s="74">
        <v>429</v>
      </c>
      <c r="B429" s="286" t="s">
        <v>518</v>
      </c>
      <c r="C429" s="286" t="s">
        <v>519</v>
      </c>
      <c r="D429" s="462" t="s">
        <v>72</v>
      </c>
      <c r="E429" s="463">
        <v>33</v>
      </c>
      <c r="F429" s="493" t="s">
        <v>514</v>
      </c>
      <c r="G429" s="70" t="s">
        <v>38</v>
      </c>
      <c r="H429" s="500" t="s">
        <v>441</v>
      </c>
      <c r="I429" s="423" t="s">
        <v>634</v>
      </c>
      <c r="J429" s="503">
        <v>5.2</v>
      </c>
      <c r="K429" s="317">
        <f t="shared" si="13"/>
        <v>255</v>
      </c>
      <c r="L429" s="466">
        <v>255</v>
      </c>
      <c r="M429" s="480"/>
      <c r="N429" s="234" t="e">
        <f>IF(L429="nio",0,IF(L429&gt;0,L429*J429/P429,0))*VLOOKUP(B429,'2-Kosten per locatie'!$A$12:$C$50,3,FALSE)</f>
        <v>#DIV/0!</v>
      </c>
      <c r="O429" s="234" t="str">
        <f>IF(M429="","",J429*M429/Q429*VLOOKUP(B429,'2-Kosten per locatie'!$A$12:$C$50,3,FALSE))</f>
        <v/>
      </c>
      <c r="P429" s="318">
        <f>IF(L429="nio",0,IF(L429&gt;0,VLOOKUP(G429,'3-Productie normen'!A:O,VLOOKUP(L429,'3-Productie normen'!$B$33:$C$40,2,FALSE),FALSE)))</f>
        <v>0</v>
      </c>
      <c r="Q429" s="318">
        <f>P429*'3-Productie normen'!$O$8</f>
        <v>0</v>
      </c>
      <c r="R429" s="319" t="str">
        <f>VLOOKUP(G429,'3-Productie normen'!A:M,13,FALSE)</f>
        <v>S</v>
      </c>
      <c r="S429" s="319"/>
      <c r="U429" s="320">
        <f t="shared" si="12"/>
        <v>1326</v>
      </c>
    </row>
    <row r="430" spans="1:22" ht="14.1" customHeight="1">
      <c r="A430" s="74">
        <v>430</v>
      </c>
      <c r="B430" s="286" t="s">
        <v>518</v>
      </c>
      <c r="C430" s="286" t="s">
        <v>519</v>
      </c>
      <c r="D430" s="462" t="s">
        <v>72</v>
      </c>
      <c r="E430" s="463">
        <v>34</v>
      </c>
      <c r="F430" s="493" t="s">
        <v>509</v>
      </c>
      <c r="G430" s="70" t="s">
        <v>38</v>
      </c>
      <c r="H430" s="500" t="s">
        <v>441</v>
      </c>
      <c r="I430" s="423" t="s">
        <v>634</v>
      </c>
      <c r="J430" s="503">
        <v>6.7</v>
      </c>
      <c r="K430" s="317">
        <f t="shared" si="13"/>
        <v>255</v>
      </c>
      <c r="L430" s="466">
        <v>255</v>
      </c>
      <c r="M430" s="480"/>
      <c r="N430" s="234" t="e">
        <f>IF(L430="nio",0,IF(L430&gt;0,L430*J430/P430,0))*VLOOKUP(B430,'2-Kosten per locatie'!$A$12:$C$50,3,FALSE)</f>
        <v>#DIV/0!</v>
      </c>
      <c r="O430" s="234" t="str">
        <f>IF(M430="","",J430*M430/Q430*VLOOKUP(B430,'2-Kosten per locatie'!$A$12:$C$50,3,FALSE))</f>
        <v/>
      </c>
      <c r="P430" s="318">
        <f>IF(L430="nio",0,IF(L430&gt;0,VLOOKUP(G430,'3-Productie normen'!A:O,VLOOKUP(L430,'3-Productie normen'!$B$33:$C$40,2,FALSE),FALSE)))</f>
        <v>0</v>
      </c>
      <c r="Q430" s="318">
        <f>P430*'3-Productie normen'!$O$8</f>
        <v>0</v>
      </c>
      <c r="R430" s="319" t="str">
        <f>VLOOKUP(G430,'3-Productie normen'!A:M,13,FALSE)</f>
        <v>S</v>
      </c>
      <c r="S430" s="319"/>
      <c r="U430" s="320">
        <f t="shared" si="12"/>
        <v>1708.5</v>
      </c>
    </row>
    <row r="431" spans="1:22" ht="14.1" customHeight="1">
      <c r="A431" s="74">
        <v>431</v>
      </c>
      <c r="B431" s="286" t="s">
        <v>518</v>
      </c>
      <c r="C431" s="286" t="s">
        <v>519</v>
      </c>
      <c r="D431" s="462" t="s">
        <v>72</v>
      </c>
      <c r="E431" s="463">
        <v>35</v>
      </c>
      <c r="F431" s="493" t="s">
        <v>509</v>
      </c>
      <c r="G431" s="70" t="s">
        <v>38</v>
      </c>
      <c r="H431" s="500" t="s">
        <v>441</v>
      </c>
      <c r="I431" s="423" t="s">
        <v>634</v>
      </c>
      <c r="J431" s="503">
        <v>13.8</v>
      </c>
      <c r="K431" s="317">
        <f t="shared" si="13"/>
        <v>255</v>
      </c>
      <c r="L431" s="466">
        <v>255</v>
      </c>
      <c r="M431" s="480"/>
      <c r="N431" s="234" t="e">
        <f>IF(L431="nio",0,IF(L431&gt;0,L431*J431/P431,0))*VLOOKUP(B431,'2-Kosten per locatie'!$A$12:$C$50,3,FALSE)</f>
        <v>#DIV/0!</v>
      </c>
      <c r="O431" s="234" t="str">
        <f>IF(M431="","",J431*M431/Q431*VLOOKUP(B431,'2-Kosten per locatie'!$A$12:$C$50,3,FALSE))</f>
        <v/>
      </c>
      <c r="P431" s="318">
        <f>IF(L431="nio",0,IF(L431&gt;0,VLOOKUP(G431,'3-Productie normen'!A:O,VLOOKUP(L431,'3-Productie normen'!$B$33:$C$40,2,FALSE),FALSE)))</f>
        <v>0</v>
      </c>
      <c r="Q431" s="318">
        <f>P431*'3-Productie normen'!$O$8</f>
        <v>0</v>
      </c>
      <c r="R431" s="319" t="str">
        <f>VLOOKUP(G431,'3-Productie normen'!A:M,13,FALSE)</f>
        <v>S</v>
      </c>
      <c r="S431" s="319"/>
      <c r="U431" s="320">
        <f t="shared" si="12"/>
        <v>3519</v>
      </c>
    </row>
    <row r="432" spans="1:22" ht="14.1" customHeight="1">
      <c r="A432" s="74">
        <v>432</v>
      </c>
      <c r="B432" s="286" t="s">
        <v>518</v>
      </c>
      <c r="C432" s="286" t="s">
        <v>519</v>
      </c>
      <c r="D432" s="462" t="s">
        <v>72</v>
      </c>
      <c r="E432" s="463">
        <v>36</v>
      </c>
      <c r="F432" s="493" t="s">
        <v>512</v>
      </c>
      <c r="G432" s="464" t="s">
        <v>43</v>
      </c>
      <c r="H432" s="500" t="s">
        <v>278</v>
      </c>
      <c r="I432" s="423" t="s">
        <v>635</v>
      </c>
      <c r="J432" s="503">
        <v>265</v>
      </c>
      <c r="K432" s="317">
        <f t="shared" si="13"/>
        <v>255</v>
      </c>
      <c r="L432" s="466">
        <v>255</v>
      </c>
      <c r="M432" s="480"/>
      <c r="N432" s="234" t="e">
        <f>IF(L432="nio",0,IF(L432&gt;0,L432*J432/P432,0))*VLOOKUP(B432,'2-Kosten per locatie'!$A$12:$C$50,3,FALSE)</f>
        <v>#DIV/0!</v>
      </c>
      <c r="O432" s="234" t="str">
        <f>IF(M432="","",J432*M432/Q432*VLOOKUP(B432,'2-Kosten per locatie'!$A$12:$C$50,3,FALSE))</f>
        <v/>
      </c>
      <c r="P432" s="318">
        <f>IF(L432="nio",0,IF(L432&gt;0,VLOOKUP(G432,'3-Productie normen'!A:O,VLOOKUP(L432,'3-Productie normen'!$B$33:$C$40,2,FALSE),FALSE)))</f>
        <v>0</v>
      </c>
      <c r="Q432" s="318">
        <f>P432*'3-Productie normen'!$O$8</f>
        <v>0</v>
      </c>
      <c r="R432" s="319" t="str">
        <f>VLOOKUP(G432,'3-Productie normen'!A:M,13,FALSE)</f>
        <v>B</v>
      </c>
      <c r="S432" s="319"/>
      <c r="U432" s="320">
        <f t="shared" si="12"/>
        <v>67575</v>
      </c>
    </row>
    <row r="433" spans="1:21" ht="14.1" customHeight="1">
      <c r="A433" s="74">
        <v>433</v>
      </c>
      <c r="B433" s="286" t="s">
        <v>518</v>
      </c>
      <c r="C433" s="286" t="s">
        <v>519</v>
      </c>
      <c r="D433" s="462" t="s">
        <v>72</v>
      </c>
      <c r="E433" s="463">
        <v>37</v>
      </c>
      <c r="F433" s="493" t="s">
        <v>45</v>
      </c>
      <c r="G433" s="70" t="s">
        <v>45</v>
      </c>
      <c r="H433" s="500" t="s">
        <v>277</v>
      </c>
      <c r="I433" s="486" t="s">
        <v>642</v>
      </c>
      <c r="J433" s="503">
        <v>15.5</v>
      </c>
      <c r="K433" s="317">
        <f t="shared" si="13"/>
        <v>255</v>
      </c>
      <c r="L433" s="466">
        <v>255</v>
      </c>
      <c r="M433" s="480"/>
      <c r="N433" s="234" t="e">
        <f>IF(L433="nio",0,IF(L433&gt;0,L433*J433/P433,0))*VLOOKUP(B433,'2-Kosten per locatie'!$A$12:$C$50,3,FALSE)</f>
        <v>#DIV/0!</v>
      </c>
      <c r="O433" s="234" t="str">
        <f>IF(M433="","",J433*M433/Q433*VLOOKUP(B433,'2-Kosten per locatie'!$A$12:$C$50,3,FALSE))</f>
        <v/>
      </c>
      <c r="P433" s="318">
        <f>IF(L433="nio",0,IF(L433&gt;0,VLOOKUP(G433,'3-Productie normen'!A:O,VLOOKUP(L433,'3-Productie normen'!$B$33:$C$40,2,FALSE),FALSE)))</f>
        <v>0</v>
      </c>
      <c r="Q433" s="318">
        <f>P433*'3-Productie normen'!$O$8</f>
        <v>0</v>
      </c>
      <c r="R433" s="319" t="str">
        <f>VLOOKUP(G433,'3-Productie normen'!A:M,13,FALSE)</f>
        <v>V</v>
      </c>
      <c r="S433" s="319"/>
      <c r="U433" s="320">
        <f t="shared" si="12"/>
        <v>3952.5</v>
      </c>
    </row>
    <row r="434" spans="1:21" ht="14.1" customHeight="1">
      <c r="A434" s="74">
        <v>434</v>
      </c>
      <c r="B434" s="286" t="s">
        <v>518</v>
      </c>
      <c r="C434" s="286" t="s">
        <v>519</v>
      </c>
      <c r="D434" s="462" t="s">
        <v>72</v>
      </c>
      <c r="E434" s="463">
        <v>38</v>
      </c>
      <c r="F434" s="493" t="s">
        <v>511</v>
      </c>
      <c r="G434" s="464" t="s">
        <v>36</v>
      </c>
      <c r="H434" s="500" t="s">
        <v>279</v>
      </c>
      <c r="I434" s="486" t="s">
        <v>73</v>
      </c>
      <c r="J434" s="503">
        <v>11.3</v>
      </c>
      <c r="K434" s="317">
        <f t="shared" si="13"/>
        <v>255</v>
      </c>
      <c r="L434" s="466">
        <v>255</v>
      </c>
      <c r="M434" s="480"/>
      <c r="N434" s="234" t="e">
        <f>IF(L434="nio",0,IF(L434&gt;0,L434*J434/P434,0))*VLOOKUP(B434,'2-Kosten per locatie'!$A$12:$C$50,3,FALSE)</f>
        <v>#DIV/0!</v>
      </c>
      <c r="O434" s="234" t="str">
        <f>IF(M434="","",J434*M434/Q434*VLOOKUP(B434,'2-Kosten per locatie'!$A$12:$C$50,3,FALSE))</f>
        <v/>
      </c>
      <c r="P434" s="318">
        <f>IF(L434="nio",0,IF(L434&gt;0,VLOOKUP(G434,'3-Productie normen'!A:O,VLOOKUP(L434,'3-Productie normen'!$B$33:$C$40,2,FALSE),FALSE)))</f>
        <v>0</v>
      </c>
      <c r="Q434" s="318">
        <f>P434*'3-Productie normen'!$O$8</f>
        <v>0</v>
      </c>
      <c r="R434" s="319" t="str">
        <f>VLOOKUP(G434,'3-Productie normen'!A:M,13,FALSE)</f>
        <v>B</v>
      </c>
      <c r="S434" s="319"/>
      <c r="U434" s="320">
        <f t="shared" si="12"/>
        <v>2881.5</v>
      </c>
    </row>
    <row r="435" spans="1:21" ht="14.1" customHeight="1">
      <c r="A435" s="74">
        <v>435</v>
      </c>
      <c r="B435" s="286" t="s">
        <v>518</v>
      </c>
      <c r="C435" s="286" t="s">
        <v>519</v>
      </c>
      <c r="D435" s="462" t="s">
        <v>72</v>
      </c>
      <c r="E435" s="463">
        <v>39</v>
      </c>
      <c r="F435" s="493" t="s">
        <v>511</v>
      </c>
      <c r="G435" s="464" t="s">
        <v>36</v>
      </c>
      <c r="H435" s="500" t="s">
        <v>277</v>
      </c>
      <c r="I435" s="486" t="s">
        <v>642</v>
      </c>
      <c r="J435" s="503">
        <v>105</v>
      </c>
      <c r="K435" s="317">
        <f t="shared" si="13"/>
        <v>255</v>
      </c>
      <c r="L435" s="466">
        <v>255</v>
      </c>
      <c r="M435" s="480"/>
      <c r="N435" s="234" t="e">
        <f>IF(L435="nio",0,IF(L435&gt;0,L435*J435/P435,0))*VLOOKUP(B435,'2-Kosten per locatie'!$A$12:$C$50,3,FALSE)</f>
        <v>#DIV/0!</v>
      </c>
      <c r="O435" s="234" t="str">
        <f>IF(M435="","",J435*M435/Q435*VLOOKUP(B435,'2-Kosten per locatie'!$A$12:$C$50,3,FALSE))</f>
        <v/>
      </c>
      <c r="P435" s="318">
        <f>IF(L435="nio",0,IF(L435&gt;0,VLOOKUP(G435,'3-Productie normen'!A:O,VLOOKUP(L435,'3-Productie normen'!$B$33:$C$40,2,FALSE),FALSE)))</f>
        <v>0</v>
      </c>
      <c r="Q435" s="318">
        <f>P435*'3-Productie normen'!$O$8</f>
        <v>0</v>
      </c>
      <c r="R435" s="319" t="str">
        <f>VLOOKUP(G435,'3-Productie normen'!A:M,13,FALSE)</f>
        <v>B</v>
      </c>
      <c r="S435" s="319"/>
      <c r="U435" s="320">
        <f t="shared" si="12"/>
        <v>26775</v>
      </c>
    </row>
    <row r="436" spans="1:21" ht="14.1" customHeight="1">
      <c r="A436" s="74">
        <v>436</v>
      </c>
      <c r="B436" s="286" t="s">
        <v>518</v>
      </c>
      <c r="C436" s="286" t="s">
        <v>519</v>
      </c>
      <c r="D436" s="462" t="s">
        <v>72</v>
      </c>
      <c r="E436" s="463">
        <v>41</v>
      </c>
      <c r="F436" s="493" t="s">
        <v>451</v>
      </c>
      <c r="G436" s="70" t="s">
        <v>628</v>
      </c>
      <c r="H436" s="500" t="s">
        <v>279</v>
      </c>
      <c r="I436" s="486" t="s">
        <v>73</v>
      </c>
      <c r="J436" s="503">
        <v>20.9</v>
      </c>
      <c r="K436" s="317">
        <f t="shared" si="13"/>
        <v>255</v>
      </c>
      <c r="L436" s="466">
        <v>255</v>
      </c>
      <c r="M436" s="480"/>
      <c r="N436" s="234" t="e">
        <f>IF(L436="nio",0,IF(L436&gt;0,L436*J436/P436,0))*VLOOKUP(B436,'2-Kosten per locatie'!$A$12:$C$50,3,FALSE)</f>
        <v>#DIV/0!</v>
      </c>
      <c r="O436" s="234" t="str">
        <f>IF(M436="","",J436*M436/Q436*VLOOKUP(B436,'2-Kosten per locatie'!$A$12:$C$50,3,FALSE))</f>
        <v/>
      </c>
      <c r="P436" s="318">
        <f>IF(L436="nio",0,IF(L436&gt;0,VLOOKUP(G436,'3-Productie normen'!A:O,VLOOKUP(L436,'3-Productie normen'!$B$33:$C$40,2,FALSE),FALSE)))</f>
        <v>0</v>
      </c>
      <c r="Q436" s="318">
        <f>P436*'3-Productie normen'!$O$8</f>
        <v>0</v>
      </c>
      <c r="R436" s="319" t="str">
        <f>VLOOKUP(G436,'3-Productie normen'!A:M,13,FALSE)</f>
        <v>V</v>
      </c>
      <c r="S436" s="319"/>
      <c r="U436" s="320">
        <f t="shared" si="12"/>
        <v>5329.5</v>
      </c>
    </row>
    <row r="437" spans="1:21" ht="14.1" customHeight="1">
      <c r="A437" s="74">
        <v>437</v>
      </c>
      <c r="B437" s="286" t="s">
        <v>518</v>
      </c>
      <c r="C437" s="286" t="s">
        <v>519</v>
      </c>
      <c r="D437" s="462" t="s">
        <v>72</v>
      </c>
      <c r="E437" s="463">
        <v>43</v>
      </c>
      <c r="F437" s="493" t="s">
        <v>45</v>
      </c>
      <c r="G437" s="70" t="s">
        <v>45</v>
      </c>
      <c r="H437" s="500" t="s">
        <v>277</v>
      </c>
      <c r="I437" s="486" t="s">
        <v>642</v>
      </c>
      <c r="J437" s="503">
        <v>14.8</v>
      </c>
      <c r="K437" s="317">
        <f t="shared" si="13"/>
        <v>255</v>
      </c>
      <c r="L437" s="466">
        <v>255</v>
      </c>
      <c r="M437" s="480"/>
      <c r="N437" s="234" t="e">
        <f>IF(L437="nio",0,IF(L437&gt;0,L437*J437/P437,0))*VLOOKUP(B437,'2-Kosten per locatie'!$A$12:$C$50,3,FALSE)</f>
        <v>#DIV/0!</v>
      </c>
      <c r="O437" s="234" t="str">
        <f>IF(M437="","",J437*M437/Q437*VLOOKUP(B437,'2-Kosten per locatie'!$A$12:$C$50,3,FALSE))</f>
        <v/>
      </c>
      <c r="P437" s="318">
        <f>IF(L437="nio",0,IF(L437&gt;0,VLOOKUP(G437,'3-Productie normen'!A:O,VLOOKUP(L437,'3-Productie normen'!$B$33:$C$40,2,FALSE),FALSE)))</f>
        <v>0</v>
      </c>
      <c r="Q437" s="318">
        <f>P437*'3-Productie normen'!$O$8</f>
        <v>0</v>
      </c>
      <c r="R437" s="319" t="str">
        <f>VLOOKUP(G437,'3-Productie normen'!A:M,13,FALSE)</f>
        <v>V</v>
      </c>
      <c r="S437" s="319"/>
      <c r="U437" s="320">
        <f t="shared" si="12"/>
        <v>3774</v>
      </c>
    </row>
    <row r="438" spans="1:21" ht="14.1" customHeight="1">
      <c r="A438" s="74">
        <v>438</v>
      </c>
      <c r="B438" s="286" t="s">
        <v>518</v>
      </c>
      <c r="C438" s="286" t="s">
        <v>519</v>
      </c>
      <c r="D438" s="462" t="s">
        <v>72</v>
      </c>
      <c r="E438" s="463">
        <v>44</v>
      </c>
      <c r="F438" s="493" t="s">
        <v>510</v>
      </c>
      <c r="G438" s="286" t="s">
        <v>40</v>
      </c>
      <c r="H438" s="500" t="s">
        <v>277</v>
      </c>
      <c r="I438" s="486" t="s">
        <v>642</v>
      </c>
      <c r="J438" s="503">
        <v>65</v>
      </c>
      <c r="K438" s="317">
        <f t="shared" si="13"/>
        <v>156</v>
      </c>
      <c r="L438" s="235">
        <v>156</v>
      </c>
      <c r="M438" s="235"/>
      <c r="N438" s="234" t="e">
        <f>IF(L438="nio",0,IF(L438&gt;0,L438*J438/P438,0))*VLOOKUP(B438,'2-Kosten per locatie'!$A$12:$C$50,3,FALSE)</f>
        <v>#DIV/0!</v>
      </c>
      <c r="O438" s="234" t="str">
        <f>IF(M438="","",J438*M438/Q438*VLOOKUP(B438,'2-Kosten per locatie'!$A$12:$C$50,3,FALSE))</f>
        <v/>
      </c>
      <c r="P438" s="318">
        <f>IF(L438="nio",0,IF(L438&gt;0,VLOOKUP(G438,'3-Productie normen'!A:O,VLOOKUP(L438,'3-Productie normen'!$B$33:$C$40,2,FALSE),FALSE)))</f>
        <v>0</v>
      </c>
      <c r="Q438" s="318">
        <f>P438*'3-Productie normen'!$O$8</f>
        <v>0</v>
      </c>
      <c r="R438" s="319" t="str">
        <f>VLOOKUP(G438,'3-Productie normen'!A:M,13,FALSE)</f>
        <v>V</v>
      </c>
      <c r="S438" s="319"/>
      <c r="U438" s="320">
        <f t="shared" si="12"/>
        <v>10140</v>
      </c>
    </row>
    <row r="439" spans="1:21" ht="14.1" customHeight="1">
      <c r="A439" s="74">
        <v>439</v>
      </c>
      <c r="B439" s="286" t="s">
        <v>518</v>
      </c>
      <c r="C439" s="286" t="s">
        <v>519</v>
      </c>
      <c r="D439" s="462" t="s">
        <v>72</v>
      </c>
      <c r="E439" s="463">
        <v>45</v>
      </c>
      <c r="F439" s="493" t="s">
        <v>508</v>
      </c>
      <c r="G439" s="70" t="s">
        <v>43</v>
      </c>
      <c r="H439" s="500" t="s">
        <v>277</v>
      </c>
      <c r="I439" s="486" t="s">
        <v>642</v>
      </c>
      <c r="J439" s="503">
        <v>11.6</v>
      </c>
      <c r="K439" s="317">
        <f t="shared" si="13"/>
        <v>255</v>
      </c>
      <c r="L439" s="466">
        <v>255</v>
      </c>
      <c r="M439" s="480"/>
      <c r="N439" s="234" t="e">
        <f>IF(L439="nio",0,IF(L439&gt;0,L439*J439/P439,0))*VLOOKUP(B439,'2-Kosten per locatie'!$A$12:$C$50,3,FALSE)</f>
        <v>#DIV/0!</v>
      </c>
      <c r="O439" s="234" t="str">
        <f>IF(M439="","",J439*M439/Q439*VLOOKUP(B439,'2-Kosten per locatie'!$A$12:$C$50,3,FALSE))</f>
        <v/>
      </c>
      <c r="P439" s="318">
        <f>IF(L439="nio",0,IF(L439&gt;0,VLOOKUP(G439,'3-Productie normen'!A:O,VLOOKUP(L439,'3-Productie normen'!$B$33:$C$40,2,FALSE),FALSE)))</f>
        <v>0</v>
      </c>
      <c r="Q439" s="318">
        <f>P439*'3-Productie normen'!$O$8</f>
        <v>0</v>
      </c>
      <c r="R439" s="319" t="str">
        <f>VLOOKUP(G439,'3-Productie normen'!A:M,13,FALSE)</f>
        <v>B</v>
      </c>
      <c r="S439" s="319"/>
      <c r="U439" s="320">
        <f t="shared" si="12"/>
        <v>2958</v>
      </c>
    </row>
    <row r="440" spans="1:21" ht="14.1" customHeight="1">
      <c r="A440" s="74">
        <v>440</v>
      </c>
      <c r="B440" s="286" t="s">
        <v>518</v>
      </c>
      <c r="C440" s="286" t="s">
        <v>519</v>
      </c>
      <c r="D440" s="462" t="s">
        <v>72</v>
      </c>
      <c r="E440" s="463">
        <v>46</v>
      </c>
      <c r="F440" s="493" t="s">
        <v>508</v>
      </c>
      <c r="G440" s="70" t="s">
        <v>43</v>
      </c>
      <c r="H440" s="500" t="s">
        <v>277</v>
      </c>
      <c r="I440" s="486" t="s">
        <v>642</v>
      </c>
      <c r="J440" s="503">
        <v>10.6</v>
      </c>
      <c r="K440" s="317">
        <f t="shared" si="13"/>
        <v>255</v>
      </c>
      <c r="L440" s="466">
        <v>255</v>
      </c>
      <c r="M440" s="480"/>
      <c r="N440" s="234" t="e">
        <f>IF(L440="nio",0,IF(L440&gt;0,L440*J440/P440,0))*VLOOKUP(B440,'2-Kosten per locatie'!$A$12:$C$50,3,FALSE)</f>
        <v>#DIV/0!</v>
      </c>
      <c r="O440" s="234" t="str">
        <f>IF(M440="","",J440*M440/Q440*VLOOKUP(B440,'2-Kosten per locatie'!$A$12:$C$50,3,FALSE))</f>
        <v/>
      </c>
      <c r="P440" s="318">
        <f>IF(L440="nio",0,IF(L440&gt;0,VLOOKUP(G440,'3-Productie normen'!A:O,VLOOKUP(L440,'3-Productie normen'!$B$33:$C$40,2,FALSE),FALSE)))</f>
        <v>0</v>
      </c>
      <c r="Q440" s="318">
        <f>P440*'3-Productie normen'!$O$8</f>
        <v>0</v>
      </c>
      <c r="R440" s="319" t="str">
        <f>VLOOKUP(G440,'3-Productie normen'!A:M,13,FALSE)</f>
        <v>B</v>
      </c>
      <c r="S440" s="319"/>
      <c r="U440" s="320">
        <f t="shared" si="12"/>
        <v>2703</v>
      </c>
    </row>
    <row r="441" spans="1:21" ht="14.1" customHeight="1">
      <c r="A441" s="74">
        <v>441</v>
      </c>
      <c r="B441" s="286" t="s">
        <v>518</v>
      </c>
      <c r="C441" s="286" t="s">
        <v>519</v>
      </c>
      <c r="D441" s="462" t="s">
        <v>72</v>
      </c>
      <c r="E441" s="463">
        <v>47</v>
      </c>
      <c r="F441" s="493" t="s">
        <v>508</v>
      </c>
      <c r="G441" s="70" t="s">
        <v>43</v>
      </c>
      <c r="H441" s="500" t="s">
        <v>277</v>
      </c>
      <c r="I441" s="486" t="s">
        <v>642</v>
      </c>
      <c r="J441" s="503">
        <v>9.8000000000000007</v>
      </c>
      <c r="K441" s="317">
        <f t="shared" si="13"/>
        <v>255</v>
      </c>
      <c r="L441" s="466">
        <v>255</v>
      </c>
      <c r="M441" s="480"/>
      <c r="N441" s="234" t="e">
        <f>IF(L441="nio",0,IF(L441&gt;0,L441*J441/P441,0))*VLOOKUP(B441,'2-Kosten per locatie'!$A$12:$C$50,3,FALSE)</f>
        <v>#DIV/0!</v>
      </c>
      <c r="O441" s="234" t="str">
        <f>IF(M441="","",J441*M441/Q441*VLOOKUP(B441,'2-Kosten per locatie'!$A$12:$C$50,3,FALSE))</f>
        <v/>
      </c>
      <c r="P441" s="318">
        <f>IF(L441="nio",0,IF(L441&gt;0,VLOOKUP(G441,'3-Productie normen'!A:O,VLOOKUP(L441,'3-Productie normen'!$B$33:$C$40,2,FALSE),FALSE)))</f>
        <v>0</v>
      </c>
      <c r="Q441" s="318">
        <f>P441*'3-Productie normen'!$O$8</f>
        <v>0</v>
      </c>
      <c r="R441" s="319" t="str">
        <f>VLOOKUP(G441,'3-Productie normen'!A:M,13,FALSE)</f>
        <v>B</v>
      </c>
      <c r="S441" s="319"/>
      <c r="U441" s="320">
        <f t="shared" si="12"/>
        <v>2499</v>
      </c>
    </row>
    <row r="442" spans="1:21" ht="14.1" customHeight="1">
      <c r="A442" s="74">
        <v>442</v>
      </c>
      <c r="B442" s="286" t="s">
        <v>518</v>
      </c>
      <c r="C442" s="286" t="s">
        <v>519</v>
      </c>
      <c r="D442" s="462" t="s">
        <v>72</v>
      </c>
      <c r="E442" s="463">
        <v>48</v>
      </c>
      <c r="F442" s="493" t="s">
        <v>511</v>
      </c>
      <c r="G442" s="464" t="s">
        <v>36</v>
      </c>
      <c r="H442" s="500" t="s">
        <v>277</v>
      </c>
      <c r="I442" s="486" t="s">
        <v>642</v>
      </c>
      <c r="J442" s="503">
        <v>16.3</v>
      </c>
      <c r="K442" s="317">
        <f t="shared" si="13"/>
        <v>255</v>
      </c>
      <c r="L442" s="466">
        <v>255</v>
      </c>
      <c r="M442" s="480"/>
      <c r="N442" s="234" t="e">
        <f>IF(L442="nio",0,IF(L442&gt;0,L442*J442/P442,0))*VLOOKUP(B442,'2-Kosten per locatie'!$A$12:$C$50,3,FALSE)</f>
        <v>#DIV/0!</v>
      </c>
      <c r="O442" s="234" t="str">
        <f>IF(M442="","",J442*M442/Q442*VLOOKUP(B442,'2-Kosten per locatie'!$A$12:$C$50,3,FALSE))</f>
        <v/>
      </c>
      <c r="P442" s="318">
        <f>IF(L442="nio",0,IF(L442&gt;0,VLOOKUP(G442,'3-Productie normen'!A:O,VLOOKUP(L442,'3-Productie normen'!$B$33:$C$40,2,FALSE),FALSE)))</f>
        <v>0</v>
      </c>
      <c r="Q442" s="318">
        <f>P442*'3-Productie normen'!$O$8</f>
        <v>0</v>
      </c>
      <c r="R442" s="319" t="str">
        <f>VLOOKUP(G442,'3-Productie normen'!A:M,13,FALSE)</f>
        <v>B</v>
      </c>
      <c r="S442" s="319"/>
      <c r="U442" s="320">
        <f t="shared" si="12"/>
        <v>4156.5</v>
      </c>
    </row>
    <row r="443" spans="1:21" ht="14.1" customHeight="1">
      <c r="A443" s="74">
        <v>443</v>
      </c>
      <c r="B443" s="286" t="s">
        <v>518</v>
      </c>
      <c r="C443" s="286" t="s">
        <v>519</v>
      </c>
      <c r="D443" s="462" t="s">
        <v>72</v>
      </c>
      <c r="E443" s="463">
        <v>49</v>
      </c>
      <c r="F443" s="493" t="s">
        <v>511</v>
      </c>
      <c r="G443" s="464" t="s">
        <v>36</v>
      </c>
      <c r="H443" s="500" t="s">
        <v>277</v>
      </c>
      <c r="I443" s="486" t="s">
        <v>642</v>
      </c>
      <c r="J443" s="503">
        <v>53.9</v>
      </c>
      <c r="K443" s="317">
        <f t="shared" si="13"/>
        <v>255</v>
      </c>
      <c r="L443" s="466">
        <v>255</v>
      </c>
      <c r="M443" s="480"/>
      <c r="N443" s="234" t="e">
        <f>IF(L443="nio",0,IF(L443&gt;0,L443*J443/P443,0))*VLOOKUP(B443,'2-Kosten per locatie'!$A$12:$C$50,3,FALSE)</f>
        <v>#DIV/0!</v>
      </c>
      <c r="O443" s="234" t="str">
        <f>IF(M443="","",J443*M443/Q443*VLOOKUP(B443,'2-Kosten per locatie'!$A$12:$C$50,3,FALSE))</f>
        <v/>
      </c>
      <c r="P443" s="318">
        <f>IF(L443="nio",0,IF(L443&gt;0,VLOOKUP(G443,'3-Productie normen'!A:O,VLOOKUP(L443,'3-Productie normen'!$B$33:$C$40,2,FALSE),FALSE)))</f>
        <v>0</v>
      </c>
      <c r="Q443" s="318">
        <f>P443*'3-Productie normen'!$O$8</f>
        <v>0</v>
      </c>
      <c r="R443" s="319" t="str">
        <f>VLOOKUP(G443,'3-Productie normen'!A:M,13,FALSE)</f>
        <v>B</v>
      </c>
      <c r="S443" s="319"/>
      <c r="U443" s="320">
        <f t="shared" si="12"/>
        <v>13744.5</v>
      </c>
    </row>
    <row r="444" spans="1:21" ht="14.1" customHeight="1">
      <c r="A444" s="74">
        <v>444</v>
      </c>
      <c r="B444" s="286" t="s">
        <v>518</v>
      </c>
      <c r="C444" s="286" t="s">
        <v>519</v>
      </c>
      <c r="D444" s="462" t="s">
        <v>72</v>
      </c>
      <c r="E444" s="463">
        <v>50</v>
      </c>
      <c r="F444" s="493" t="s">
        <v>511</v>
      </c>
      <c r="G444" s="464" t="s">
        <v>36</v>
      </c>
      <c r="H444" s="500" t="s">
        <v>277</v>
      </c>
      <c r="I444" s="486" t="s">
        <v>642</v>
      </c>
      <c r="J444" s="503">
        <v>41.1</v>
      </c>
      <c r="K444" s="317">
        <f t="shared" si="13"/>
        <v>255</v>
      </c>
      <c r="L444" s="466">
        <v>255</v>
      </c>
      <c r="M444" s="480"/>
      <c r="N444" s="234" t="e">
        <f>IF(L444="nio",0,IF(L444&gt;0,L444*J444/P444,0))*VLOOKUP(B444,'2-Kosten per locatie'!$A$12:$C$50,3,FALSE)</f>
        <v>#DIV/0!</v>
      </c>
      <c r="O444" s="234" t="str">
        <f>IF(M444="","",J444*M444/Q444*VLOOKUP(B444,'2-Kosten per locatie'!$A$12:$C$50,3,FALSE))</f>
        <v/>
      </c>
      <c r="P444" s="318">
        <f>IF(L444="nio",0,IF(L444&gt;0,VLOOKUP(G444,'3-Productie normen'!A:O,VLOOKUP(L444,'3-Productie normen'!$B$33:$C$40,2,FALSE),FALSE)))</f>
        <v>0</v>
      </c>
      <c r="Q444" s="318">
        <f>P444*'3-Productie normen'!$O$8</f>
        <v>0</v>
      </c>
      <c r="R444" s="319" t="str">
        <f>VLOOKUP(G444,'3-Productie normen'!A:M,13,FALSE)</f>
        <v>B</v>
      </c>
      <c r="S444" s="319"/>
      <c r="U444" s="320">
        <f t="shared" si="12"/>
        <v>10480.5</v>
      </c>
    </row>
    <row r="445" spans="1:21" ht="14.1" customHeight="1">
      <c r="A445" s="74">
        <v>445</v>
      </c>
      <c r="B445" s="286" t="s">
        <v>518</v>
      </c>
      <c r="C445" s="286" t="s">
        <v>519</v>
      </c>
      <c r="D445" s="462" t="s">
        <v>72</v>
      </c>
      <c r="E445" s="463">
        <v>51</v>
      </c>
      <c r="F445" s="493" t="s">
        <v>511</v>
      </c>
      <c r="G445" s="464" t="s">
        <v>36</v>
      </c>
      <c r="H445" s="500" t="s">
        <v>277</v>
      </c>
      <c r="I445" s="486" t="s">
        <v>642</v>
      </c>
      <c r="J445" s="503">
        <v>40</v>
      </c>
      <c r="K445" s="317">
        <f t="shared" si="13"/>
        <v>255</v>
      </c>
      <c r="L445" s="466">
        <v>255</v>
      </c>
      <c r="M445" s="480"/>
      <c r="N445" s="234" t="e">
        <f>IF(L445="nio",0,IF(L445&gt;0,L445*J445/P445,0))*VLOOKUP(B445,'2-Kosten per locatie'!$A$12:$C$50,3,FALSE)</f>
        <v>#DIV/0!</v>
      </c>
      <c r="O445" s="234" t="str">
        <f>IF(M445="","",J445*M445/Q445*VLOOKUP(B445,'2-Kosten per locatie'!$A$12:$C$50,3,FALSE))</f>
        <v/>
      </c>
      <c r="P445" s="318">
        <f>IF(L445="nio",0,IF(L445&gt;0,VLOOKUP(G445,'3-Productie normen'!A:O,VLOOKUP(L445,'3-Productie normen'!$B$33:$C$40,2,FALSE),FALSE)))</f>
        <v>0</v>
      </c>
      <c r="Q445" s="318">
        <f>P445*'3-Productie normen'!$O$8</f>
        <v>0</v>
      </c>
      <c r="R445" s="319" t="str">
        <f>VLOOKUP(G445,'3-Productie normen'!A:M,13,FALSE)</f>
        <v>B</v>
      </c>
      <c r="S445" s="319"/>
      <c r="U445" s="320">
        <f t="shared" si="12"/>
        <v>10200</v>
      </c>
    </row>
    <row r="446" spans="1:21" ht="14.1" customHeight="1">
      <c r="A446" s="74">
        <v>446</v>
      </c>
      <c r="B446" s="286" t="s">
        <v>518</v>
      </c>
      <c r="C446" s="286" t="s">
        <v>519</v>
      </c>
      <c r="D446" s="462" t="s">
        <v>72</v>
      </c>
      <c r="E446" s="463">
        <v>52</v>
      </c>
      <c r="F446" s="493" t="s">
        <v>515</v>
      </c>
      <c r="G446" s="86" t="s">
        <v>626</v>
      </c>
      <c r="H446" s="500" t="s">
        <v>279</v>
      </c>
      <c r="I446" s="486" t="s">
        <v>73</v>
      </c>
      <c r="J446" s="503">
        <v>26.2</v>
      </c>
      <c r="K446" s="317">
        <f t="shared" si="13"/>
        <v>12</v>
      </c>
      <c r="L446" s="466">
        <v>12</v>
      </c>
      <c r="M446" s="480"/>
      <c r="N446" s="234" t="e">
        <f>IF(L446="nio",0,IF(L446&gt;0,L446*J446/P446,0))*VLOOKUP(B446,'2-Kosten per locatie'!$A$12:$C$50,3,FALSE)</f>
        <v>#DIV/0!</v>
      </c>
      <c r="O446" s="234" t="str">
        <f>IF(M446="","",J446*M446/Q446*VLOOKUP(B446,'2-Kosten per locatie'!$A$12:$C$50,3,FALSE))</f>
        <v/>
      </c>
      <c r="P446" s="318">
        <f>IF(L446="nio",0,IF(L446&gt;0,VLOOKUP(G446,'3-Productie normen'!A:O,VLOOKUP(L446,'3-Productie normen'!$B$33:$C$40,2,FALSE),FALSE)))</f>
        <v>0</v>
      </c>
      <c r="Q446" s="318">
        <f>P446*'3-Productie normen'!$O$8</f>
        <v>0</v>
      </c>
      <c r="R446" s="319" t="str">
        <f>VLOOKUP(G446,'3-Productie normen'!A:M,13,FALSE)</f>
        <v>V</v>
      </c>
      <c r="S446" s="319"/>
      <c r="U446" s="320">
        <f t="shared" si="12"/>
        <v>314.39999999999998</v>
      </c>
    </row>
    <row r="447" spans="1:21" ht="14.1" customHeight="1">
      <c r="A447" s="74">
        <v>447</v>
      </c>
      <c r="B447" s="286" t="s">
        <v>518</v>
      </c>
      <c r="C447" s="286" t="s">
        <v>519</v>
      </c>
      <c r="D447" s="462" t="s">
        <v>72</v>
      </c>
      <c r="E447" s="463">
        <v>53</v>
      </c>
      <c r="F447" s="493" t="s">
        <v>46</v>
      </c>
      <c r="G447" s="83" t="s">
        <v>46</v>
      </c>
      <c r="H447" s="500" t="s">
        <v>277</v>
      </c>
      <c r="I447" s="486" t="s">
        <v>642</v>
      </c>
      <c r="J447" s="503">
        <v>23.6</v>
      </c>
      <c r="K447" s="317">
        <f t="shared" si="13"/>
        <v>255</v>
      </c>
      <c r="L447" s="466">
        <v>255</v>
      </c>
      <c r="M447" s="480"/>
      <c r="N447" s="234" t="e">
        <f>IF(L447="nio",0,IF(L447&gt;0,L447*J447/P447,0))*VLOOKUP(B447,'2-Kosten per locatie'!$A$12:$C$50,3,FALSE)</f>
        <v>#DIV/0!</v>
      </c>
      <c r="O447" s="234" t="str">
        <f>IF(M447="","",J447*M447/Q447*VLOOKUP(B447,'2-Kosten per locatie'!$A$12:$C$50,3,FALSE))</f>
        <v/>
      </c>
      <c r="P447" s="318">
        <f>IF(L447="nio",0,IF(L447&gt;0,VLOOKUP(G447,'3-Productie normen'!A:O,VLOOKUP(L447,'3-Productie normen'!$B$33:$C$40,2,FALSE),FALSE)))</f>
        <v>0</v>
      </c>
      <c r="Q447" s="318">
        <f>P447*'3-Productie normen'!$O$8</f>
        <v>0</v>
      </c>
      <c r="R447" s="319" t="str">
        <f>VLOOKUP(G447,'3-Productie normen'!A:M,13,FALSE)</f>
        <v>V</v>
      </c>
      <c r="S447" s="319"/>
      <c r="U447" s="320">
        <f t="shared" si="12"/>
        <v>6018</v>
      </c>
    </row>
    <row r="448" spans="1:21" ht="14.1" customHeight="1">
      <c r="A448" s="74">
        <v>448</v>
      </c>
      <c r="B448" s="286" t="s">
        <v>518</v>
      </c>
      <c r="C448" s="286" t="s">
        <v>519</v>
      </c>
      <c r="D448" s="462" t="s">
        <v>72</v>
      </c>
      <c r="E448" s="463">
        <v>55</v>
      </c>
      <c r="F448" s="493" t="s">
        <v>511</v>
      </c>
      <c r="G448" s="464" t="s">
        <v>36</v>
      </c>
      <c r="H448" s="500" t="s">
        <v>279</v>
      </c>
      <c r="I448" s="486" t="s">
        <v>73</v>
      </c>
      <c r="J448" s="503">
        <v>49</v>
      </c>
      <c r="K448" s="317">
        <f t="shared" si="13"/>
        <v>255</v>
      </c>
      <c r="L448" s="466">
        <v>255</v>
      </c>
      <c r="M448" s="480"/>
      <c r="N448" s="234" t="e">
        <f>IF(L448="nio",0,IF(L448&gt;0,L448*J448/P448,0))*VLOOKUP(B448,'2-Kosten per locatie'!$A$12:$C$50,3,FALSE)</f>
        <v>#DIV/0!</v>
      </c>
      <c r="O448" s="234" t="str">
        <f>IF(M448="","",J448*M448/Q448*VLOOKUP(B448,'2-Kosten per locatie'!$A$12:$C$50,3,FALSE))</f>
        <v/>
      </c>
      <c r="P448" s="318">
        <f>IF(L448="nio",0,IF(L448&gt;0,VLOOKUP(G448,'3-Productie normen'!A:O,VLOOKUP(L448,'3-Productie normen'!$B$33:$C$40,2,FALSE),FALSE)))</f>
        <v>0</v>
      </c>
      <c r="Q448" s="318">
        <f>P448*'3-Productie normen'!$O$8</f>
        <v>0</v>
      </c>
      <c r="R448" s="319" t="str">
        <f>VLOOKUP(G448,'3-Productie normen'!A:M,13,FALSE)</f>
        <v>B</v>
      </c>
      <c r="S448" s="319"/>
      <c r="U448" s="320">
        <f t="shared" si="12"/>
        <v>12495</v>
      </c>
    </row>
    <row r="449" spans="1:21" ht="14.1" customHeight="1">
      <c r="A449" s="74">
        <v>449</v>
      </c>
      <c r="B449" s="286" t="s">
        <v>518</v>
      </c>
      <c r="C449" s="286" t="s">
        <v>519</v>
      </c>
      <c r="D449" s="462" t="s">
        <v>72</v>
      </c>
      <c r="E449" s="463">
        <v>56</v>
      </c>
      <c r="F449" s="493" t="s">
        <v>511</v>
      </c>
      <c r="G449" s="464" t="s">
        <v>36</v>
      </c>
      <c r="H449" s="500" t="s">
        <v>277</v>
      </c>
      <c r="I449" s="486" t="s">
        <v>642</v>
      </c>
      <c r="J449" s="503">
        <v>51</v>
      </c>
      <c r="K449" s="317">
        <f t="shared" si="13"/>
        <v>255</v>
      </c>
      <c r="L449" s="466">
        <v>255</v>
      </c>
      <c r="M449" s="480"/>
      <c r="N449" s="234" t="e">
        <f>IF(L449="nio",0,IF(L449&gt;0,L449*J449/P449,0))*VLOOKUP(B449,'2-Kosten per locatie'!$A$12:$C$50,3,FALSE)</f>
        <v>#DIV/0!</v>
      </c>
      <c r="O449" s="234" t="str">
        <f>IF(M449="","",J449*M449/Q449*VLOOKUP(B449,'2-Kosten per locatie'!$A$12:$C$50,3,FALSE))</f>
        <v/>
      </c>
      <c r="P449" s="318">
        <f>IF(L449="nio",0,IF(L449&gt;0,VLOOKUP(G449,'3-Productie normen'!A:O,VLOOKUP(L449,'3-Productie normen'!$B$33:$C$40,2,FALSE),FALSE)))</f>
        <v>0</v>
      </c>
      <c r="Q449" s="318">
        <f>P449*'3-Productie normen'!$O$8</f>
        <v>0</v>
      </c>
      <c r="R449" s="319" t="str">
        <f>VLOOKUP(G449,'3-Productie normen'!A:M,13,FALSE)</f>
        <v>B</v>
      </c>
      <c r="S449" s="319"/>
      <c r="U449" s="320">
        <f t="shared" si="12"/>
        <v>13005</v>
      </c>
    </row>
    <row r="450" spans="1:21" ht="14.1" customHeight="1">
      <c r="A450" s="74">
        <v>450</v>
      </c>
      <c r="B450" s="286" t="s">
        <v>518</v>
      </c>
      <c r="C450" s="286" t="s">
        <v>519</v>
      </c>
      <c r="D450" s="462" t="s">
        <v>72</v>
      </c>
      <c r="E450" s="463">
        <v>57</v>
      </c>
      <c r="F450" s="493" t="s">
        <v>511</v>
      </c>
      <c r="G450" s="464" t="s">
        <v>36</v>
      </c>
      <c r="H450" s="500" t="s">
        <v>277</v>
      </c>
      <c r="I450" s="486" t="s">
        <v>642</v>
      </c>
      <c r="J450" s="503">
        <v>35</v>
      </c>
      <c r="K450" s="317">
        <f t="shared" si="13"/>
        <v>255</v>
      </c>
      <c r="L450" s="466">
        <v>255</v>
      </c>
      <c r="M450" s="480"/>
      <c r="N450" s="234" t="e">
        <f>IF(L450="nio",0,IF(L450&gt;0,L450*J450/P450,0))*VLOOKUP(B450,'2-Kosten per locatie'!$A$12:$C$50,3,FALSE)</f>
        <v>#DIV/0!</v>
      </c>
      <c r="O450" s="234" t="str">
        <f>IF(M450="","",J450*M450/Q450*VLOOKUP(B450,'2-Kosten per locatie'!$A$12:$C$50,3,FALSE))</f>
        <v/>
      </c>
      <c r="P450" s="318">
        <f>IF(L450="nio",0,IF(L450&gt;0,VLOOKUP(G450,'3-Productie normen'!A:O,VLOOKUP(L450,'3-Productie normen'!$B$33:$C$40,2,FALSE),FALSE)))</f>
        <v>0</v>
      </c>
      <c r="Q450" s="318">
        <f>P450*'3-Productie normen'!$O$8</f>
        <v>0</v>
      </c>
      <c r="R450" s="319" t="str">
        <f>VLOOKUP(G450,'3-Productie normen'!A:M,13,FALSE)</f>
        <v>B</v>
      </c>
      <c r="S450" s="319"/>
      <c r="U450" s="320">
        <f t="shared" si="12"/>
        <v>8925</v>
      </c>
    </row>
    <row r="451" spans="1:21" ht="14.1" customHeight="1">
      <c r="A451" s="74">
        <v>451</v>
      </c>
      <c r="B451" s="286" t="s">
        <v>518</v>
      </c>
      <c r="C451" s="286" t="s">
        <v>519</v>
      </c>
      <c r="D451" s="462" t="s">
        <v>72</v>
      </c>
      <c r="E451" s="463">
        <v>58</v>
      </c>
      <c r="F451" s="493" t="s">
        <v>511</v>
      </c>
      <c r="G451" s="464" t="s">
        <v>36</v>
      </c>
      <c r="H451" s="500" t="s">
        <v>277</v>
      </c>
      <c r="I451" s="486" t="s">
        <v>642</v>
      </c>
      <c r="J451" s="503">
        <v>36.700000000000003</v>
      </c>
      <c r="K451" s="317">
        <f t="shared" si="13"/>
        <v>255</v>
      </c>
      <c r="L451" s="466">
        <v>255</v>
      </c>
      <c r="M451" s="480"/>
      <c r="N451" s="234" t="e">
        <f>IF(L451="nio",0,IF(L451&gt;0,L451*J451/P451,0))*VLOOKUP(B451,'2-Kosten per locatie'!$A$12:$C$50,3,FALSE)</f>
        <v>#DIV/0!</v>
      </c>
      <c r="O451" s="234" t="str">
        <f>IF(M451="","",J451*M451/Q451*VLOOKUP(B451,'2-Kosten per locatie'!$A$12:$C$50,3,FALSE))</f>
        <v/>
      </c>
      <c r="P451" s="318">
        <f>IF(L451="nio",0,IF(L451&gt;0,VLOOKUP(G451,'3-Productie normen'!A:O,VLOOKUP(L451,'3-Productie normen'!$B$33:$C$40,2,FALSE),FALSE)))</f>
        <v>0</v>
      </c>
      <c r="Q451" s="318">
        <f>P451*'3-Productie normen'!$O$8</f>
        <v>0</v>
      </c>
      <c r="R451" s="319" t="str">
        <f>VLOOKUP(G451,'3-Productie normen'!A:M,13,FALSE)</f>
        <v>B</v>
      </c>
      <c r="S451" s="319"/>
      <c r="U451" s="320">
        <f t="shared" si="12"/>
        <v>9358.5</v>
      </c>
    </row>
    <row r="452" spans="1:21" ht="14.1" customHeight="1">
      <c r="A452" s="74">
        <v>452</v>
      </c>
      <c r="B452" s="286" t="s">
        <v>518</v>
      </c>
      <c r="C452" s="286" t="s">
        <v>519</v>
      </c>
      <c r="D452" s="462" t="s">
        <v>72</v>
      </c>
      <c r="E452" s="463">
        <v>60</v>
      </c>
      <c r="F452" s="493" t="s">
        <v>511</v>
      </c>
      <c r="G452" s="464" t="s">
        <v>36</v>
      </c>
      <c r="H452" s="500" t="s">
        <v>277</v>
      </c>
      <c r="I452" s="486" t="s">
        <v>642</v>
      </c>
      <c r="J452" s="503">
        <v>14.9</v>
      </c>
      <c r="K452" s="317">
        <f t="shared" si="13"/>
        <v>255</v>
      </c>
      <c r="L452" s="466">
        <v>255</v>
      </c>
      <c r="M452" s="480"/>
      <c r="N452" s="234" t="e">
        <f>IF(L452="nio",0,IF(L452&gt;0,L452*J452/P452,0))*VLOOKUP(B452,'2-Kosten per locatie'!$A$12:$C$50,3,FALSE)</f>
        <v>#DIV/0!</v>
      </c>
      <c r="O452" s="234" t="str">
        <f>IF(M452="","",J452*M452/Q452*VLOOKUP(B452,'2-Kosten per locatie'!$A$12:$C$50,3,FALSE))</f>
        <v/>
      </c>
      <c r="P452" s="318">
        <f>IF(L452="nio",0,IF(L452&gt;0,VLOOKUP(G452,'3-Productie normen'!A:O,VLOOKUP(L452,'3-Productie normen'!$B$33:$C$40,2,FALSE),FALSE)))</f>
        <v>0</v>
      </c>
      <c r="Q452" s="318">
        <f>P452*'3-Productie normen'!$O$8</f>
        <v>0</v>
      </c>
      <c r="R452" s="319" t="str">
        <f>VLOOKUP(G452,'3-Productie normen'!A:M,13,FALSE)</f>
        <v>B</v>
      </c>
      <c r="S452" s="319"/>
      <c r="U452" s="320">
        <f t="shared" si="12"/>
        <v>3799.5</v>
      </c>
    </row>
    <row r="453" spans="1:21" ht="14.1" customHeight="1">
      <c r="A453" s="74">
        <v>453</v>
      </c>
      <c r="B453" s="286" t="s">
        <v>518</v>
      </c>
      <c r="C453" s="286" t="s">
        <v>519</v>
      </c>
      <c r="D453" s="462" t="s">
        <v>72</v>
      </c>
      <c r="E453" s="463">
        <v>61</v>
      </c>
      <c r="F453" s="493" t="s">
        <v>451</v>
      </c>
      <c r="G453" s="70" t="s">
        <v>628</v>
      </c>
      <c r="H453" s="500" t="s">
        <v>279</v>
      </c>
      <c r="I453" s="486" t="s">
        <v>73</v>
      </c>
      <c r="J453" s="503">
        <v>14.6</v>
      </c>
      <c r="K453" s="317">
        <f t="shared" si="13"/>
        <v>255</v>
      </c>
      <c r="L453" s="466">
        <v>255</v>
      </c>
      <c r="M453" s="480"/>
      <c r="N453" s="234" t="e">
        <f>IF(L453="nio",0,IF(L453&gt;0,L453*J453/P453,0))*VLOOKUP(B453,'2-Kosten per locatie'!$A$12:$C$50,3,FALSE)</f>
        <v>#DIV/0!</v>
      </c>
      <c r="O453" s="234" t="str">
        <f>IF(M453="","",J453*M453/Q453*VLOOKUP(B453,'2-Kosten per locatie'!$A$12:$C$50,3,FALSE))</f>
        <v/>
      </c>
      <c r="P453" s="318">
        <f>IF(L453="nio",0,IF(L453&gt;0,VLOOKUP(G453,'3-Productie normen'!A:O,VLOOKUP(L453,'3-Productie normen'!$B$33:$C$40,2,FALSE),FALSE)))</f>
        <v>0</v>
      </c>
      <c r="Q453" s="318">
        <f>P453*'3-Productie normen'!$O$8</f>
        <v>0</v>
      </c>
      <c r="R453" s="319" t="str">
        <f>VLOOKUP(G453,'3-Productie normen'!A:M,13,FALSE)</f>
        <v>V</v>
      </c>
      <c r="S453" s="319"/>
      <c r="U453" s="320">
        <f t="shared" si="12"/>
        <v>3723</v>
      </c>
    </row>
    <row r="454" spans="1:21" ht="14.1" customHeight="1">
      <c r="A454" s="74">
        <v>454</v>
      </c>
      <c r="B454" s="286" t="s">
        <v>518</v>
      </c>
      <c r="C454" s="286" t="s">
        <v>519</v>
      </c>
      <c r="D454" s="462" t="s">
        <v>72</v>
      </c>
      <c r="E454" s="463">
        <v>62</v>
      </c>
      <c r="F454" s="493" t="s">
        <v>508</v>
      </c>
      <c r="G454" s="70" t="s">
        <v>43</v>
      </c>
      <c r="H454" s="500" t="s">
        <v>277</v>
      </c>
      <c r="I454" s="486" t="s">
        <v>642</v>
      </c>
      <c r="J454" s="503">
        <v>11.7</v>
      </c>
      <c r="K454" s="317">
        <f t="shared" si="13"/>
        <v>255</v>
      </c>
      <c r="L454" s="466">
        <v>255</v>
      </c>
      <c r="M454" s="480"/>
      <c r="N454" s="234" t="e">
        <f>IF(L454="nio",0,IF(L454&gt;0,L454*J454/P454,0))*VLOOKUP(B454,'2-Kosten per locatie'!$A$12:$C$50,3,FALSE)</f>
        <v>#DIV/0!</v>
      </c>
      <c r="O454" s="234" t="str">
        <f>IF(M454="","",J454*M454/Q454*VLOOKUP(B454,'2-Kosten per locatie'!$A$12:$C$50,3,FALSE))</f>
        <v/>
      </c>
      <c r="P454" s="318">
        <f>IF(L454="nio",0,IF(L454&gt;0,VLOOKUP(G454,'3-Productie normen'!A:O,VLOOKUP(L454,'3-Productie normen'!$B$33:$C$40,2,FALSE),FALSE)))</f>
        <v>0</v>
      </c>
      <c r="Q454" s="318">
        <f>P454*'3-Productie normen'!$O$8</f>
        <v>0</v>
      </c>
      <c r="R454" s="319" t="str">
        <f>VLOOKUP(G454,'3-Productie normen'!A:M,13,FALSE)</f>
        <v>B</v>
      </c>
      <c r="S454" s="319"/>
      <c r="U454" s="320">
        <f t="shared" si="12"/>
        <v>2983.5</v>
      </c>
    </row>
    <row r="455" spans="1:21" ht="14.1" customHeight="1">
      <c r="A455" s="74">
        <v>455</v>
      </c>
      <c r="B455" s="286" t="s">
        <v>518</v>
      </c>
      <c r="C455" s="286" t="s">
        <v>519</v>
      </c>
      <c r="D455" s="462" t="s">
        <v>72</v>
      </c>
      <c r="E455" s="463">
        <v>63</v>
      </c>
      <c r="F455" s="493" t="s">
        <v>511</v>
      </c>
      <c r="G455" s="464" t="s">
        <v>36</v>
      </c>
      <c r="H455" s="500" t="s">
        <v>277</v>
      </c>
      <c r="I455" s="486" t="s">
        <v>642</v>
      </c>
      <c r="J455" s="503">
        <v>24.6</v>
      </c>
      <c r="K455" s="317">
        <f t="shared" si="13"/>
        <v>255</v>
      </c>
      <c r="L455" s="466">
        <v>255</v>
      </c>
      <c r="M455" s="480"/>
      <c r="N455" s="234" t="e">
        <f>IF(L455="nio",0,IF(L455&gt;0,L455*J455/P455,0))*VLOOKUP(B455,'2-Kosten per locatie'!$A$12:$C$50,3,FALSE)</f>
        <v>#DIV/0!</v>
      </c>
      <c r="O455" s="234" t="str">
        <f>IF(M455="","",J455*M455/Q455*VLOOKUP(B455,'2-Kosten per locatie'!$A$12:$C$50,3,FALSE))</f>
        <v/>
      </c>
      <c r="P455" s="318">
        <f>IF(L455="nio",0,IF(L455&gt;0,VLOOKUP(G455,'3-Productie normen'!A:O,VLOOKUP(L455,'3-Productie normen'!$B$33:$C$40,2,FALSE),FALSE)))</f>
        <v>0</v>
      </c>
      <c r="Q455" s="318">
        <f>P455*'3-Productie normen'!$O$8</f>
        <v>0</v>
      </c>
      <c r="R455" s="319" t="str">
        <f>VLOOKUP(G455,'3-Productie normen'!A:M,13,FALSE)</f>
        <v>B</v>
      </c>
      <c r="S455" s="319"/>
      <c r="U455" s="320">
        <f t="shared" si="12"/>
        <v>6273</v>
      </c>
    </row>
    <row r="456" spans="1:21" ht="14.1" customHeight="1">
      <c r="A456" s="74">
        <v>456</v>
      </c>
      <c r="B456" s="286" t="s">
        <v>518</v>
      </c>
      <c r="C456" s="286" t="s">
        <v>519</v>
      </c>
      <c r="D456" s="462" t="s">
        <v>72</v>
      </c>
      <c r="E456" s="463">
        <v>64</v>
      </c>
      <c r="F456" s="493" t="s">
        <v>511</v>
      </c>
      <c r="G456" s="464" t="s">
        <v>36</v>
      </c>
      <c r="H456" s="500" t="s">
        <v>277</v>
      </c>
      <c r="I456" s="486" t="s">
        <v>642</v>
      </c>
      <c r="J456" s="503">
        <v>23.5</v>
      </c>
      <c r="K456" s="317">
        <f t="shared" si="13"/>
        <v>255</v>
      </c>
      <c r="L456" s="466">
        <v>255</v>
      </c>
      <c r="M456" s="480"/>
      <c r="N456" s="234" t="e">
        <f>IF(L456="nio",0,IF(L456&gt;0,L456*J456/P456,0))*VLOOKUP(B456,'2-Kosten per locatie'!$A$12:$C$50,3,FALSE)</f>
        <v>#DIV/0!</v>
      </c>
      <c r="O456" s="234" t="str">
        <f>IF(M456="","",J456*M456/Q456*VLOOKUP(B456,'2-Kosten per locatie'!$A$12:$C$50,3,FALSE))</f>
        <v/>
      </c>
      <c r="P456" s="318">
        <f>IF(L456="nio",0,IF(L456&gt;0,VLOOKUP(G456,'3-Productie normen'!A:O,VLOOKUP(L456,'3-Productie normen'!$B$33:$C$40,2,FALSE),FALSE)))</f>
        <v>0</v>
      </c>
      <c r="Q456" s="318">
        <f>P456*'3-Productie normen'!$O$8</f>
        <v>0</v>
      </c>
      <c r="R456" s="319" t="str">
        <f>VLOOKUP(G456,'3-Productie normen'!A:M,13,FALSE)</f>
        <v>B</v>
      </c>
      <c r="S456" s="319"/>
      <c r="U456" s="320">
        <f t="shared" si="12"/>
        <v>5992.5</v>
      </c>
    </row>
    <row r="457" spans="1:21" ht="14.1" customHeight="1">
      <c r="A457" s="74">
        <v>457</v>
      </c>
      <c r="B457" s="286" t="s">
        <v>518</v>
      </c>
      <c r="C457" s="286" t="s">
        <v>519</v>
      </c>
      <c r="D457" s="462" t="s">
        <v>72</v>
      </c>
      <c r="E457" s="463">
        <v>65</v>
      </c>
      <c r="F457" s="493" t="s">
        <v>46</v>
      </c>
      <c r="G457" s="83" t="s">
        <v>46</v>
      </c>
      <c r="H457" s="500" t="s">
        <v>277</v>
      </c>
      <c r="I457" s="486" t="s">
        <v>642</v>
      </c>
      <c r="J457" s="503">
        <v>19.600000000000001</v>
      </c>
      <c r="K457" s="317">
        <f t="shared" si="13"/>
        <v>255</v>
      </c>
      <c r="L457" s="466">
        <v>255</v>
      </c>
      <c r="M457" s="480"/>
      <c r="N457" s="234" t="e">
        <f>IF(L457="nio",0,IF(L457&gt;0,L457*J457/P457,0))*VLOOKUP(B457,'2-Kosten per locatie'!$A$12:$C$50,3,FALSE)</f>
        <v>#DIV/0!</v>
      </c>
      <c r="O457" s="234" t="str">
        <f>IF(M457="","",J457*M457/Q457*VLOOKUP(B457,'2-Kosten per locatie'!$A$12:$C$50,3,FALSE))</f>
        <v/>
      </c>
      <c r="P457" s="318">
        <f>IF(L457="nio",0,IF(L457&gt;0,VLOOKUP(G457,'3-Productie normen'!A:O,VLOOKUP(L457,'3-Productie normen'!$B$33:$C$40,2,FALSE),FALSE)))</f>
        <v>0</v>
      </c>
      <c r="Q457" s="318">
        <f>P457*'3-Productie normen'!$O$8</f>
        <v>0</v>
      </c>
      <c r="R457" s="319" t="str">
        <f>VLOOKUP(G457,'3-Productie normen'!A:M,13,FALSE)</f>
        <v>V</v>
      </c>
      <c r="S457" s="319"/>
      <c r="U457" s="320">
        <f t="shared" si="12"/>
        <v>4998</v>
      </c>
    </row>
    <row r="458" spans="1:21" ht="14.1" customHeight="1">
      <c r="A458" s="74">
        <v>458</v>
      </c>
      <c r="B458" s="286" t="s">
        <v>518</v>
      </c>
      <c r="C458" s="286" t="s">
        <v>519</v>
      </c>
      <c r="D458" s="462" t="s">
        <v>72</v>
      </c>
      <c r="E458" s="463">
        <v>66</v>
      </c>
      <c r="F458" s="493" t="s">
        <v>511</v>
      </c>
      <c r="G458" s="464" t="s">
        <v>36</v>
      </c>
      <c r="H458" s="500" t="s">
        <v>277</v>
      </c>
      <c r="I458" s="486" t="s">
        <v>642</v>
      </c>
      <c r="J458" s="503">
        <v>54.2</v>
      </c>
      <c r="K458" s="317">
        <f t="shared" si="13"/>
        <v>255</v>
      </c>
      <c r="L458" s="466">
        <v>255</v>
      </c>
      <c r="M458" s="480"/>
      <c r="N458" s="234" t="e">
        <f>IF(L458="nio",0,IF(L458&gt;0,L458*J458/P458,0))*VLOOKUP(B458,'2-Kosten per locatie'!$A$12:$C$50,3,FALSE)</f>
        <v>#DIV/0!</v>
      </c>
      <c r="O458" s="234" t="str">
        <f>IF(M458="","",J458*M458/Q458*VLOOKUP(B458,'2-Kosten per locatie'!$A$12:$C$50,3,FALSE))</f>
        <v/>
      </c>
      <c r="P458" s="318">
        <f>IF(L458="nio",0,IF(L458&gt;0,VLOOKUP(G458,'3-Productie normen'!A:O,VLOOKUP(L458,'3-Productie normen'!$B$33:$C$40,2,FALSE),FALSE)))</f>
        <v>0</v>
      </c>
      <c r="Q458" s="318">
        <f>P458*'3-Productie normen'!$O$8</f>
        <v>0</v>
      </c>
      <c r="R458" s="319" t="str">
        <f>VLOOKUP(G458,'3-Productie normen'!A:M,13,FALSE)</f>
        <v>B</v>
      </c>
      <c r="S458" s="319"/>
      <c r="U458" s="320">
        <f t="shared" ref="U458:U521" si="14">K458*J458</f>
        <v>13821</v>
      </c>
    </row>
    <row r="459" spans="1:21" ht="14.1" customHeight="1">
      <c r="A459" s="74">
        <v>459</v>
      </c>
      <c r="B459" s="286" t="s">
        <v>518</v>
      </c>
      <c r="C459" s="286" t="s">
        <v>519</v>
      </c>
      <c r="D459" s="462" t="s">
        <v>72</v>
      </c>
      <c r="E459" s="463">
        <v>67</v>
      </c>
      <c r="F459" s="493" t="s">
        <v>511</v>
      </c>
      <c r="G459" s="464" t="s">
        <v>36</v>
      </c>
      <c r="H459" s="500" t="s">
        <v>277</v>
      </c>
      <c r="I459" s="486" t="s">
        <v>642</v>
      </c>
      <c r="J459" s="503">
        <v>51.1</v>
      </c>
      <c r="K459" s="317">
        <f t="shared" ref="K459:K522" si="15">SUM(L459:M459)</f>
        <v>255</v>
      </c>
      <c r="L459" s="466">
        <v>255</v>
      </c>
      <c r="M459" s="480"/>
      <c r="N459" s="234" t="e">
        <f>IF(L459="nio",0,IF(L459&gt;0,L459*J459/P459,0))*VLOOKUP(B459,'2-Kosten per locatie'!$A$12:$C$50,3,FALSE)</f>
        <v>#DIV/0!</v>
      </c>
      <c r="O459" s="234" t="str">
        <f>IF(M459="","",J459*M459/Q459*VLOOKUP(B459,'2-Kosten per locatie'!$A$12:$C$50,3,FALSE))</f>
        <v/>
      </c>
      <c r="P459" s="318">
        <f>IF(L459="nio",0,IF(L459&gt;0,VLOOKUP(G459,'3-Productie normen'!A:O,VLOOKUP(L459,'3-Productie normen'!$B$33:$C$40,2,FALSE),FALSE)))</f>
        <v>0</v>
      </c>
      <c r="Q459" s="318">
        <f>P459*'3-Productie normen'!$O$8</f>
        <v>0</v>
      </c>
      <c r="R459" s="319" t="str">
        <f>VLOOKUP(G459,'3-Productie normen'!A:M,13,FALSE)</f>
        <v>B</v>
      </c>
      <c r="S459" s="319"/>
      <c r="U459" s="320">
        <f t="shared" si="14"/>
        <v>13030.5</v>
      </c>
    </row>
    <row r="460" spans="1:21" ht="14.1" customHeight="1">
      <c r="A460" s="74">
        <v>460</v>
      </c>
      <c r="B460" s="286" t="s">
        <v>518</v>
      </c>
      <c r="C460" s="286" t="s">
        <v>519</v>
      </c>
      <c r="D460" s="462" t="s">
        <v>72</v>
      </c>
      <c r="E460" s="463">
        <v>68</v>
      </c>
      <c r="F460" s="493" t="s">
        <v>516</v>
      </c>
      <c r="G460" s="70" t="s">
        <v>42</v>
      </c>
      <c r="H460" s="500" t="s">
        <v>278</v>
      </c>
      <c r="I460" s="423" t="s">
        <v>635</v>
      </c>
      <c r="J460" s="503">
        <v>127.4</v>
      </c>
      <c r="K460" s="317">
        <f t="shared" si="15"/>
        <v>255</v>
      </c>
      <c r="L460" s="466">
        <v>255</v>
      </c>
      <c r="M460" s="480"/>
      <c r="N460" s="234" t="e">
        <f>IF(L460="nio",0,IF(L460&gt;0,L460*J460/P460,0))*VLOOKUP(B460,'2-Kosten per locatie'!$A$12:$C$50,3,FALSE)</f>
        <v>#DIV/0!</v>
      </c>
      <c r="O460" s="234" t="str">
        <f>IF(M460="","",J460*M460/Q460*VLOOKUP(B460,'2-Kosten per locatie'!$A$12:$C$50,3,FALSE))</f>
        <v/>
      </c>
      <c r="P460" s="318">
        <f>IF(L460="nio",0,IF(L460&gt;0,VLOOKUP(G460,'3-Productie normen'!A:O,VLOOKUP(L460,'3-Productie normen'!$B$33:$C$40,2,FALSE),FALSE)))</f>
        <v>0</v>
      </c>
      <c r="Q460" s="318">
        <f>P460*'3-Productie normen'!$O$8</f>
        <v>0</v>
      </c>
      <c r="R460" s="319" t="str">
        <f>VLOOKUP(G460,'3-Productie normen'!A:M,13,FALSE)</f>
        <v>V</v>
      </c>
      <c r="S460" s="319"/>
      <c r="U460" s="320">
        <f t="shared" si="14"/>
        <v>32487</v>
      </c>
    </row>
    <row r="461" spans="1:21" ht="14.1" customHeight="1">
      <c r="A461" s="74">
        <v>461</v>
      </c>
      <c r="B461" s="286" t="s">
        <v>518</v>
      </c>
      <c r="C461" s="286" t="s">
        <v>519</v>
      </c>
      <c r="D461" s="462" t="s">
        <v>72</v>
      </c>
      <c r="E461" s="463">
        <v>69</v>
      </c>
      <c r="F461" s="493" t="s">
        <v>456</v>
      </c>
      <c r="G461" s="70" t="s">
        <v>628</v>
      </c>
      <c r="H461" s="500" t="s">
        <v>278</v>
      </c>
      <c r="I461" s="423" t="s">
        <v>635</v>
      </c>
      <c r="J461" s="503">
        <v>8.3000000000000007</v>
      </c>
      <c r="K461" s="317">
        <f t="shared" si="15"/>
        <v>255</v>
      </c>
      <c r="L461" s="466">
        <v>255</v>
      </c>
      <c r="M461" s="480"/>
      <c r="N461" s="234" t="e">
        <f>IF(L461="nio",0,IF(L461&gt;0,L461*J461/P461,0))*VLOOKUP(B461,'2-Kosten per locatie'!$A$12:$C$50,3,FALSE)</f>
        <v>#DIV/0!</v>
      </c>
      <c r="O461" s="234" t="str">
        <f>IF(M461="","",J461*M461/Q461*VLOOKUP(B461,'2-Kosten per locatie'!$A$12:$C$50,3,FALSE))</f>
        <v/>
      </c>
      <c r="P461" s="318">
        <f>IF(L461="nio",0,IF(L461&gt;0,VLOOKUP(G461,'3-Productie normen'!A:O,VLOOKUP(L461,'3-Productie normen'!$B$33:$C$40,2,FALSE),FALSE)))</f>
        <v>0</v>
      </c>
      <c r="Q461" s="318">
        <f>P461*'3-Productie normen'!$O$8</f>
        <v>0</v>
      </c>
      <c r="R461" s="319" t="str">
        <f>VLOOKUP(G461,'3-Productie normen'!A:M,13,FALSE)</f>
        <v>V</v>
      </c>
      <c r="S461" s="319"/>
      <c r="U461" s="320">
        <f t="shared" si="14"/>
        <v>2116.5</v>
      </c>
    </row>
    <row r="462" spans="1:21" ht="14.1" customHeight="1">
      <c r="A462" s="74">
        <v>462</v>
      </c>
      <c r="B462" s="286" t="s">
        <v>518</v>
      </c>
      <c r="C462" s="286" t="s">
        <v>519</v>
      </c>
      <c r="D462" s="462" t="s">
        <v>72</v>
      </c>
      <c r="E462" s="463">
        <v>71</v>
      </c>
      <c r="F462" s="493" t="s">
        <v>509</v>
      </c>
      <c r="G462" s="70" t="s">
        <v>38</v>
      </c>
      <c r="H462" s="500" t="s">
        <v>441</v>
      </c>
      <c r="I462" s="423" t="s">
        <v>634</v>
      </c>
      <c r="J462" s="503">
        <v>7.4</v>
      </c>
      <c r="K462" s="317">
        <f t="shared" si="15"/>
        <v>255</v>
      </c>
      <c r="L462" s="466">
        <v>255</v>
      </c>
      <c r="M462" s="480"/>
      <c r="N462" s="234" t="e">
        <f>IF(L462="nio",0,IF(L462&gt;0,L462*J462/P462,0))*VLOOKUP(B462,'2-Kosten per locatie'!$A$12:$C$50,3,FALSE)</f>
        <v>#DIV/0!</v>
      </c>
      <c r="O462" s="234" t="str">
        <f>IF(M462="","",J462*M462/Q462*VLOOKUP(B462,'2-Kosten per locatie'!$A$12:$C$50,3,FALSE))</f>
        <v/>
      </c>
      <c r="P462" s="318">
        <f>IF(L462="nio",0,IF(L462&gt;0,VLOOKUP(G462,'3-Productie normen'!A:O,VLOOKUP(L462,'3-Productie normen'!$B$33:$C$40,2,FALSE),FALSE)))</f>
        <v>0</v>
      </c>
      <c r="Q462" s="318">
        <f>P462*'3-Productie normen'!$O$8</f>
        <v>0</v>
      </c>
      <c r="R462" s="319" t="str">
        <f>VLOOKUP(G462,'3-Productie normen'!A:M,13,FALSE)</f>
        <v>S</v>
      </c>
      <c r="S462" s="319"/>
      <c r="U462" s="320">
        <f t="shared" si="14"/>
        <v>1887</v>
      </c>
    </row>
    <row r="463" spans="1:21" ht="14.1" customHeight="1">
      <c r="A463" s="74">
        <v>463</v>
      </c>
      <c r="B463" s="286" t="s">
        <v>518</v>
      </c>
      <c r="C463" s="286" t="s">
        <v>519</v>
      </c>
      <c r="D463" s="462" t="s">
        <v>72</v>
      </c>
      <c r="E463" s="463">
        <v>72</v>
      </c>
      <c r="F463" s="493" t="s">
        <v>509</v>
      </c>
      <c r="G463" s="70" t="s">
        <v>38</v>
      </c>
      <c r="H463" s="500" t="s">
        <v>441</v>
      </c>
      <c r="I463" s="423" t="s">
        <v>634</v>
      </c>
      <c r="J463" s="503">
        <v>7.4</v>
      </c>
      <c r="K463" s="317">
        <f t="shared" si="15"/>
        <v>255</v>
      </c>
      <c r="L463" s="466">
        <v>255</v>
      </c>
      <c r="M463" s="480"/>
      <c r="N463" s="234" t="e">
        <f>IF(L463="nio",0,IF(L463&gt;0,L463*J463/P463,0))*VLOOKUP(B463,'2-Kosten per locatie'!$A$12:$C$50,3,FALSE)</f>
        <v>#DIV/0!</v>
      </c>
      <c r="O463" s="234" t="str">
        <f>IF(M463="","",J463*M463/Q463*VLOOKUP(B463,'2-Kosten per locatie'!$A$12:$C$50,3,FALSE))</f>
        <v/>
      </c>
      <c r="P463" s="318">
        <f>IF(L463="nio",0,IF(L463&gt;0,VLOOKUP(G463,'3-Productie normen'!A:O,VLOOKUP(L463,'3-Productie normen'!$B$33:$C$40,2,FALSE),FALSE)))</f>
        <v>0</v>
      </c>
      <c r="Q463" s="318">
        <f>P463*'3-Productie normen'!$O$8</f>
        <v>0</v>
      </c>
      <c r="R463" s="319" t="str">
        <f>VLOOKUP(G463,'3-Productie normen'!A:M,13,FALSE)</f>
        <v>S</v>
      </c>
      <c r="S463" s="319"/>
      <c r="U463" s="320">
        <f t="shared" si="14"/>
        <v>1887</v>
      </c>
    </row>
    <row r="464" spans="1:21" ht="14.1" customHeight="1">
      <c r="A464" s="74">
        <v>464</v>
      </c>
      <c r="B464" s="286" t="s">
        <v>518</v>
      </c>
      <c r="C464" s="286" t="s">
        <v>519</v>
      </c>
      <c r="D464" s="462" t="s">
        <v>72</v>
      </c>
      <c r="E464" s="463">
        <v>76</v>
      </c>
      <c r="F464" s="493" t="s">
        <v>517</v>
      </c>
      <c r="G464" s="70" t="s">
        <v>38</v>
      </c>
      <c r="H464" s="500" t="s">
        <v>278</v>
      </c>
      <c r="I464" s="423" t="s">
        <v>634</v>
      </c>
      <c r="J464" s="503">
        <v>10</v>
      </c>
      <c r="K464" s="317">
        <f t="shared" si="15"/>
        <v>255</v>
      </c>
      <c r="L464" s="466">
        <v>255</v>
      </c>
      <c r="M464" s="480"/>
      <c r="N464" s="234" t="e">
        <f>IF(L464="nio",0,IF(L464&gt;0,L464*J464/P464,0))*VLOOKUP(B464,'2-Kosten per locatie'!$A$12:$C$50,3,FALSE)</f>
        <v>#DIV/0!</v>
      </c>
      <c r="O464" s="234" t="str">
        <f>IF(M464="","",J464*M464/Q464*VLOOKUP(B464,'2-Kosten per locatie'!$A$12:$C$50,3,FALSE))</f>
        <v/>
      </c>
      <c r="P464" s="318">
        <f>IF(L464="nio",0,IF(L464&gt;0,VLOOKUP(G464,'3-Productie normen'!A:O,VLOOKUP(L464,'3-Productie normen'!$B$33:$C$40,2,FALSE),FALSE)))</f>
        <v>0</v>
      </c>
      <c r="Q464" s="318">
        <f>P464*'3-Productie normen'!$O$8</f>
        <v>0</v>
      </c>
      <c r="R464" s="319" t="str">
        <f>VLOOKUP(G464,'3-Productie normen'!A:M,13,FALSE)</f>
        <v>S</v>
      </c>
      <c r="S464" s="319"/>
      <c r="U464" s="320">
        <f t="shared" si="14"/>
        <v>2550</v>
      </c>
    </row>
    <row r="465" spans="1:21" ht="14.1" customHeight="1">
      <c r="A465" s="74">
        <v>465</v>
      </c>
      <c r="B465" s="286" t="s">
        <v>518</v>
      </c>
      <c r="C465" s="286" t="s">
        <v>519</v>
      </c>
      <c r="D465" s="462" t="s">
        <v>72</v>
      </c>
      <c r="E465" s="463">
        <v>77</v>
      </c>
      <c r="F465" s="493" t="s">
        <v>517</v>
      </c>
      <c r="G465" s="70" t="s">
        <v>38</v>
      </c>
      <c r="H465" s="500" t="s">
        <v>278</v>
      </c>
      <c r="I465" s="423" t="s">
        <v>634</v>
      </c>
      <c r="J465" s="503">
        <v>10</v>
      </c>
      <c r="K465" s="317">
        <f t="shared" si="15"/>
        <v>255</v>
      </c>
      <c r="L465" s="466">
        <v>255</v>
      </c>
      <c r="M465" s="480"/>
      <c r="N465" s="234" t="e">
        <f>IF(L465="nio",0,IF(L465&gt;0,L465*J465/P465,0))*VLOOKUP(B465,'2-Kosten per locatie'!$A$12:$C$50,3,FALSE)</f>
        <v>#DIV/0!</v>
      </c>
      <c r="O465" s="234" t="str">
        <f>IF(M465="","",J465*M465/Q465*VLOOKUP(B465,'2-Kosten per locatie'!$A$12:$C$50,3,FALSE))</f>
        <v/>
      </c>
      <c r="P465" s="318">
        <f>IF(L465="nio",0,IF(L465&gt;0,VLOOKUP(G465,'3-Productie normen'!A:O,VLOOKUP(L465,'3-Productie normen'!$B$33:$C$40,2,FALSE),FALSE)))</f>
        <v>0</v>
      </c>
      <c r="Q465" s="318">
        <f>P465*'3-Productie normen'!$O$8</f>
        <v>0</v>
      </c>
      <c r="R465" s="319" t="str">
        <f>VLOOKUP(G465,'3-Productie normen'!A:M,13,FALSE)</f>
        <v>S</v>
      </c>
      <c r="S465" s="319"/>
      <c r="U465" s="320">
        <f t="shared" si="14"/>
        <v>2550</v>
      </c>
    </row>
    <row r="466" spans="1:21" ht="14.1" customHeight="1">
      <c r="A466" s="74">
        <v>466</v>
      </c>
      <c r="B466" s="286" t="s">
        <v>518</v>
      </c>
      <c r="C466" s="286" t="s">
        <v>519</v>
      </c>
      <c r="D466" s="462" t="s">
        <v>72</v>
      </c>
      <c r="E466" s="463">
        <v>78</v>
      </c>
      <c r="F466" s="493" t="s">
        <v>510</v>
      </c>
      <c r="G466" s="286" t="s">
        <v>40</v>
      </c>
      <c r="H466" s="500" t="s">
        <v>277</v>
      </c>
      <c r="I466" s="486" t="s">
        <v>642</v>
      </c>
      <c r="J466" s="503">
        <v>92.1</v>
      </c>
      <c r="K466" s="317">
        <f t="shared" si="15"/>
        <v>156</v>
      </c>
      <c r="L466" s="235">
        <v>156</v>
      </c>
      <c r="M466" s="235"/>
      <c r="N466" s="234" t="e">
        <f>IF(L466="nio",0,IF(L466&gt;0,L466*J466/P466,0))*VLOOKUP(B466,'2-Kosten per locatie'!$A$12:$C$50,3,FALSE)</f>
        <v>#DIV/0!</v>
      </c>
      <c r="O466" s="234" t="str">
        <f>IF(M466="","",J466*M466/Q466*VLOOKUP(B466,'2-Kosten per locatie'!$A$12:$C$50,3,FALSE))</f>
        <v/>
      </c>
      <c r="P466" s="318">
        <f>IF(L466="nio",0,IF(L466&gt;0,VLOOKUP(G466,'3-Productie normen'!A:O,VLOOKUP(L466,'3-Productie normen'!$B$33:$C$40,2,FALSE),FALSE)))</f>
        <v>0</v>
      </c>
      <c r="Q466" s="318">
        <f>P466*'3-Productie normen'!$O$8</f>
        <v>0</v>
      </c>
      <c r="R466" s="319" t="str">
        <f>VLOOKUP(G466,'3-Productie normen'!A:M,13,FALSE)</f>
        <v>V</v>
      </c>
      <c r="S466" s="319"/>
      <c r="U466" s="320">
        <f t="shared" si="14"/>
        <v>14367.599999999999</v>
      </c>
    </row>
    <row r="467" spans="1:21" ht="14.1" customHeight="1">
      <c r="A467" s="74">
        <v>467</v>
      </c>
      <c r="B467" s="286" t="s">
        <v>518</v>
      </c>
      <c r="C467" s="286" t="s">
        <v>519</v>
      </c>
      <c r="D467" s="462">
        <v>1</v>
      </c>
      <c r="E467" s="463">
        <v>101</v>
      </c>
      <c r="F467" s="493" t="s">
        <v>511</v>
      </c>
      <c r="G467" s="464" t="s">
        <v>36</v>
      </c>
      <c r="H467" s="500" t="s">
        <v>277</v>
      </c>
      <c r="I467" s="486" t="s">
        <v>642</v>
      </c>
      <c r="J467" s="503">
        <v>40</v>
      </c>
      <c r="K467" s="317">
        <f t="shared" si="15"/>
        <v>255</v>
      </c>
      <c r="L467" s="466">
        <v>255</v>
      </c>
      <c r="M467" s="480"/>
      <c r="N467" s="234" t="e">
        <f>IF(L467="nio",0,IF(L467&gt;0,L467*J467/P467,0))*VLOOKUP(B467,'2-Kosten per locatie'!$A$12:$C$50,3,FALSE)</f>
        <v>#DIV/0!</v>
      </c>
      <c r="O467" s="234" t="str">
        <f>IF(M467="","",J467*M467/Q467*VLOOKUP(B467,'2-Kosten per locatie'!$A$12:$C$50,3,FALSE))</f>
        <v/>
      </c>
      <c r="P467" s="318">
        <f>IF(L467="nio",0,IF(L467&gt;0,VLOOKUP(G467,'3-Productie normen'!A:O,VLOOKUP(L467,'3-Productie normen'!$B$33:$C$40,2,FALSE),FALSE)))</f>
        <v>0</v>
      </c>
      <c r="Q467" s="318">
        <f>P467*'3-Productie normen'!$O$8</f>
        <v>0</v>
      </c>
      <c r="R467" s="319" t="str">
        <f>VLOOKUP(G467,'3-Productie normen'!A:M,13,FALSE)</f>
        <v>B</v>
      </c>
      <c r="S467" s="319"/>
      <c r="U467" s="320">
        <f t="shared" si="14"/>
        <v>10200</v>
      </c>
    </row>
    <row r="468" spans="1:21" ht="14.1" customHeight="1">
      <c r="A468" s="74">
        <v>468</v>
      </c>
      <c r="B468" s="286" t="s">
        <v>518</v>
      </c>
      <c r="C468" s="286" t="s">
        <v>519</v>
      </c>
      <c r="D468" s="462">
        <v>1</v>
      </c>
      <c r="E468" s="463">
        <v>103</v>
      </c>
      <c r="F468" s="493" t="s">
        <v>509</v>
      </c>
      <c r="G468" s="70" t="s">
        <v>38</v>
      </c>
      <c r="H468" s="500" t="s">
        <v>441</v>
      </c>
      <c r="I468" s="423" t="s">
        <v>634</v>
      </c>
      <c r="J468" s="503">
        <v>10</v>
      </c>
      <c r="K468" s="317">
        <f t="shared" si="15"/>
        <v>255</v>
      </c>
      <c r="L468" s="466">
        <v>255</v>
      </c>
      <c r="M468" s="480"/>
      <c r="N468" s="234" t="e">
        <f>IF(L468="nio",0,IF(L468&gt;0,L468*J468/P468,0))*VLOOKUP(B468,'2-Kosten per locatie'!$A$12:$C$50,3,FALSE)</f>
        <v>#DIV/0!</v>
      </c>
      <c r="O468" s="234" t="str">
        <f>IF(M468="","",J468*M468/Q468*VLOOKUP(B468,'2-Kosten per locatie'!$A$12:$C$50,3,FALSE))</f>
        <v/>
      </c>
      <c r="P468" s="318">
        <f>IF(L468="nio",0,IF(L468&gt;0,VLOOKUP(G468,'3-Productie normen'!A:O,VLOOKUP(L468,'3-Productie normen'!$B$33:$C$40,2,FALSE),FALSE)))</f>
        <v>0</v>
      </c>
      <c r="Q468" s="318">
        <f>P468*'3-Productie normen'!$O$8</f>
        <v>0</v>
      </c>
      <c r="R468" s="319" t="str">
        <f>VLOOKUP(G468,'3-Productie normen'!A:M,13,FALSE)</f>
        <v>S</v>
      </c>
      <c r="S468" s="319"/>
      <c r="U468" s="320">
        <f t="shared" si="14"/>
        <v>2550</v>
      </c>
    </row>
    <row r="469" spans="1:21" ht="14.1" customHeight="1">
      <c r="A469" s="74">
        <v>469</v>
      </c>
      <c r="B469" s="286" t="s">
        <v>518</v>
      </c>
      <c r="C469" s="286" t="s">
        <v>519</v>
      </c>
      <c r="D469" s="462">
        <v>1</v>
      </c>
      <c r="E469" s="463">
        <v>104</v>
      </c>
      <c r="F469" s="493" t="s">
        <v>508</v>
      </c>
      <c r="G469" s="70" t="s">
        <v>43</v>
      </c>
      <c r="H469" s="500" t="s">
        <v>277</v>
      </c>
      <c r="I469" s="486" t="s">
        <v>642</v>
      </c>
      <c r="J469" s="503">
        <v>18</v>
      </c>
      <c r="K469" s="317">
        <f t="shared" si="15"/>
        <v>255</v>
      </c>
      <c r="L469" s="466">
        <v>255</v>
      </c>
      <c r="M469" s="480"/>
      <c r="N469" s="234" t="e">
        <f>IF(L469="nio",0,IF(L469&gt;0,L469*J469/P469,0))*VLOOKUP(B469,'2-Kosten per locatie'!$A$12:$C$50,3,FALSE)</f>
        <v>#DIV/0!</v>
      </c>
      <c r="O469" s="234" t="str">
        <f>IF(M469="","",J469*M469/Q469*VLOOKUP(B469,'2-Kosten per locatie'!$A$12:$C$50,3,FALSE))</f>
        <v/>
      </c>
      <c r="P469" s="318">
        <f>IF(L469="nio",0,IF(L469&gt;0,VLOOKUP(G469,'3-Productie normen'!A:O,VLOOKUP(L469,'3-Productie normen'!$B$33:$C$40,2,FALSE),FALSE)))</f>
        <v>0</v>
      </c>
      <c r="Q469" s="318">
        <f>P469*'3-Productie normen'!$O$8</f>
        <v>0</v>
      </c>
      <c r="R469" s="319" t="str">
        <f>VLOOKUP(G469,'3-Productie normen'!A:M,13,FALSE)</f>
        <v>B</v>
      </c>
      <c r="S469" s="319"/>
      <c r="U469" s="320">
        <f t="shared" si="14"/>
        <v>4590</v>
      </c>
    </row>
    <row r="470" spans="1:21" ht="14.1" customHeight="1">
      <c r="A470" s="74">
        <v>470</v>
      </c>
      <c r="B470" s="286" t="s">
        <v>518</v>
      </c>
      <c r="C470" s="286" t="s">
        <v>519</v>
      </c>
      <c r="D470" s="462">
        <v>1</v>
      </c>
      <c r="E470" s="463">
        <v>105</v>
      </c>
      <c r="F470" s="493" t="s">
        <v>511</v>
      </c>
      <c r="G470" s="464" t="s">
        <v>36</v>
      </c>
      <c r="H470" s="500" t="s">
        <v>277</v>
      </c>
      <c r="I470" s="486" t="s">
        <v>642</v>
      </c>
      <c r="J470" s="503">
        <v>47</v>
      </c>
      <c r="K470" s="317">
        <f t="shared" si="15"/>
        <v>255</v>
      </c>
      <c r="L470" s="466">
        <v>255</v>
      </c>
      <c r="M470" s="480"/>
      <c r="N470" s="234" t="e">
        <f>IF(L470="nio",0,IF(L470&gt;0,L470*J470/P470,0))*VLOOKUP(B470,'2-Kosten per locatie'!$A$12:$C$50,3,FALSE)</f>
        <v>#DIV/0!</v>
      </c>
      <c r="O470" s="234" t="str">
        <f>IF(M470="","",J470*M470/Q470*VLOOKUP(B470,'2-Kosten per locatie'!$A$12:$C$50,3,FALSE))</f>
        <v/>
      </c>
      <c r="P470" s="318">
        <f>IF(L470="nio",0,IF(L470&gt;0,VLOOKUP(G470,'3-Productie normen'!A:O,VLOOKUP(L470,'3-Productie normen'!$B$33:$C$40,2,FALSE),FALSE)))</f>
        <v>0</v>
      </c>
      <c r="Q470" s="318">
        <f>P470*'3-Productie normen'!$O$8</f>
        <v>0</v>
      </c>
      <c r="R470" s="319" t="str">
        <f>VLOOKUP(G470,'3-Productie normen'!A:M,13,FALSE)</f>
        <v>B</v>
      </c>
      <c r="S470" s="319"/>
      <c r="U470" s="320">
        <f t="shared" si="14"/>
        <v>11985</v>
      </c>
    </row>
    <row r="471" spans="1:21" ht="14.1" customHeight="1">
      <c r="A471" s="74">
        <v>471</v>
      </c>
      <c r="B471" s="286" t="s">
        <v>518</v>
      </c>
      <c r="C471" s="286" t="s">
        <v>519</v>
      </c>
      <c r="D471" s="462">
        <v>1</v>
      </c>
      <c r="E471" s="463">
        <v>106</v>
      </c>
      <c r="F471" s="493" t="s">
        <v>511</v>
      </c>
      <c r="G471" s="464" t="s">
        <v>36</v>
      </c>
      <c r="H471" s="500" t="s">
        <v>277</v>
      </c>
      <c r="I471" s="486" t="s">
        <v>642</v>
      </c>
      <c r="J471" s="503">
        <v>40</v>
      </c>
      <c r="K471" s="317">
        <f t="shared" si="15"/>
        <v>255</v>
      </c>
      <c r="L471" s="466">
        <v>255</v>
      </c>
      <c r="M471" s="480"/>
      <c r="N471" s="234" t="e">
        <f>IF(L471="nio",0,IF(L471&gt;0,L471*J471/P471,0))*VLOOKUP(B471,'2-Kosten per locatie'!$A$12:$C$50,3,FALSE)</f>
        <v>#DIV/0!</v>
      </c>
      <c r="O471" s="234" t="str">
        <f>IF(M471="","",J471*M471/Q471*VLOOKUP(B471,'2-Kosten per locatie'!$A$12:$C$50,3,FALSE))</f>
        <v/>
      </c>
      <c r="P471" s="318">
        <f>IF(L471="nio",0,IF(L471&gt;0,VLOOKUP(G471,'3-Productie normen'!A:O,VLOOKUP(L471,'3-Productie normen'!$B$33:$C$40,2,FALSE),FALSE)))</f>
        <v>0</v>
      </c>
      <c r="Q471" s="318">
        <f>P471*'3-Productie normen'!$O$8</f>
        <v>0</v>
      </c>
      <c r="R471" s="319" t="str">
        <f>VLOOKUP(G471,'3-Productie normen'!A:M,13,FALSE)</f>
        <v>B</v>
      </c>
      <c r="S471" s="319"/>
      <c r="U471" s="320">
        <f t="shared" si="14"/>
        <v>10200</v>
      </c>
    </row>
    <row r="472" spans="1:21" ht="14.1" customHeight="1">
      <c r="A472" s="74">
        <v>472</v>
      </c>
      <c r="B472" s="286" t="s">
        <v>518</v>
      </c>
      <c r="C472" s="286" t="s">
        <v>519</v>
      </c>
      <c r="D472" s="462">
        <v>1</v>
      </c>
      <c r="E472" s="463">
        <v>107</v>
      </c>
      <c r="F472" s="493" t="s">
        <v>46</v>
      </c>
      <c r="G472" s="83" t="s">
        <v>46</v>
      </c>
      <c r="H472" s="500" t="s">
        <v>277</v>
      </c>
      <c r="I472" s="486" t="s">
        <v>642</v>
      </c>
      <c r="J472" s="503">
        <v>33</v>
      </c>
      <c r="K472" s="317">
        <f t="shared" si="15"/>
        <v>255</v>
      </c>
      <c r="L472" s="466">
        <v>255</v>
      </c>
      <c r="M472" s="480"/>
      <c r="N472" s="234" t="e">
        <f>IF(L472="nio",0,IF(L472&gt;0,L472*J472/P472,0))*VLOOKUP(B472,'2-Kosten per locatie'!$A$12:$C$50,3,FALSE)</f>
        <v>#DIV/0!</v>
      </c>
      <c r="O472" s="234" t="str">
        <f>IF(M472="","",J472*M472/Q472*VLOOKUP(B472,'2-Kosten per locatie'!$A$12:$C$50,3,FALSE))</f>
        <v/>
      </c>
      <c r="P472" s="318">
        <f>IF(L472="nio",0,IF(L472&gt;0,VLOOKUP(G472,'3-Productie normen'!A:O,VLOOKUP(L472,'3-Productie normen'!$B$33:$C$40,2,FALSE),FALSE)))</f>
        <v>0</v>
      </c>
      <c r="Q472" s="318">
        <f>P472*'3-Productie normen'!$O$8</f>
        <v>0</v>
      </c>
      <c r="R472" s="319" t="str">
        <f>VLOOKUP(G472,'3-Productie normen'!A:M,13,FALSE)</f>
        <v>V</v>
      </c>
      <c r="S472" s="319"/>
      <c r="U472" s="320">
        <f t="shared" si="14"/>
        <v>8415</v>
      </c>
    </row>
    <row r="473" spans="1:21" ht="14.1" customHeight="1">
      <c r="A473" s="74">
        <v>473</v>
      </c>
      <c r="B473" s="286" t="s">
        <v>518</v>
      </c>
      <c r="C473" s="286" t="s">
        <v>519</v>
      </c>
      <c r="D473" s="462">
        <v>1</v>
      </c>
      <c r="E473" s="463">
        <v>108</v>
      </c>
      <c r="F473" s="493" t="s">
        <v>520</v>
      </c>
      <c r="G473" s="286" t="s">
        <v>40</v>
      </c>
      <c r="H473" s="500" t="s">
        <v>277</v>
      </c>
      <c r="I473" s="486" t="s">
        <v>642</v>
      </c>
      <c r="J473" s="503">
        <v>71</v>
      </c>
      <c r="K473" s="317">
        <f t="shared" si="15"/>
        <v>156</v>
      </c>
      <c r="L473" s="235">
        <v>156</v>
      </c>
      <c r="M473" s="235"/>
      <c r="N473" s="234" t="e">
        <f>IF(L473="nio",0,IF(L473&gt;0,L473*J473/P473,0))*VLOOKUP(B473,'2-Kosten per locatie'!$A$12:$C$50,3,FALSE)</f>
        <v>#DIV/0!</v>
      </c>
      <c r="O473" s="234" t="str">
        <f>IF(M473="","",J473*M473/Q473*VLOOKUP(B473,'2-Kosten per locatie'!$A$12:$C$50,3,FALSE))</f>
        <v/>
      </c>
      <c r="P473" s="318">
        <f>IF(L473="nio",0,IF(L473&gt;0,VLOOKUP(G473,'3-Productie normen'!A:O,VLOOKUP(L473,'3-Productie normen'!$B$33:$C$40,2,FALSE),FALSE)))</f>
        <v>0</v>
      </c>
      <c r="Q473" s="318">
        <f>P473*'3-Productie normen'!$O$8</f>
        <v>0</v>
      </c>
      <c r="R473" s="319" t="str">
        <f>VLOOKUP(G473,'3-Productie normen'!A:M,13,FALSE)</f>
        <v>V</v>
      </c>
      <c r="S473" s="319"/>
      <c r="U473" s="320">
        <f t="shared" si="14"/>
        <v>11076</v>
      </c>
    </row>
    <row r="474" spans="1:21" ht="14.1" customHeight="1">
      <c r="A474" s="74">
        <v>474</v>
      </c>
      <c r="B474" s="286" t="s">
        <v>518</v>
      </c>
      <c r="C474" s="286" t="s">
        <v>519</v>
      </c>
      <c r="D474" s="462">
        <v>1</v>
      </c>
      <c r="E474" s="463">
        <v>109</v>
      </c>
      <c r="F474" s="493" t="s">
        <v>511</v>
      </c>
      <c r="G474" s="464" t="s">
        <v>36</v>
      </c>
      <c r="H474" s="500" t="s">
        <v>277</v>
      </c>
      <c r="I474" s="486" t="s">
        <v>642</v>
      </c>
      <c r="J474" s="503">
        <v>29</v>
      </c>
      <c r="K474" s="317">
        <f t="shared" si="15"/>
        <v>255</v>
      </c>
      <c r="L474" s="466">
        <v>255</v>
      </c>
      <c r="M474" s="480"/>
      <c r="N474" s="234" t="e">
        <f>IF(L474="nio",0,IF(L474&gt;0,L474*J474/P474,0))*VLOOKUP(B474,'2-Kosten per locatie'!$A$12:$C$50,3,FALSE)</f>
        <v>#DIV/0!</v>
      </c>
      <c r="O474" s="234" t="str">
        <f>IF(M474="","",J474*M474/Q474*VLOOKUP(B474,'2-Kosten per locatie'!$A$12:$C$50,3,FALSE))</f>
        <v/>
      </c>
      <c r="P474" s="318">
        <f>IF(L474="nio",0,IF(L474&gt;0,VLOOKUP(G474,'3-Productie normen'!A:O,VLOOKUP(L474,'3-Productie normen'!$B$33:$C$40,2,FALSE),FALSE)))</f>
        <v>0</v>
      </c>
      <c r="Q474" s="318">
        <f>P474*'3-Productie normen'!$O$8</f>
        <v>0</v>
      </c>
      <c r="R474" s="319" t="str">
        <f>VLOOKUP(G474,'3-Productie normen'!A:M,13,FALSE)</f>
        <v>B</v>
      </c>
      <c r="S474" s="319"/>
      <c r="U474" s="320">
        <f t="shared" si="14"/>
        <v>7395</v>
      </c>
    </row>
    <row r="475" spans="1:21" ht="14.1" customHeight="1">
      <c r="A475" s="74">
        <v>475</v>
      </c>
      <c r="B475" s="286" t="s">
        <v>518</v>
      </c>
      <c r="C475" s="286" t="s">
        <v>519</v>
      </c>
      <c r="D475" s="462">
        <v>1</v>
      </c>
      <c r="E475" s="463">
        <v>110</v>
      </c>
      <c r="F475" s="493" t="s">
        <v>511</v>
      </c>
      <c r="G475" s="464" t="s">
        <v>36</v>
      </c>
      <c r="H475" s="500" t="s">
        <v>277</v>
      </c>
      <c r="I475" s="486" t="s">
        <v>642</v>
      </c>
      <c r="J475" s="503">
        <v>22</v>
      </c>
      <c r="K475" s="317">
        <f t="shared" si="15"/>
        <v>255</v>
      </c>
      <c r="L475" s="466">
        <v>255</v>
      </c>
      <c r="M475" s="480"/>
      <c r="N475" s="234" t="e">
        <f>IF(L475="nio",0,IF(L475&gt;0,L475*J475/P475,0))*VLOOKUP(B475,'2-Kosten per locatie'!$A$12:$C$50,3,FALSE)</f>
        <v>#DIV/0!</v>
      </c>
      <c r="O475" s="234" t="str">
        <f>IF(M475="","",J475*M475/Q475*VLOOKUP(B475,'2-Kosten per locatie'!$A$12:$C$50,3,FALSE))</f>
        <v/>
      </c>
      <c r="P475" s="318">
        <f>IF(L475="nio",0,IF(L475&gt;0,VLOOKUP(G475,'3-Productie normen'!A:O,VLOOKUP(L475,'3-Productie normen'!$B$33:$C$40,2,FALSE),FALSE)))</f>
        <v>0</v>
      </c>
      <c r="Q475" s="318">
        <f>P475*'3-Productie normen'!$O$8</f>
        <v>0</v>
      </c>
      <c r="R475" s="319" t="str">
        <f>VLOOKUP(G475,'3-Productie normen'!A:M,13,FALSE)</f>
        <v>B</v>
      </c>
      <c r="S475" s="319"/>
      <c r="U475" s="320">
        <f t="shared" si="14"/>
        <v>5610</v>
      </c>
    </row>
    <row r="476" spans="1:21" ht="14.1" customHeight="1">
      <c r="A476" s="74">
        <v>476</v>
      </c>
      <c r="B476" s="286" t="s">
        <v>518</v>
      </c>
      <c r="C476" s="286" t="s">
        <v>519</v>
      </c>
      <c r="D476" s="462">
        <v>1</v>
      </c>
      <c r="E476" s="463">
        <v>111</v>
      </c>
      <c r="F476" s="493" t="s">
        <v>511</v>
      </c>
      <c r="G476" s="464" t="s">
        <v>36</v>
      </c>
      <c r="H476" s="500" t="s">
        <v>277</v>
      </c>
      <c r="I476" s="486" t="s">
        <v>642</v>
      </c>
      <c r="J476" s="503">
        <v>30</v>
      </c>
      <c r="K476" s="317">
        <f t="shared" si="15"/>
        <v>255</v>
      </c>
      <c r="L476" s="466">
        <v>255</v>
      </c>
      <c r="M476" s="480"/>
      <c r="N476" s="234" t="e">
        <f>IF(L476="nio",0,IF(L476&gt;0,L476*J476/P476,0))*VLOOKUP(B476,'2-Kosten per locatie'!$A$12:$C$50,3,FALSE)</f>
        <v>#DIV/0!</v>
      </c>
      <c r="O476" s="234" t="str">
        <f>IF(M476="","",J476*M476/Q476*VLOOKUP(B476,'2-Kosten per locatie'!$A$12:$C$50,3,FALSE))</f>
        <v/>
      </c>
      <c r="P476" s="318">
        <f>IF(L476="nio",0,IF(L476&gt;0,VLOOKUP(G476,'3-Productie normen'!A:O,VLOOKUP(L476,'3-Productie normen'!$B$33:$C$40,2,FALSE),FALSE)))</f>
        <v>0</v>
      </c>
      <c r="Q476" s="318">
        <f>P476*'3-Productie normen'!$O$8</f>
        <v>0</v>
      </c>
      <c r="R476" s="319" t="str">
        <f>VLOOKUP(G476,'3-Productie normen'!A:M,13,FALSE)</f>
        <v>B</v>
      </c>
      <c r="S476" s="319"/>
      <c r="U476" s="320">
        <f t="shared" si="14"/>
        <v>7650</v>
      </c>
    </row>
    <row r="477" spans="1:21" ht="14.1" customHeight="1">
      <c r="A477" s="74">
        <v>477</v>
      </c>
      <c r="B477" s="286" t="s">
        <v>518</v>
      </c>
      <c r="C477" s="286" t="s">
        <v>519</v>
      </c>
      <c r="D477" s="462">
        <v>1</v>
      </c>
      <c r="E477" s="463">
        <v>112</v>
      </c>
      <c r="F477" s="493" t="s">
        <v>511</v>
      </c>
      <c r="G477" s="464" t="s">
        <v>36</v>
      </c>
      <c r="H477" s="500" t="s">
        <v>277</v>
      </c>
      <c r="I477" s="486" t="s">
        <v>642</v>
      </c>
      <c r="J477" s="503">
        <v>27</v>
      </c>
      <c r="K477" s="317">
        <f t="shared" si="15"/>
        <v>255</v>
      </c>
      <c r="L477" s="466">
        <v>255</v>
      </c>
      <c r="M477" s="480"/>
      <c r="N477" s="234" t="e">
        <f>IF(L477="nio",0,IF(L477&gt;0,L477*J477/P477,0))*VLOOKUP(B477,'2-Kosten per locatie'!$A$12:$C$50,3,FALSE)</f>
        <v>#DIV/0!</v>
      </c>
      <c r="O477" s="234" t="str">
        <f>IF(M477="","",J477*M477/Q477*VLOOKUP(B477,'2-Kosten per locatie'!$A$12:$C$50,3,FALSE))</f>
        <v/>
      </c>
      <c r="P477" s="318">
        <f>IF(L477="nio",0,IF(L477&gt;0,VLOOKUP(G477,'3-Productie normen'!A:O,VLOOKUP(L477,'3-Productie normen'!$B$33:$C$40,2,FALSE),FALSE)))</f>
        <v>0</v>
      </c>
      <c r="Q477" s="318">
        <f>P477*'3-Productie normen'!$O$8</f>
        <v>0</v>
      </c>
      <c r="R477" s="319" t="str">
        <f>VLOOKUP(G477,'3-Productie normen'!A:M,13,FALSE)</f>
        <v>B</v>
      </c>
      <c r="S477" s="319"/>
      <c r="U477" s="320">
        <f t="shared" si="14"/>
        <v>6885</v>
      </c>
    </row>
    <row r="478" spans="1:21" ht="14.1" customHeight="1">
      <c r="A478" s="74">
        <v>478</v>
      </c>
      <c r="B478" s="286" t="s">
        <v>518</v>
      </c>
      <c r="C478" s="286" t="s">
        <v>519</v>
      </c>
      <c r="D478" s="462">
        <v>1</v>
      </c>
      <c r="E478" s="463">
        <v>113</v>
      </c>
      <c r="F478" s="493" t="s">
        <v>511</v>
      </c>
      <c r="G478" s="464" t="s">
        <v>36</v>
      </c>
      <c r="H478" s="500" t="s">
        <v>277</v>
      </c>
      <c r="I478" s="486" t="s">
        <v>642</v>
      </c>
      <c r="J478" s="503">
        <v>117</v>
      </c>
      <c r="K478" s="317">
        <f t="shared" si="15"/>
        <v>255</v>
      </c>
      <c r="L478" s="466">
        <v>255</v>
      </c>
      <c r="M478" s="480"/>
      <c r="N478" s="234" t="e">
        <f>IF(L478="nio",0,IF(L478&gt;0,L478*J478/P478,0))*VLOOKUP(B478,'2-Kosten per locatie'!$A$12:$C$50,3,FALSE)</f>
        <v>#DIV/0!</v>
      </c>
      <c r="O478" s="234" t="str">
        <f>IF(M478="","",J478*M478/Q478*VLOOKUP(B478,'2-Kosten per locatie'!$A$12:$C$50,3,FALSE))</f>
        <v/>
      </c>
      <c r="P478" s="318">
        <f>IF(L478="nio",0,IF(L478&gt;0,VLOOKUP(G478,'3-Productie normen'!A:O,VLOOKUP(L478,'3-Productie normen'!$B$33:$C$40,2,FALSE),FALSE)))</f>
        <v>0</v>
      </c>
      <c r="Q478" s="318">
        <f>P478*'3-Productie normen'!$O$8</f>
        <v>0</v>
      </c>
      <c r="R478" s="319" t="str">
        <f>VLOOKUP(G478,'3-Productie normen'!A:M,13,FALSE)</f>
        <v>B</v>
      </c>
      <c r="S478" s="319"/>
      <c r="U478" s="320">
        <f t="shared" si="14"/>
        <v>29835</v>
      </c>
    </row>
    <row r="479" spans="1:21" ht="14.1" customHeight="1">
      <c r="A479" s="74">
        <v>479</v>
      </c>
      <c r="B479" s="286" t="s">
        <v>518</v>
      </c>
      <c r="C479" s="286" t="s">
        <v>519</v>
      </c>
      <c r="D479" s="462">
        <v>1</v>
      </c>
      <c r="E479" s="463">
        <v>114</v>
      </c>
      <c r="F479" s="493" t="s">
        <v>511</v>
      </c>
      <c r="G479" s="464" t="s">
        <v>36</v>
      </c>
      <c r="H479" s="500" t="s">
        <v>277</v>
      </c>
      <c r="I479" s="486" t="s">
        <v>642</v>
      </c>
      <c r="J479" s="503">
        <v>60</v>
      </c>
      <c r="K479" s="317">
        <f t="shared" si="15"/>
        <v>255</v>
      </c>
      <c r="L479" s="466">
        <v>255</v>
      </c>
      <c r="M479" s="480"/>
      <c r="N479" s="234" t="e">
        <f>IF(L479="nio",0,IF(L479&gt;0,L479*J479/P479,0))*VLOOKUP(B479,'2-Kosten per locatie'!$A$12:$C$50,3,FALSE)</f>
        <v>#DIV/0!</v>
      </c>
      <c r="O479" s="234" t="str">
        <f>IF(M479="","",J479*M479/Q479*VLOOKUP(B479,'2-Kosten per locatie'!$A$12:$C$50,3,FALSE))</f>
        <v/>
      </c>
      <c r="P479" s="318">
        <f>IF(L479="nio",0,IF(L479&gt;0,VLOOKUP(G479,'3-Productie normen'!A:O,VLOOKUP(L479,'3-Productie normen'!$B$33:$C$40,2,FALSE),FALSE)))</f>
        <v>0</v>
      </c>
      <c r="Q479" s="318">
        <f>P479*'3-Productie normen'!$O$8</f>
        <v>0</v>
      </c>
      <c r="R479" s="319" t="str">
        <f>VLOOKUP(G479,'3-Productie normen'!A:M,13,FALSE)</f>
        <v>B</v>
      </c>
      <c r="S479" s="319"/>
      <c r="U479" s="320">
        <f t="shared" si="14"/>
        <v>15300</v>
      </c>
    </row>
    <row r="480" spans="1:21" ht="14.1" customHeight="1">
      <c r="A480" s="74">
        <v>480</v>
      </c>
      <c r="B480" s="286" t="s">
        <v>518</v>
      </c>
      <c r="C480" s="286" t="s">
        <v>519</v>
      </c>
      <c r="D480" s="462">
        <v>1</v>
      </c>
      <c r="E480" s="463">
        <v>115</v>
      </c>
      <c r="F480" s="493" t="s">
        <v>511</v>
      </c>
      <c r="G480" s="464" t="s">
        <v>36</v>
      </c>
      <c r="H480" s="500" t="s">
        <v>277</v>
      </c>
      <c r="I480" s="486" t="s">
        <v>642</v>
      </c>
      <c r="J480" s="503">
        <v>24</v>
      </c>
      <c r="K480" s="317">
        <f t="shared" si="15"/>
        <v>255</v>
      </c>
      <c r="L480" s="466">
        <v>255</v>
      </c>
      <c r="M480" s="480"/>
      <c r="N480" s="234" t="e">
        <f>IF(L480="nio",0,IF(L480&gt;0,L480*J480/P480,0))*VLOOKUP(B480,'2-Kosten per locatie'!$A$12:$C$50,3,FALSE)</f>
        <v>#DIV/0!</v>
      </c>
      <c r="O480" s="234" t="str">
        <f>IF(M480="","",J480*M480/Q480*VLOOKUP(B480,'2-Kosten per locatie'!$A$12:$C$50,3,FALSE))</f>
        <v/>
      </c>
      <c r="P480" s="318">
        <f>IF(L480="nio",0,IF(L480&gt;0,VLOOKUP(G480,'3-Productie normen'!A:O,VLOOKUP(L480,'3-Productie normen'!$B$33:$C$40,2,FALSE),FALSE)))</f>
        <v>0</v>
      </c>
      <c r="Q480" s="318">
        <f>P480*'3-Productie normen'!$O$8</f>
        <v>0</v>
      </c>
      <c r="R480" s="319" t="str">
        <f>VLOOKUP(G480,'3-Productie normen'!A:M,13,FALSE)</f>
        <v>B</v>
      </c>
      <c r="S480" s="319"/>
      <c r="U480" s="320">
        <f t="shared" si="14"/>
        <v>6120</v>
      </c>
    </row>
    <row r="481" spans="1:21" ht="14.1" customHeight="1">
      <c r="A481" s="74">
        <v>481</v>
      </c>
      <c r="B481" s="286" t="s">
        <v>518</v>
      </c>
      <c r="C481" s="286" t="s">
        <v>519</v>
      </c>
      <c r="D481" s="462">
        <v>1</v>
      </c>
      <c r="E481" s="463">
        <v>116</v>
      </c>
      <c r="F481" s="493" t="s">
        <v>508</v>
      </c>
      <c r="G481" s="70" t="s">
        <v>43</v>
      </c>
      <c r="H481" s="500" t="s">
        <v>277</v>
      </c>
      <c r="I481" s="486" t="s">
        <v>642</v>
      </c>
      <c r="J481" s="503">
        <v>23</v>
      </c>
      <c r="K481" s="317">
        <f t="shared" si="15"/>
        <v>255</v>
      </c>
      <c r="L481" s="466">
        <v>255</v>
      </c>
      <c r="M481" s="480"/>
      <c r="N481" s="234" t="e">
        <f>IF(L481="nio",0,IF(L481&gt;0,L481*J481/P481,0))*VLOOKUP(B481,'2-Kosten per locatie'!$A$12:$C$50,3,FALSE)</f>
        <v>#DIV/0!</v>
      </c>
      <c r="O481" s="234" t="str">
        <f>IF(M481="","",J481*M481/Q481*VLOOKUP(B481,'2-Kosten per locatie'!$A$12:$C$50,3,FALSE))</f>
        <v/>
      </c>
      <c r="P481" s="318">
        <f>IF(L481="nio",0,IF(L481&gt;0,VLOOKUP(G481,'3-Productie normen'!A:O,VLOOKUP(L481,'3-Productie normen'!$B$33:$C$40,2,FALSE),FALSE)))</f>
        <v>0</v>
      </c>
      <c r="Q481" s="318">
        <f>P481*'3-Productie normen'!$O$8</f>
        <v>0</v>
      </c>
      <c r="R481" s="319" t="str">
        <f>VLOOKUP(G481,'3-Productie normen'!A:M,13,FALSE)</f>
        <v>B</v>
      </c>
      <c r="S481" s="319"/>
      <c r="U481" s="320">
        <f t="shared" si="14"/>
        <v>5865</v>
      </c>
    </row>
    <row r="482" spans="1:21" ht="14.1" customHeight="1">
      <c r="A482" s="74">
        <v>482</v>
      </c>
      <c r="B482" s="286" t="s">
        <v>518</v>
      </c>
      <c r="C482" s="286" t="s">
        <v>519</v>
      </c>
      <c r="D482" s="462">
        <v>1</v>
      </c>
      <c r="E482" s="463">
        <v>117</v>
      </c>
      <c r="F482" s="493" t="s">
        <v>511</v>
      </c>
      <c r="G482" s="464" t="s">
        <v>36</v>
      </c>
      <c r="H482" s="500" t="s">
        <v>277</v>
      </c>
      <c r="I482" s="486" t="s">
        <v>642</v>
      </c>
      <c r="J482" s="503">
        <v>46</v>
      </c>
      <c r="K482" s="317">
        <f t="shared" si="15"/>
        <v>255</v>
      </c>
      <c r="L482" s="466">
        <v>255</v>
      </c>
      <c r="M482" s="480"/>
      <c r="N482" s="234" t="e">
        <f>IF(L482="nio",0,IF(L482&gt;0,L482*J482/P482,0))*VLOOKUP(B482,'2-Kosten per locatie'!$A$12:$C$50,3,FALSE)</f>
        <v>#DIV/0!</v>
      </c>
      <c r="O482" s="234" t="str">
        <f>IF(M482="","",J482*M482/Q482*VLOOKUP(B482,'2-Kosten per locatie'!$A$12:$C$50,3,FALSE))</f>
        <v/>
      </c>
      <c r="P482" s="318">
        <f>IF(L482="nio",0,IF(L482&gt;0,VLOOKUP(G482,'3-Productie normen'!A:O,VLOOKUP(L482,'3-Productie normen'!$B$33:$C$40,2,FALSE),FALSE)))</f>
        <v>0</v>
      </c>
      <c r="Q482" s="318">
        <f>P482*'3-Productie normen'!$O$8</f>
        <v>0</v>
      </c>
      <c r="R482" s="319" t="str">
        <f>VLOOKUP(G482,'3-Productie normen'!A:M,13,FALSE)</f>
        <v>B</v>
      </c>
      <c r="S482" s="319"/>
      <c r="U482" s="320">
        <f t="shared" si="14"/>
        <v>11730</v>
      </c>
    </row>
    <row r="483" spans="1:21" ht="14.1" customHeight="1">
      <c r="A483" s="74">
        <v>483</v>
      </c>
      <c r="B483" s="286" t="s">
        <v>518</v>
      </c>
      <c r="C483" s="286" t="s">
        <v>519</v>
      </c>
      <c r="D483" s="462">
        <v>1</v>
      </c>
      <c r="E483" s="463">
        <v>118</v>
      </c>
      <c r="F483" s="493" t="s">
        <v>46</v>
      </c>
      <c r="G483" s="83" t="s">
        <v>46</v>
      </c>
      <c r="H483" s="500" t="s">
        <v>277</v>
      </c>
      <c r="I483" s="486" t="s">
        <v>642</v>
      </c>
      <c r="J483" s="503">
        <v>20</v>
      </c>
      <c r="K483" s="317">
        <f t="shared" si="15"/>
        <v>255</v>
      </c>
      <c r="L483" s="466">
        <v>255</v>
      </c>
      <c r="M483" s="480"/>
      <c r="N483" s="234" t="e">
        <f>IF(L483="nio",0,IF(L483&gt;0,L483*J483/P483,0))*VLOOKUP(B483,'2-Kosten per locatie'!$A$12:$C$50,3,FALSE)</f>
        <v>#DIV/0!</v>
      </c>
      <c r="O483" s="234" t="str">
        <f>IF(M483="","",J483*M483/Q483*VLOOKUP(B483,'2-Kosten per locatie'!$A$12:$C$50,3,FALSE))</f>
        <v/>
      </c>
      <c r="P483" s="318">
        <f>IF(L483="nio",0,IF(L483&gt;0,VLOOKUP(G483,'3-Productie normen'!A:O,VLOOKUP(L483,'3-Productie normen'!$B$33:$C$40,2,FALSE),FALSE)))</f>
        <v>0</v>
      </c>
      <c r="Q483" s="318">
        <f>P483*'3-Productie normen'!$O$8</f>
        <v>0</v>
      </c>
      <c r="R483" s="319" t="str">
        <f>VLOOKUP(G483,'3-Productie normen'!A:M,13,FALSE)</f>
        <v>V</v>
      </c>
      <c r="S483" s="319"/>
      <c r="U483" s="320">
        <f t="shared" si="14"/>
        <v>5100</v>
      </c>
    </row>
    <row r="484" spans="1:21" ht="14.1" customHeight="1">
      <c r="A484" s="74">
        <v>484</v>
      </c>
      <c r="B484" s="286" t="s">
        <v>518</v>
      </c>
      <c r="C484" s="286" t="s">
        <v>519</v>
      </c>
      <c r="D484" s="462">
        <v>1</v>
      </c>
      <c r="E484" s="463">
        <v>119</v>
      </c>
      <c r="F484" s="493" t="s">
        <v>511</v>
      </c>
      <c r="G484" s="464" t="s">
        <v>36</v>
      </c>
      <c r="H484" s="500" t="s">
        <v>277</v>
      </c>
      <c r="I484" s="486" t="s">
        <v>642</v>
      </c>
      <c r="J484" s="503">
        <v>53</v>
      </c>
      <c r="K484" s="317">
        <f t="shared" si="15"/>
        <v>255</v>
      </c>
      <c r="L484" s="466">
        <v>255</v>
      </c>
      <c r="M484" s="480"/>
      <c r="N484" s="234" t="e">
        <f>IF(L484="nio",0,IF(L484&gt;0,L484*J484/P484,0))*VLOOKUP(B484,'2-Kosten per locatie'!$A$12:$C$50,3,FALSE)</f>
        <v>#DIV/0!</v>
      </c>
      <c r="O484" s="234" t="str">
        <f>IF(M484="","",J484*M484/Q484*VLOOKUP(B484,'2-Kosten per locatie'!$A$12:$C$50,3,FALSE))</f>
        <v/>
      </c>
      <c r="P484" s="318">
        <f>IF(L484="nio",0,IF(L484&gt;0,VLOOKUP(G484,'3-Productie normen'!A:O,VLOOKUP(L484,'3-Productie normen'!$B$33:$C$40,2,FALSE),FALSE)))</f>
        <v>0</v>
      </c>
      <c r="Q484" s="318">
        <f>P484*'3-Productie normen'!$O$8</f>
        <v>0</v>
      </c>
      <c r="R484" s="319" t="str">
        <f>VLOOKUP(G484,'3-Productie normen'!A:M,13,FALSE)</f>
        <v>B</v>
      </c>
      <c r="S484" s="319"/>
      <c r="U484" s="320">
        <f t="shared" si="14"/>
        <v>13515</v>
      </c>
    </row>
    <row r="485" spans="1:21" ht="14.1" customHeight="1">
      <c r="A485" s="74">
        <v>485</v>
      </c>
      <c r="B485" s="286" t="s">
        <v>518</v>
      </c>
      <c r="C485" s="286" t="s">
        <v>519</v>
      </c>
      <c r="D485" s="462">
        <v>1</v>
      </c>
      <c r="E485" s="463">
        <v>120</v>
      </c>
      <c r="F485" s="493" t="s">
        <v>508</v>
      </c>
      <c r="G485" s="70" t="s">
        <v>43</v>
      </c>
      <c r="H485" s="500" t="s">
        <v>277</v>
      </c>
      <c r="I485" s="486" t="s">
        <v>642</v>
      </c>
      <c r="J485" s="503">
        <v>49</v>
      </c>
      <c r="K485" s="317">
        <f t="shared" si="15"/>
        <v>255</v>
      </c>
      <c r="L485" s="466">
        <v>255</v>
      </c>
      <c r="M485" s="480"/>
      <c r="N485" s="234" t="e">
        <f>IF(L485="nio",0,IF(L485&gt;0,L485*J485/P485,0))*VLOOKUP(B485,'2-Kosten per locatie'!$A$12:$C$50,3,FALSE)</f>
        <v>#DIV/0!</v>
      </c>
      <c r="O485" s="234" t="str">
        <f>IF(M485="","",J485*M485/Q485*VLOOKUP(B485,'2-Kosten per locatie'!$A$12:$C$50,3,FALSE))</f>
        <v/>
      </c>
      <c r="P485" s="318">
        <f>IF(L485="nio",0,IF(L485&gt;0,VLOOKUP(G485,'3-Productie normen'!A:O,VLOOKUP(L485,'3-Productie normen'!$B$33:$C$40,2,FALSE),FALSE)))</f>
        <v>0</v>
      </c>
      <c r="Q485" s="318">
        <f>P485*'3-Productie normen'!$O$8</f>
        <v>0</v>
      </c>
      <c r="R485" s="319" t="str">
        <f>VLOOKUP(G485,'3-Productie normen'!A:M,13,FALSE)</f>
        <v>B</v>
      </c>
      <c r="S485" s="319"/>
      <c r="U485" s="320">
        <f t="shared" si="14"/>
        <v>12495</v>
      </c>
    </row>
    <row r="486" spans="1:21" ht="14.1" customHeight="1">
      <c r="A486" s="74">
        <v>486</v>
      </c>
      <c r="B486" s="286" t="s">
        <v>518</v>
      </c>
      <c r="C486" s="286" t="s">
        <v>519</v>
      </c>
      <c r="D486" s="462">
        <v>1</v>
      </c>
      <c r="E486" s="463">
        <v>121</v>
      </c>
      <c r="F486" s="493" t="s">
        <v>511</v>
      </c>
      <c r="G486" s="464" t="s">
        <v>36</v>
      </c>
      <c r="H486" s="500" t="s">
        <v>277</v>
      </c>
      <c r="I486" s="486" t="s">
        <v>642</v>
      </c>
      <c r="J486" s="503">
        <v>20</v>
      </c>
      <c r="K486" s="317">
        <f t="shared" si="15"/>
        <v>255</v>
      </c>
      <c r="L486" s="466">
        <v>255</v>
      </c>
      <c r="M486" s="480"/>
      <c r="N486" s="234" t="e">
        <f>IF(L486="nio",0,IF(L486&gt;0,L486*J486/P486,0))*VLOOKUP(B486,'2-Kosten per locatie'!$A$12:$C$50,3,FALSE)</f>
        <v>#DIV/0!</v>
      </c>
      <c r="O486" s="234" t="str">
        <f>IF(M486="","",J486*M486/Q486*VLOOKUP(B486,'2-Kosten per locatie'!$A$12:$C$50,3,FALSE))</f>
        <v/>
      </c>
      <c r="P486" s="318">
        <f>IF(L486="nio",0,IF(L486&gt;0,VLOOKUP(G486,'3-Productie normen'!A:O,VLOOKUP(L486,'3-Productie normen'!$B$33:$C$40,2,FALSE),FALSE)))</f>
        <v>0</v>
      </c>
      <c r="Q486" s="318">
        <f>P486*'3-Productie normen'!$O$8</f>
        <v>0</v>
      </c>
      <c r="R486" s="319" t="str">
        <f>VLOOKUP(G486,'3-Productie normen'!A:M,13,FALSE)</f>
        <v>B</v>
      </c>
      <c r="S486" s="319"/>
      <c r="U486" s="320">
        <f t="shared" si="14"/>
        <v>5100</v>
      </c>
    </row>
    <row r="487" spans="1:21" ht="14.1" customHeight="1">
      <c r="A487" s="74">
        <v>487</v>
      </c>
      <c r="B487" s="286" t="s">
        <v>518</v>
      </c>
      <c r="C487" s="286" t="s">
        <v>519</v>
      </c>
      <c r="D487" s="462">
        <v>1</v>
      </c>
      <c r="E487" s="463">
        <v>122</v>
      </c>
      <c r="F487" s="493" t="s">
        <v>511</v>
      </c>
      <c r="G487" s="464" t="s">
        <v>36</v>
      </c>
      <c r="H487" s="500" t="s">
        <v>277</v>
      </c>
      <c r="I487" s="486" t="s">
        <v>642</v>
      </c>
      <c r="J487" s="503">
        <v>12</v>
      </c>
      <c r="K487" s="317">
        <f t="shared" si="15"/>
        <v>255</v>
      </c>
      <c r="L487" s="466">
        <v>255</v>
      </c>
      <c r="M487" s="480"/>
      <c r="N487" s="234" t="e">
        <f>IF(L487="nio",0,IF(L487&gt;0,L487*J487/P487,0))*VLOOKUP(B487,'2-Kosten per locatie'!$A$12:$C$50,3,FALSE)</f>
        <v>#DIV/0!</v>
      </c>
      <c r="O487" s="234" t="str">
        <f>IF(M487="","",J487*M487/Q487*VLOOKUP(B487,'2-Kosten per locatie'!$A$12:$C$50,3,FALSE))</f>
        <v/>
      </c>
      <c r="P487" s="318">
        <f>IF(L487="nio",0,IF(L487&gt;0,VLOOKUP(G487,'3-Productie normen'!A:O,VLOOKUP(L487,'3-Productie normen'!$B$33:$C$40,2,FALSE),FALSE)))</f>
        <v>0</v>
      </c>
      <c r="Q487" s="318">
        <f>P487*'3-Productie normen'!$O$8</f>
        <v>0</v>
      </c>
      <c r="R487" s="319" t="str">
        <f>VLOOKUP(G487,'3-Productie normen'!A:M,13,FALSE)</f>
        <v>B</v>
      </c>
      <c r="S487" s="319"/>
      <c r="U487" s="320">
        <f t="shared" si="14"/>
        <v>3060</v>
      </c>
    </row>
    <row r="488" spans="1:21" ht="14.1" customHeight="1">
      <c r="A488" s="74">
        <v>488</v>
      </c>
      <c r="B488" s="286" t="s">
        <v>518</v>
      </c>
      <c r="C488" s="286" t="s">
        <v>519</v>
      </c>
      <c r="D488" s="462">
        <v>1</v>
      </c>
      <c r="E488" s="463">
        <v>124</v>
      </c>
      <c r="F488" s="493" t="s">
        <v>509</v>
      </c>
      <c r="G488" s="70" t="s">
        <v>38</v>
      </c>
      <c r="H488" s="500" t="s">
        <v>441</v>
      </c>
      <c r="I488" s="423" t="s">
        <v>634</v>
      </c>
      <c r="J488" s="503">
        <v>4</v>
      </c>
      <c r="K488" s="317">
        <f t="shared" si="15"/>
        <v>255</v>
      </c>
      <c r="L488" s="466">
        <v>255</v>
      </c>
      <c r="M488" s="480"/>
      <c r="N488" s="234" t="e">
        <f>IF(L488="nio",0,IF(L488&gt;0,L488*J488/P488,0))*VLOOKUP(B488,'2-Kosten per locatie'!$A$12:$C$50,3,FALSE)</f>
        <v>#DIV/0!</v>
      </c>
      <c r="O488" s="234" t="str">
        <f>IF(M488="","",J488*M488/Q488*VLOOKUP(B488,'2-Kosten per locatie'!$A$12:$C$50,3,FALSE))</f>
        <v/>
      </c>
      <c r="P488" s="318">
        <f>IF(L488="nio",0,IF(L488&gt;0,VLOOKUP(G488,'3-Productie normen'!A:O,VLOOKUP(L488,'3-Productie normen'!$B$33:$C$40,2,FALSE),FALSE)))</f>
        <v>0</v>
      </c>
      <c r="Q488" s="318">
        <f>P488*'3-Productie normen'!$O$8</f>
        <v>0</v>
      </c>
      <c r="R488" s="319" t="str">
        <f>VLOOKUP(G488,'3-Productie normen'!A:M,13,FALSE)</f>
        <v>S</v>
      </c>
      <c r="S488" s="319"/>
      <c r="U488" s="320">
        <f t="shared" si="14"/>
        <v>1020</v>
      </c>
    </row>
    <row r="489" spans="1:21" ht="14.1" customHeight="1">
      <c r="A489" s="74">
        <v>489</v>
      </c>
      <c r="B489" s="286" t="s">
        <v>518</v>
      </c>
      <c r="C489" s="286" t="s">
        <v>519</v>
      </c>
      <c r="D489" s="462">
        <v>1</v>
      </c>
      <c r="E489" s="463">
        <v>125</v>
      </c>
      <c r="F489" s="493" t="s">
        <v>509</v>
      </c>
      <c r="G489" s="70" t="s">
        <v>38</v>
      </c>
      <c r="H489" s="500" t="s">
        <v>441</v>
      </c>
      <c r="I489" s="423" t="s">
        <v>634</v>
      </c>
      <c r="J489" s="503">
        <v>8</v>
      </c>
      <c r="K489" s="317">
        <f t="shared" si="15"/>
        <v>255</v>
      </c>
      <c r="L489" s="466">
        <v>255</v>
      </c>
      <c r="M489" s="480"/>
      <c r="N489" s="234" t="e">
        <f>IF(L489="nio",0,IF(L489&gt;0,L489*J489/P489,0))*VLOOKUP(B489,'2-Kosten per locatie'!$A$12:$C$50,3,FALSE)</f>
        <v>#DIV/0!</v>
      </c>
      <c r="O489" s="234" t="str">
        <f>IF(M489="","",J489*M489/Q489*VLOOKUP(B489,'2-Kosten per locatie'!$A$12:$C$50,3,FALSE))</f>
        <v/>
      </c>
      <c r="P489" s="318">
        <f>IF(L489="nio",0,IF(L489&gt;0,VLOOKUP(G489,'3-Productie normen'!A:O,VLOOKUP(L489,'3-Productie normen'!$B$33:$C$40,2,FALSE),FALSE)))</f>
        <v>0</v>
      </c>
      <c r="Q489" s="318">
        <f>P489*'3-Productie normen'!$O$8</f>
        <v>0</v>
      </c>
      <c r="R489" s="319" t="str">
        <f>VLOOKUP(G489,'3-Productie normen'!A:M,13,FALSE)</f>
        <v>S</v>
      </c>
      <c r="S489" s="319"/>
      <c r="U489" s="320">
        <f t="shared" si="14"/>
        <v>2040</v>
      </c>
    </row>
    <row r="490" spans="1:21" ht="14.1" customHeight="1">
      <c r="A490" s="74">
        <v>490</v>
      </c>
      <c r="B490" s="286" t="s">
        <v>518</v>
      </c>
      <c r="C490" s="286" t="s">
        <v>519</v>
      </c>
      <c r="D490" s="462">
        <v>1</v>
      </c>
      <c r="E490" s="463">
        <v>126</v>
      </c>
      <c r="F490" s="493" t="s">
        <v>509</v>
      </c>
      <c r="G490" s="70" t="s">
        <v>38</v>
      </c>
      <c r="H490" s="500" t="s">
        <v>441</v>
      </c>
      <c r="I490" s="423" t="s">
        <v>634</v>
      </c>
      <c r="J490" s="503">
        <v>8</v>
      </c>
      <c r="K490" s="317">
        <f t="shared" si="15"/>
        <v>255</v>
      </c>
      <c r="L490" s="466">
        <v>255</v>
      </c>
      <c r="M490" s="480"/>
      <c r="N490" s="234" t="e">
        <f>IF(L490="nio",0,IF(L490&gt;0,L490*J490/P490,0))*VLOOKUP(B490,'2-Kosten per locatie'!$A$12:$C$50,3,FALSE)</f>
        <v>#DIV/0!</v>
      </c>
      <c r="O490" s="234" t="str">
        <f>IF(M490="","",J490*M490/Q490*VLOOKUP(B490,'2-Kosten per locatie'!$A$12:$C$50,3,FALSE))</f>
        <v/>
      </c>
      <c r="P490" s="318">
        <f>IF(L490="nio",0,IF(L490&gt;0,VLOOKUP(G490,'3-Productie normen'!A:O,VLOOKUP(L490,'3-Productie normen'!$B$33:$C$40,2,FALSE),FALSE)))</f>
        <v>0</v>
      </c>
      <c r="Q490" s="318">
        <f>P490*'3-Productie normen'!$O$8</f>
        <v>0</v>
      </c>
      <c r="R490" s="319" t="str">
        <f>VLOOKUP(G490,'3-Productie normen'!A:M,13,FALSE)</f>
        <v>S</v>
      </c>
      <c r="S490" s="319"/>
      <c r="U490" s="320">
        <f t="shared" si="14"/>
        <v>2040</v>
      </c>
    </row>
    <row r="491" spans="1:21" ht="14.1" customHeight="1">
      <c r="A491" s="74">
        <v>491</v>
      </c>
      <c r="B491" s="286" t="s">
        <v>518</v>
      </c>
      <c r="C491" s="286" t="s">
        <v>519</v>
      </c>
      <c r="D491" s="462">
        <v>1</v>
      </c>
      <c r="E491" s="463">
        <v>127</v>
      </c>
      <c r="F491" s="493" t="s">
        <v>451</v>
      </c>
      <c r="G491" s="70" t="s">
        <v>628</v>
      </c>
      <c r="H491" s="500" t="s">
        <v>279</v>
      </c>
      <c r="I491" s="486" t="s">
        <v>73</v>
      </c>
      <c r="J491" s="503">
        <v>17</v>
      </c>
      <c r="K491" s="317">
        <f t="shared" si="15"/>
        <v>255</v>
      </c>
      <c r="L491" s="466">
        <v>255</v>
      </c>
      <c r="M491" s="480"/>
      <c r="N491" s="234" t="e">
        <f>IF(L491="nio",0,IF(L491&gt;0,L491*J491/P491,0))*VLOOKUP(B491,'2-Kosten per locatie'!$A$12:$C$50,3,FALSE)</f>
        <v>#DIV/0!</v>
      </c>
      <c r="O491" s="234" t="str">
        <f>IF(M491="","",J491*M491/Q491*VLOOKUP(B491,'2-Kosten per locatie'!$A$12:$C$50,3,FALSE))</f>
        <v/>
      </c>
      <c r="P491" s="318">
        <f>IF(L491="nio",0,IF(L491&gt;0,VLOOKUP(G491,'3-Productie normen'!A:O,VLOOKUP(L491,'3-Productie normen'!$B$33:$C$40,2,FALSE),FALSE)))</f>
        <v>0</v>
      </c>
      <c r="Q491" s="318">
        <f>P491*'3-Productie normen'!$O$8</f>
        <v>0</v>
      </c>
      <c r="R491" s="319" t="str">
        <f>VLOOKUP(G491,'3-Productie normen'!A:M,13,FALSE)</f>
        <v>V</v>
      </c>
      <c r="S491" s="319"/>
      <c r="U491" s="320">
        <f t="shared" si="14"/>
        <v>4335</v>
      </c>
    </row>
    <row r="492" spans="1:21" ht="14.1" customHeight="1">
      <c r="A492" s="74">
        <v>492</v>
      </c>
      <c r="B492" s="286" t="s">
        <v>518</v>
      </c>
      <c r="C492" s="286" t="s">
        <v>519</v>
      </c>
      <c r="D492" s="462">
        <v>1</v>
      </c>
      <c r="E492" s="463">
        <v>129</v>
      </c>
      <c r="F492" s="493" t="s">
        <v>511</v>
      </c>
      <c r="G492" s="464" t="s">
        <v>36</v>
      </c>
      <c r="H492" s="500" t="s">
        <v>277</v>
      </c>
      <c r="I492" s="486" t="s">
        <v>642</v>
      </c>
      <c r="J492" s="503">
        <v>20</v>
      </c>
      <c r="K492" s="317">
        <f t="shared" si="15"/>
        <v>255</v>
      </c>
      <c r="L492" s="466">
        <v>255</v>
      </c>
      <c r="M492" s="480"/>
      <c r="N492" s="234" t="e">
        <f>IF(L492="nio",0,IF(L492&gt;0,L492*J492/P492,0))*VLOOKUP(B492,'2-Kosten per locatie'!$A$12:$C$50,3,FALSE)</f>
        <v>#DIV/0!</v>
      </c>
      <c r="O492" s="234" t="str">
        <f>IF(M492="","",J492*M492/Q492*VLOOKUP(B492,'2-Kosten per locatie'!$A$12:$C$50,3,FALSE))</f>
        <v/>
      </c>
      <c r="P492" s="318">
        <f>IF(L492="nio",0,IF(L492&gt;0,VLOOKUP(G492,'3-Productie normen'!A:O,VLOOKUP(L492,'3-Productie normen'!$B$33:$C$40,2,FALSE),FALSE)))</f>
        <v>0</v>
      </c>
      <c r="Q492" s="318">
        <f>P492*'3-Productie normen'!$O$8</f>
        <v>0</v>
      </c>
      <c r="R492" s="319" t="str">
        <f>VLOOKUP(G492,'3-Productie normen'!A:M,13,FALSE)</f>
        <v>B</v>
      </c>
      <c r="S492" s="319"/>
      <c r="U492" s="320">
        <f t="shared" si="14"/>
        <v>5100</v>
      </c>
    </row>
    <row r="493" spans="1:21" ht="14.1" customHeight="1">
      <c r="A493" s="74">
        <v>493</v>
      </c>
      <c r="B493" s="286" t="s">
        <v>518</v>
      </c>
      <c r="C493" s="286" t="s">
        <v>519</v>
      </c>
      <c r="D493" s="462">
        <v>1</v>
      </c>
      <c r="E493" s="463">
        <v>130</v>
      </c>
      <c r="F493" s="493" t="s">
        <v>511</v>
      </c>
      <c r="G493" s="464" t="s">
        <v>36</v>
      </c>
      <c r="H493" s="500" t="s">
        <v>277</v>
      </c>
      <c r="I493" s="486" t="s">
        <v>642</v>
      </c>
      <c r="J493" s="503">
        <v>21</v>
      </c>
      <c r="K493" s="317">
        <f t="shared" si="15"/>
        <v>255</v>
      </c>
      <c r="L493" s="466">
        <v>255</v>
      </c>
      <c r="M493" s="480"/>
      <c r="N493" s="234" t="e">
        <f>IF(L493="nio",0,IF(L493&gt;0,L493*J493/P493,0))*VLOOKUP(B493,'2-Kosten per locatie'!$A$12:$C$50,3,FALSE)</f>
        <v>#DIV/0!</v>
      </c>
      <c r="O493" s="234" t="str">
        <f>IF(M493="","",J493*M493/Q493*VLOOKUP(B493,'2-Kosten per locatie'!$A$12:$C$50,3,FALSE))</f>
        <v/>
      </c>
      <c r="P493" s="318">
        <f>IF(L493="nio",0,IF(L493&gt;0,VLOOKUP(G493,'3-Productie normen'!A:O,VLOOKUP(L493,'3-Productie normen'!$B$33:$C$40,2,FALSE),FALSE)))</f>
        <v>0</v>
      </c>
      <c r="Q493" s="318">
        <f>P493*'3-Productie normen'!$O$8</f>
        <v>0</v>
      </c>
      <c r="R493" s="319" t="str">
        <f>VLOOKUP(G493,'3-Productie normen'!A:M,13,FALSE)</f>
        <v>B</v>
      </c>
      <c r="S493" s="319"/>
      <c r="U493" s="320">
        <f t="shared" si="14"/>
        <v>5355</v>
      </c>
    </row>
    <row r="494" spans="1:21" ht="14.1" customHeight="1">
      <c r="A494" s="74">
        <v>494</v>
      </c>
      <c r="B494" s="286" t="s">
        <v>518</v>
      </c>
      <c r="C494" s="286" t="s">
        <v>519</v>
      </c>
      <c r="D494" s="462">
        <v>1</v>
      </c>
      <c r="E494" s="463">
        <v>131</v>
      </c>
      <c r="F494" s="493" t="s">
        <v>508</v>
      </c>
      <c r="G494" s="70" t="s">
        <v>43</v>
      </c>
      <c r="H494" s="500" t="s">
        <v>277</v>
      </c>
      <c r="I494" s="486" t="s">
        <v>642</v>
      </c>
      <c r="J494" s="503">
        <v>19</v>
      </c>
      <c r="K494" s="317">
        <f t="shared" si="15"/>
        <v>255</v>
      </c>
      <c r="L494" s="466">
        <v>255</v>
      </c>
      <c r="M494" s="480"/>
      <c r="N494" s="234" t="e">
        <f>IF(L494="nio",0,IF(L494&gt;0,L494*J494/P494,0))*VLOOKUP(B494,'2-Kosten per locatie'!$A$12:$C$50,3,FALSE)</f>
        <v>#DIV/0!</v>
      </c>
      <c r="O494" s="234" t="str">
        <f>IF(M494="","",J494*M494/Q494*VLOOKUP(B494,'2-Kosten per locatie'!$A$12:$C$50,3,FALSE))</f>
        <v/>
      </c>
      <c r="P494" s="318">
        <f>IF(L494="nio",0,IF(L494&gt;0,VLOOKUP(G494,'3-Productie normen'!A:O,VLOOKUP(L494,'3-Productie normen'!$B$33:$C$40,2,FALSE),FALSE)))</f>
        <v>0</v>
      </c>
      <c r="Q494" s="318">
        <f>P494*'3-Productie normen'!$O$8</f>
        <v>0</v>
      </c>
      <c r="R494" s="319" t="str">
        <f>VLOOKUP(G494,'3-Productie normen'!A:M,13,FALSE)</f>
        <v>B</v>
      </c>
      <c r="S494" s="319"/>
      <c r="U494" s="320">
        <f t="shared" si="14"/>
        <v>4845</v>
      </c>
    </row>
    <row r="495" spans="1:21" ht="14.1" customHeight="1">
      <c r="A495" s="74">
        <v>495</v>
      </c>
      <c r="B495" s="286" t="s">
        <v>518</v>
      </c>
      <c r="C495" s="286" t="s">
        <v>519</v>
      </c>
      <c r="D495" s="462">
        <v>1</v>
      </c>
      <c r="E495" s="463">
        <v>132</v>
      </c>
      <c r="F495" s="493" t="s">
        <v>46</v>
      </c>
      <c r="G495" s="83" t="s">
        <v>46</v>
      </c>
      <c r="H495" s="500" t="s">
        <v>277</v>
      </c>
      <c r="I495" s="486" t="s">
        <v>642</v>
      </c>
      <c r="J495" s="503">
        <v>22</v>
      </c>
      <c r="K495" s="317">
        <f t="shared" si="15"/>
        <v>255</v>
      </c>
      <c r="L495" s="466">
        <v>255</v>
      </c>
      <c r="M495" s="480"/>
      <c r="N495" s="234" t="e">
        <f>IF(L495="nio",0,IF(L495&gt;0,L495*J495/P495,0))*VLOOKUP(B495,'2-Kosten per locatie'!$A$12:$C$50,3,FALSE)</f>
        <v>#DIV/0!</v>
      </c>
      <c r="O495" s="234" t="str">
        <f>IF(M495="","",J495*M495/Q495*VLOOKUP(B495,'2-Kosten per locatie'!$A$12:$C$50,3,FALSE))</f>
        <v/>
      </c>
      <c r="P495" s="318">
        <f>IF(L495="nio",0,IF(L495&gt;0,VLOOKUP(G495,'3-Productie normen'!A:O,VLOOKUP(L495,'3-Productie normen'!$B$33:$C$40,2,FALSE),FALSE)))</f>
        <v>0</v>
      </c>
      <c r="Q495" s="318">
        <f>P495*'3-Productie normen'!$O$8</f>
        <v>0</v>
      </c>
      <c r="R495" s="319" t="str">
        <f>VLOOKUP(G495,'3-Productie normen'!A:M,13,FALSE)</f>
        <v>V</v>
      </c>
      <c r="S495" s="319"/>
      <c r="U495" s="320">
        <f t="shared" si="14"/>
        <v>5610</v>
      </c>
    </row>
    <row r="496" spans="1:21" ht="14.1" customHeight="1">
      <c r="A496" s="74">
        <v>496</v>
      </c>
      <c r="B496" s="286" t="s">
        <v>518</v>
      </c>
      <c r="C496" s="286" t="s">
        <v>519</v>
      </c>
      <c r="D496" s="462">
        <v>1</v>
      </c>
      <c r="E496" s="463">
        <v>133</v>
      </c>
      <c r="F496" s="493" t="s">
        <v>510</v>
      </c>
      <c r="G496" s="286" t="s">
        <v>40</v>
      </c>
      <c r="H496" s="500" t="s">
        <v>277</v>
      </c>
      <c r="I496" s="486" t="s">
        <v>642</v>
      </c>
      <c r="J496" s="503">
        <v>75</v>
      </c>
      <c r="K496" s="317">
        <f t="shared" si="15"/>
        <v>156</v>
      </c>
      <c r="L496" s="235">
        <v>156</v>
      </c>
      <c r="M496" s="235"/>
      <c r="N496" s="234" t="e">
        <f>IF(L496="nio",0,IF(L496&gt;0,L496*J496/P496,0))*VLOOKUP(B496,'2-Kosten per locatie'!$A$12:$C$50,3,FALSE)</f>
        <v>#DIV/0!</v>
      </c>
      <c r="O496" s="234" t="str">
        <f>IF(M496="","",J496*M496/Q496*VLOOKUP(B496,'2-Kosten per locatie'!$A$12:$C$50,3,FALSE))</f>
        <v/>
      </c>
      <c r="P496" s="318">
        <f>IF(L496="nio",0,IF(L496&gt;0,VLOOKUP(G496,'3-Productie normen'!A:O,VLOOKUP(L496,'3-Productie normen'!$B$33:$C$40,2,FALSE),FALSE)))</f>
        <v>0</v>
      </c>
      <c r="Q496" s="318">
        <f>P496*'3-Productie normen'!$O$8</f>
        <v>0</v>
      </c>
      <c r="R496" s="319" t="str">
        <f>VLOOKUP(G496,'3-Productie normen'!A:M,13,FALSE)</f>
        <v>V</v>
      </c>
      <c r="S496" s="319"/>
      <c r="U496" s="320">
        <f t="shared" si="14"/>
        <v>11700</v>
      </c>
    </row>
    <row r="497" spans="1:21" ht="14.1" customHeight="1">
      <c r="A497" s="74">
        <v>497</v>
      </c>
      <c r="B497" s="286" t="s">
        <v>518</v>
      </c>
      <c r="C497" s="286" t="s">
        <v>519</v>
      </c>
      <c r="D497" s="462">
        <v>2</v>
      </c>
      <c r="E497" s="463">
        <v>201</v>
      </c>
      <c r="F497" s="493" t="s">
        <v>511</v>
      </c>
      <c r="G497" s="464" t="s">
        <v>36</v>
      </c>
      <c r="H497" s="500" t="s">
        <v>277</v>
      </c>
      <c r="I497" s="486" t="s">
        <v>642</v>
      </c>
      <c r="J497" s="503">
        <v>88.5</v>
      </c>
      <c r="K497" s="317">
        <f t="shared" si="15"/>
        <v>255</v>
      </c>
      <c r="L497" s="466">
        <v>255</v>
      </c>
      <c r="M497" s="480"/>
      <c r="N497" s="234" t="e">
        <f>IF(L497="nio",0,IF(L497&gt;0,L497*J497/P497,0))*VLOOKUP(B497,'2-Kosten per locatie'!$A$12:$C$50,3,FALSE)</f>
        <v>#DIV/0!</v>
      </c>
      <c r="O497" s="234" t="str">
        <f>IF(M497="","",J497*M497/Q497*VLOOKUP(B497,'2-Kosten per locatie'!$A$12:$C$50,3,FALSE))</f>
        <v/>
      </c>
      <c r="P497" s="318">
        <f>IF(L497="nio",0,IF(L497&gt;0,VLOOKUP(G497,'3-Productie normen'!A:O,VLOOKUP(L497,'3-Productie normen'!$B$33:$C$40,2,FALSE),FALSE)))</f>
        <v>0</v>
      </c>
      <c r="Q497" s="318">
        <f>P497*'3-Productie normen'!$O$8</f>
        <v>0</v>
      </c>
      <c r="R497" s="319" t="str">
        <f>VLOOKUP(G497,'3-Productie normen'!A:M,13,FALSE)</f>
        <v>B</v>
      </c>
      <c r="S497" s="319"/>
      <c r="U497" s="320">
        <f t="shared" si="14"/>
        <v>22567.5</v>
      </c>
    </row>
    <row r="498" spans="1:21" ht="14.1" customHeight="1">
      <c r="A498" s="74">
        <v>498</v>
      </c>
      <c r="B498" s="286" t="s">
        <v>518</v>
      </c>
      <c r="C498" s="286" t="s">
        <v>519</v>
      </c>
      <c r="D498" s="462">
        <v>2</v>
      </c>
      <c r="E498" s="463">
        <v>202</v>
      </c>
      <c r="F498" s="493" t="s">
        <v>511</v>
      </c>
      <c r="G498" s="464" t="s">
        <v>36</v>
      </c>
      <c r="H498" s="500" t="s">
        <v>277</v>
      </c>
      <c r="I498" s="486" t="s">
        <v>642</v>
      </c>
      <c r="J498" s="503">
        <v>80.900000000000006</v>
      </c>
      <c r="K498" s="317">
        <f t="shared" si="15"/>
        <v>255</v>
      </c>
      <c r="L498" s="466">
        <v>255</v>
      </c>
      <c r="M498" s="480"/>
      <c r="N498" s="234" t="e">
        <f>IF(L498="nio",0,IF(L498&gt;0,L498*J498/P498,0))*VLOOKUP(B498,'2-Kosten per locatie'!$A$12:$C$50,3,FALSE)</f>
        <v>#DIV/0!</v>
      </c>
      <c r="O498" s="234" t="str">
        <f>IF(M498="","",J498*M498/Q498*VLOOKUP(B498,'2-Kosten per locatie'!$A$12:$C$50,3,FALSE))</f>
        <v/>
      </c>
      <c r="P498" s="318">
        <f>IF(L498="nio",0,IF(L498&gt;0,VLOOKUP(G498,'3-Productie normen'!A:O,VLOOKUP(L498,'3-Productie normen'!$B$33:$C$40,2,FALSE),FALSE)))</f>
        <v>0</v>
      </c>
      <c r="Q498" s="318">
        <f>P498*'3-Productie normen'!$O$8</f>
        <v>0</v>
      </c>
      <c r="R498" s="319" t="str">
        <f>VLOOKUP(G498,'3-Productie normen'!A:M,13,FALSE)</f>
        <v>B</v>
      </c>
      <c r="S498" s="319"/>
      <c r="U498" s="320">
        <f t="shared" si="14"/>
        <v>20629.5</v>
      </c>
    </row>
    <row r="499" spans="1:21" ht="14.1" customHeight="1">
      <c r="A499" s="74">
        <v>499</v>
      </c>
      <c r="B499" s="286" t="s">
        <v>518</v>
      </c>
      <c r="C499" s="286" t="s">
        <v>519</v>
      </c>
      <c r="D499" s="462">
        <v>2</v>
      </c>
      <c r="E499" s="463">
        <v>203</v>
      </c>
      <c r="F499" s="493" t="s">
        <v>511</v>
      </c>
      <c r="G499" s="464" t="s">
        <v>36</v>
      </c>
      <c r="H499" s="500" t="s">
        <v>277</v>
      </c>
      <c r="I499" s="486" t="s">
        <v>642</v>
      </c>
      <c r="J499" s="503">
        <v>24.8</v>
      </c>
      <c r="K499" s="317">
        <f t="shared" si="15"/>
        <v>255</v>
      </c>
      <c r="L499" s="466">
        <v>255</v>
      </c>
      <c r="M499" s="480"/>
      <c r="N499" s="234" t="e">
        <f>IF(L499="nio",0,IF(L499&gt;0,L499*J499/P499,0))*VLOOKUP(B499,'2-Kosten per locatie'!$A$12:$C$50,3,FALSE)</f>
        <v>#DIV/0!</v>
      </c>
      <c r="O499" s="234" t="str">
        <f>IF(M499="","",J499*M499/Q499*VLOOKUP(B499,'2-Kosten per locatie'!$A$12:$C$50,3,FALSE))</f>
        <v/>
      </c>
      <c r="P499" s="318">
        <f>IF(L499="nio",0,IF(L499&gt;0,VLOOKUP(G499,'3-Productie normen'!A:O,VLOOKUP(L499,'3-Productie normen'!$B$33:$C$40,2,FALSE),FALSE)))</f>
        <v>0</v>
      </c>
      <c r="Q499" s="318">
        <f>P499*'3-Productie normen'!$O$8</f>
        <v>0</v>
      </c>
      <c r="R499" s="319" t="str">
        <f>VLOOKUP(G499,'3-Productie normen'!A:M,13,FALSE)</f>
        <v>B</v>
      </c>
      <c r="S499" s="319"/>
      <c r="U499" s="320">
        <f t="shared" si="14"/>
        <v>6324</v>
      </c>
    </row>
    <row r="500" spans="1:21" ht="14.1" customHeight="1">
      <c r="A500" s="74">
        <v>500</v>
      </c>
      <c r="B500" s="286" t="s">
        <v>518</v>
      </c>
      <c r="C500" s="286" t="s">
        <v>519</v>
      </c>
      <c r="D500" s="462">
        <v>2</v>
      </c>
      <c r="E500" s="463">
        <v>204</v>
      </c>
      <c r="F500" s="493" t="s">
        <v>46</v>
      </c>
      <c r="G500" s="83" t="s">
        <v>46</v>
      </c>
      <c r="H500" s="500" t="s">
        <v>277</v>
      </c>
      <c r="I500" s="486" t="s">
        <v>642</v>
      </c>
      <c r="J500" s="503">
        <v>37.200000000000003</v>
      </c>
      <c r="K500" s="317">
        <f t="shared" si="15"/>
        <v>255</v>
      </c>
      <c r="L500" s="466">
        <v>255</v>
      </c>
      <c r="M500" s="480"/>
      <c r="N500" s="234" t="e">
        <f>IF(L500="nio",0,IF(L500&gt;0,L500*J500/P500,0))*VLOOKUP(B500,'2-Kosten per locatie'!$A$12:$C$50,3,FALSE)</f>
        <v>#DIV/0!</v>
      </c>
      <c r="O500" s="234" t="str">
        <f>IF(M500="","",J500*M500/Q500*VLOOKUP(B500,'2-Kosten per locatie'!$A$12:$C$50,3,FALSE))</f>
        <v/>
      </c>
      <c r="P500" s="318">
        <f>IF(L500="nio",0,IF(L500&gt;0,VLOOKUP(G500,'3-Productie normen'!A:O,VLOOKUP(L500,'3-Productie normen'!$B$33:$C$40,2,FALSE),FALSE)))</f>
        <v>0</v>
      </c>
      <c r="Q500" s="318">
        <f>P500*'3-Productie normen'!$O$8</f>
        <v>0</v>
      </c>
      <c r="R500" s="319" t="str">
        <f>VLOOKUP(G500,'3-Productie normen'!A:M,13,FALSE)</f>
        <v>V</v>
      </c>
      <c r="S500" s="319"/>
      <c r="U500" s="320">
        <f t="shared" si="14"/>
        <v>9486</v>
      </c>
    </row>
    <row r="501" spans="1:21" ht="14.1" customHeight="1">
      <c r="A501" s="74">
        <v>501</v>
      </c>
      <c r="B501" s="286" t="s">
        <v>518</v>
      </c>
      <c r="C501" s="286" t="s">
        <v>519</v>
      </c>
      <c r="D501" s="462">
        <v>2</v>
      </c>
      <c r="E501" s="463">
        <v>205</v>
      </c>
      <c r="F501" s="493" t="s">
        <v>511</v>
      </c>
      <c r="G501" s="464" t="s">
        <v>36</v>
      </c>
      <c r="H501" s="500" t="s">
        <v>277</v>
      </c>
      <c r="I501" s="486" t="s">
        <v>642</v>
      </c>
      <c r="J501" s="503">
        <v>21.1</v>
      </c>
      <c r="K501" s="317">
        <f t="shared" si="15"/>
        <v>255</v>
      </c>
      <c r="L501" s="466">
        <v>255</v>
      </c>
      <c r="M501" s="480"/>
      <c r="N501" s="234" t="e">
        <f>IF(L501="nio",0,IF(L501&gt;0,L501*J501/P501,0))*VLOOKUP(B501,'2-Kosten per locatie'!$A$12:$C$50,3,FALSE)</f>
        <v>#DIV/0!</v>
      </c>
      <c r="O501" s="234" t="str">
        <f>IF(M501="","",J501*M501/Q501*VLOOKUP(B501,'2-Kosten per locatie'!$A$12:$C$50,3,FALSE))</f>
        <v/>
      </c>
      <c r="P501" s="318">
        <f>IF(L501="nio",0,IF(L501&gt;0,VLOOKUP(G501,'3-Productie normen'!A:O,VLOOKUP(L501,'3-Productie normen'!$B$33:$C$40,2,FALSE),FALSE)))</f>
        <v>0</v>
      </c>
      <c r="Q501" s="318">
        <f>P501*'3-Productie normen'!$O$8</f>
        <v>0</v>
      </c>
      <c r="R501" s="319" t="str">
        <f>VLOOKUP(G501,'3-Productie normen'!A:M,13,FALSE)</f>
        <v>B</v>
      </c>
      <c r="S501" s="319"/>
      <c r="U501" s="320">
        <f t="shared" si="14"/>
        <v>5380.5</v>
      </c>
    </row>
    <row r="502" spans="1:21" ht="14.1" customHeight="1">
      <c r="A502" s="74">
        <v>502</v>
      </c>
      <c r="B502" s="286" t="s">
        <v>518</v>
      </c>
      <c r="C502" s="286" t="s">
        <v>519</v>
      </c>
      <c r="D502" s="462">
        <v>2</v>
      </c>
      <c r="E502" s="463">
        <v>206</v>
      </c>
      <c r="F502" s="493" t="s">
        <v>511</v>
      </c>
      <c r="G502" s="464" t="s">
        <v>36</v>
      </c>
      <c r="H502" s="500" t="s">
        <v>277</v>
      </c>
      <c r="I502" s="486" t="s">
        <v>642</v>
      </c>
      <c r="J502" s="503">
        <v>17.600000000000001</v>
      </c>
      <c r="K502" s="317">
        <f t="shared" si="15"/>
        <v>255</v>
      </c>
      <c r="L502" s="466">
        <v>255</v>
      </c>
      <c r="M502" s="480"/>
      <c r="N502" s="234" t="e">
        <f>IF(L502="nio",0,IF(L502&gt;0,L502*J502/P502,0))*VLOOKUP(B502,'2-Kosten per locatie'!$A$12:$C$50,3,FALSE)</f>
        <v>#DIV/0!</v>
      </c>
      <c r="O502" s="234" t="str">
        <f>IF(M502="","",J502*M502/Q502*VLOOKUP(B502,'2-Kosten per locatie'!$A$12:$C$50,3,FALSE))</f>
        <v/>
      </c>
      <c r="P502" s="318">
        <f>IF(L502="nio",0,IF(L502&gt;0,VLOOKUP(G502,'3-Productie normen'!A:O,VLOOKUP(L502,'3-Productie normen'!$B$33:$C$40,2,FALSE),FALSE)))</f>
        <v>0</v>
      </c>
      <c r="Q502" s="318">
        <f>P502*'3-Productie normen'!$O$8</f>
        <v>0</v>
      </c>
      <c r="R502" s="319" t="str">
        <f>VLOOKUP(G502,'3-Productie normen'!A:M,13,FALSE)</f>
        <v>B</v>
      </c>
      <c r="S502" s="319"/>
      <c r="U502" s="320">
        <f t="shared" si="14"/>
        <v>4488</v>
      </c>
    </row>
    <row r="503" spans="1:21" ht="14.1" customHeight="1">
      <c r="A503" s="74">
        <v>503</v>
      </c>
      <c r="B503" s="286" t="s">
        <v>518</v>
      </c>
      <c r="C503" s="286" t="s">
        <v>519</v>
      </c>
      <c r="D503" s="462">
        <v>2</v>
      </c>
      <c r="E503" s="463">
        <v>207</v>
      </c>
      <c r="F503" s="493" t="s">
        <v>511</v>
      </c>
      <c r="G503" s="464" t="s">
        <v>36</v>
      </c>
      <c r="H503" s="500" t="s">
        <v>277</v>
      </c>
      <c r="I503" s="486" t="s">
        <v>642</v>
      </c>
      <c r="J503" s="503">
        <v>49.1</v>
      </c>
      <c r="K503" s="317">
        <f t="shared" si="15"/>
        <v>255</v>
      </c>
      <c r="L503" s="466">
        <v>255</v>
      </c>
      <c r="M503" s="480"/>
      <c r="N503" s="234" t="e">
        <f>IF(L503="nio",0,IF(L503&gt;0,L503*J503/P503,0))*VLOOKUP(B503,'2-Kosten per locatie'!$A$12:$C$50,3,FALSE)</f>
        <v>#DIV/0!</v>
      </c>
      <c r="O503" s="234" t="str">
        <f>IF(M503="","",J503*M503/Q503*VLOOKUP(B503,'2-Kosten per locatie'!$A$12:$C$50,3,FALSE))</f>
        <v/>
      </c>
      <c r="P503" s="318">
        <f>IF(L503="nio",0,IF(L503&gt;0,VLOOKUP(G503,'3-Productie normen'!A:O,VLOOKUP(L503,'3-Productie normen'!$B$33:$C$40,2,FALSE),FALSE)))</f>
        <v>0</v>
      </c>
      <c r="Q503" s="318">
        <f>P503*'3-Productie normen'!$O$8</f>
        <v>0</v>
      </c>
      <c r="R503" s="319" t="str">
        <f>VLOOKUP(G503,'3-Productie normen'!A:M,13,FALSE)</f>
        <v>B</v>
      </c>
      <c r="S503" s="319"/>
      <c r="U503" s="320">
        <f t="shared" si="14"/>
        <v>12520.5</v>
      </c>
    </row>
    <row r="504" spans="1:21" ht="14.1" customHeight="1">
      <c r="A504" s="74">
        <v>504</v>
      </c>
      <c r="B504" s="286" t="s">
        <v>518</v>
      </c>
      <c r="C504" s="286" t="s">
        <v>519</v>
      </c>
      <c r="D504" s="462">
        <v>2</v>
      </c>
      <c r="E504" s="463">
        <v>208</v>
      </c>
      <c r="F504" s="493" t="s">
        <v>511</v>
      </c>
      <c r="G504" s="464" t="s">
        <v>36</v>
      </c>
      <c r="H504" s="500" t="s">
        <v>277</v>
      </c>
      <c r="I504" s="486" t="s">
        <v>642</v>
      </c>
      <c r="J504" s="503">
        <v>22</v>
      </c>
      <c r="K504" s="317">
        <f t="shared" si="15"/>
        <v>255</v>
      </c>
      <c r="L504" s="466">
        <v>255</v>
      </c>
      <c r="M504" s="480"/>
      <c r="N504" s="234" t="e">
        <f>IF(L504="nio",0,IF(L504&gt;0,L504*J504/P504,0))*VLOOKUP(B504,'2-Kosten per locatie'!$A$12:$C$50,3,FALSE)</f>
        <v>#DIV/0!</v>
      </c>
      <c r="O504" s="234" t="str">
        <f>IF(M504="","",J504*M504/Q504*VLOOKUP(B504,'2-Kosten per locatie'!$A$12:$C$50,3,FALSE))</f>
        <v/>
      </c>
      <c r="P504" s="318">
        <f>IF(L504="nio",0,IF(L504&gt;0,VLOOKUP(G504,'3-Productie normen'!A:O,VLOOKUP(L504,'3-Productie normen'!$B$33:$C$40,2,FALSE),FALSE)))</f>
        <v>0</v>
      </c>
      <c r="Q504" s="318">
        <f>P504*'3-Productie normen'!$O$8</f>
        <v>0</v>
      </c>
      <c r="R504" s="319" t="str">
        <f>VLOOKUP(G504,'3-Productie normen'!A:M,13,FALSE)</f>
        <v>B</v>
      </c>
      <c r="S504" s="319"/>
      <c r="U504" s="320">
        <f t="shared" si="14"/>
        <v>5610</v>
      </c>
    </row>
    <row r="505" spans="1:21" ht="14.1" customHeight="1">
      <c r="A505" s="74">
        <v>505</v>
      </c>
      <c r="B505" s="286" t="s">
        <v>518</v>
      </c>
      <c r="C505" s="286" t="s">
        <v>519</v>
      </c>
      <c r="D505" s="462">
        <v>2</v>
      </c>
      <c r="E505" s="463">
        <v>209</v>
      </c>
      <c r="F505" s="493" t="s">
        <v>511</v>
      </c>
      <c r="G505" s="464" t="s">
        <v>36</v>
      </c>
      <c r="H505" s="500" t="s">
        <v>277</v>
      </c>
      <c r="I505" s="486" t="s">
        <v>642</v>
      </c>
      <c r="J505" s="503">
        <v>21.6</v>
      </c>
      <c r="K505" s="317">
        <f t="shared" si="15"/>
        <v>255</v>
      </c>
      <c r="L505" s="466">
        <v>255</v>
      </c>
      <c r="M505" s="480"/>
      <c r="N505" s="234" t="e">
        <f>IF(L505="nio",0,IF(L505&gt;0,L505*J505/P505,0))*VLOOKUP(B505,'2-Kosten per locatie'!$A$12:$C$50,3,FALSE)</f>
        <v>#DIV/0!</v>
      </c>
      <c r="O505" s="234" t="str">
        <f>IF(M505="","",J505*M505/Q505*VLOOKUP(B505,'2-Kosten per locatie'!$A$12:$C$50,3,FALSE))</f>
        <v/>
      </c>
      <c r="P505" s="318">
        <f>IF(L505="nio",0,IF(L505&gt;0,VLOOKUP(G505,'3-Productie normen'!A:O,VLOOKUP(L505,'3-Productie normen'!$B$33:$C$40,2,FALSE),FALSE)))</f>
        <v>0</v>
      </c>
      <c r="Q505" s="318">
        <f>P505*'3-Productie normen'!$O$8</f>
        <v>0</v>
      </c>
      <c r="R505" s="319" t="str">
        <f>VLOOKUP(G505,'3-Productie normen'!A:M,13,FALSE)</f>
        <v>B</v>
      </c>
      <c r="S505" s="319"/>
      <c r="U505" s="320">
        <f t="shared" si="14"/>
        <v>5508</v>
      </c>
    </row>
    <row r="506" spans="1:21" ht="14.1" customHeight="1">
      <c r="A506" s="74">
        <v>506</v>
      </c>
      <c r="B506" s="286" t="s">
        <v>518</v>
      </c>
      <c r="C506" s="286" t="s">
        <v>519</v>
      </c>
      <c r="D506" s="462">
        <v>2</v>
      </c>
      <c r="E506" s="463">
        <v>210</v>
      </c>
      <c r="F506" s="493" t="s">
        <v>511</v>
      </c>
      <c r="G506" s="464" t="s">
        <v>36</v>
      </c>
      <c r="H506" s="500" t="s">
        <v>277</v>
      </c>
      <c r="I506" s="486" t="s">
        <v>642</v>
      </c>
      <c r="J506" s="503">
        <v>23.2</v>
      </c>
      <c r="K506" s="317">
        <f t="shared" si="15"/>
        <v>255</v>
      </c>
      <c r="L506" s="466">
        <v>255</v>
      </c>
      <c r="M506" s="480"/>
      <c r="N506" s="234" t="e">
        <f>IF(L506="nio",0,IF(L506&gt;0,L506*J506/P506,0))*VLOOKUP(B506,'2-Kosten per locatie'!$A$12:$C$50,3,FALSE)</f>
        <v>#DIV/0!</v>
      </c>
      <c r="O506" s="234" t="str">
        <f>IF(M506="","",J506*M506/Q506*VLOOKUP(B506,'2-Kosten per locatie'!$A$12:$C$50,3,FALSE))</f>
        <v/>
      </c>
      <c r="P506" s="318">
        <f>IF(L506="nio",0,IF(L506&gt;0,VLOOKUP(G506,'3-Productie normen'!A:O,VLOOKUP(L506,'3-Productie normen'!$B$33:$C$40,2,FALSE),FALSE)))</f>
        <v>0</v>
      </c>
      <c r="Q506" s="318">
        <f>P506*'3-Productie normen'!$O$8</f>
        <v>0</v>
      </c>
      <c r="R506" s="319" t="str">
        <f>VLOOKUP(G506,'3-Productie normen'!A:M,13,FALSE)</f>
        <v>B</v>
      </c>
      <c r="S506" s="319"/>
      <c r="U506" s="320">
        <f t="shared" si="14"/>
        <v>5916</v>
      </c>
    </row>
    <row r="507" spans="1:21" ht="14.1" customHeight="1">
      <c r="A507" s="74">
        <v>507</v>
      </c>
      <c r="B507" s="286" t="s">
        <v>518</v>
      </c>
      <c r="C507" s="286" t="s">
        <v>519</v>
      </c>
      <c r="D507" s="462">
        <v>2</v>
      </c>
      <c r="E507" s="463">
        <v>211</v>
      </c>
      <c r="F507" s="493" t="s">
        <v>511</v>
      </c>
      <c r="G507" s="464" t="s">
        <v>36</v>
      </c>
      <c r="H507" s="500" t="s">
        <v>277</v>
      </c>
      <c r="I507" s="486" t="s">
        <v>642</v>
      </c>
      <c r="J507" s="503">
        <v>23.7</v>
      </c>
      <c r="K507" s="317">
        <f t="shared" si="15"/>
        <v>255</v>
      </c>
      <c r="L507" s="466">
        <v>255</v>
      </c>
      <c r="M507" s="480"/>
      <c r="N507" s="234" t="e">
        <f>IF(L507="nio",0,IF(L507&gt;0,L507*J507/P507,0))*VLOOKUP(B507,'2-Kosten per locatie'!$A$12:$C$50,3,FALSE)</f>
        <v>#DIV/0!</v>
      </c>
      <c r="O507" s="234" t="str">
        <f>IF(M507="","",J507*M507/Q507*VLOOKUP(B507,'2-Kosten per locatie'!$A$12:$C$50,3,FALSE))</f>
        <v/>
      </c>
      <c r="P507" s="318">
        <f>IF(L507="nio",0,IF(L507&gt;0,VLOOKUP(G507,'3-Productie normen'!A:O,VLOOKUP(L507,'3-Productie normen'!$B$33:$C$40,2,FALSE),FALSE)))</f>
        <v>0</v>
      </c>
      <c r="Q507" s="318">
        <f>P507*'3-Productie normen'!$O$8</f>
        <v>0</v>
      </c>
      <c r="R507" s="319" t="str">
        <f>VLOOKUP(G507,'3-Productie normen'!A:M,13,FALSE)</f>
        <v>B</v>
      </c>
      <c r="S507" s="319"/>
      <c r="U507" s="320">
        <f t="shared" si="14"/>
        <v>6043.5</v>
      </c>
    </row>
    <row r="508" spans="1:21" ht="14.1" customHeight="1">
      <c r="A508" s="74">
        <v>508</v>
      </c>
      <c r="B508" s="286" t="s">
        <v>518</v>
      </c>
      <c r="C508" s="286" t="s">
        <v>519</v>
      </c>
      <c r="D508" s="462">
        <v>2</v>
      </c>
      <c r="E508" s="463">
        <v>212</v>
      </c>
      <c r="F508" s="493" t="s">
        <v>511</v>
      </c>
      <c r="G508" s="464" t="s">
        <v>36</v>
      </c>
      <c r="H508" s="500" t="s">
        <v>277</v>
      </c>
      <c r="I508" s="486" t="s">
        <v>642</v>
      </c>
      <c r="J508" s="503">
        <v>67.900000000000006</v>
      </c>
      <c r="K508" s="317">
        <f t="shared" si="15"/>
        <v>255</v>
      </c>
      <c r="L508" s="466">
        <v>255</v>
      </c>
      <c r="M508" s="480"/>
      <c r="N508" s="234" t="e">
        <f>IF(L508="nio",0,IF(L508&gt;0,L508*J508/P508,0))*VLOOKUP(B508,'2-Kosten per locatie'!$A$12:$C$50,3,FALSE)</f>
        <v>#DIV/0!</v>
      </c>
      <c r="O508" s="234" t="str">
        <f>IF(M508="","",J508*M508/Q508*VLOOKUP(B508,'2-Kosten per locatie'!$A$12:$C$50,3,FALSE))</f>
        <v/>
      </c>
      <c r="P508" s="318">
        <f>IF(L508="nio",0,IF(L508&gt;0,VLOOKUP(G508,'3-Productie normen'!A:O,VLOOKUP(L508,'3-Productie normen'!$B$33:$C$40,2,FALSE),FALSE)))</f>
        <v>0</v>
      </c>
      <c r="Q508" s="318">
        <f>P508*'3-Productie normen'!$O$8</f>
        <v>0</v>
      </c>
      <c r="R508" s="319" t="str">
        <f>VLOOKUP(G508,'3-Productie normen'!A:M,13,FALSE)</f>
        <v>B</v>
      </c>
      <c r="S508" s="319"/>
      <c r="U508" s="320">
        <f t="shared" si="14"/>
        <v>17314.5</v>
      </c>
    </row>
    <row r="509" spans="1:21" ht="14.1" customHeight="1">
      <c r="A509" s="74">
        <v>509</v>
      </c>
      <c r="B509" s="286" t="s">
        <v>518</v>
      </c>
      <c r="C509" s="286" t="s">
        <v>519</v>
      </c>
      <c r="D509" s="462">
        <v>2</v>
      </c>
      <c r="E509" s="463">
        <v>215</v>
      </c>
      <c r="F509" s="493" t="s">
        <v>509</v>
      </c>
      <c r="G509" s="70" t="s">
        <v>38</v>
      </c>
      <c r="H509" s="500" t="s">
        <v>441</v>
      </c>
      <c r="I509" s="423" t="s">
        <v>634</v>
      </c>
      <c r="J509" s="503">
        <v>3.5</v>
      </c>
      <c r="K509" s="317">
        <f t="shared" si="15"/>
        <v>255</v>
      </c>
      <c r="L509" s="466">
        <v>255</v>
      </c>
      <c r="M509" s="480"/>
      <c r="N509" s="234" t="e">
        <f>IF(L509="nio",0,IF(L509&gt;0,L509*J509/P509,0))*VLOOKUP(B509,'2-Kosten per locatie'!$A$12:$C$50,3,FALSE)</f>
        <v>#DIV/0!</v>
      </c>
      <c r="O509" s="234" t="str">
        <f>IF(M509="","",J509*M509/Q509*VLOOKUP(B509,'2-Kosten per locatie'!$A$12:$C$50,3,FALSE))</f>
        <v/>
      </c>
      <c r="P509" s="318">
        <f>IF(L509="nio",0,IF(L509&gt;0,VLOOKUP(G509,'3-Productie normen'!A:O,VLOOKUP(L509,'3-Productie normen'!$B$33:$C$40,2,FALSE),FALSE)))</f>
        <v>0</v>
      </c>
      <c r="Q509" s="318">
        <f>P509*'3-Productie normen'!$O$8</f>
        <v>0</v>
      </c>
      <c r="R509" s="319" t="str">
        <f>VLOOKUP(G509,'3-Productie normen'!A:M,13,FALSE)</f>
        <v>S</v>
      </c>
      <c r="S509" s="319"/>
      <c r="U509" s="320">
        <f t="shared" si="14"/>
        <v>892.5</v>
      </c>
    </row>
    <row r="510" spans="1:21" ht="14.1" customHeight="1">
      <c r="A510" s="74">
        <v>510</v>
      </c>
      <c r="B510" s="286" t="s">
        <v>518</v>
      </c>
      <c r="C510" s="286" t="s">
        <v>519</v>
      </c>
      <c r="D510" s="462">
        <v>2</v>
      </c>
      <c r="E510" s="463">
        <v>216</v>
      </c>
      <c r="F510" s="493" t="s">
        <v>509</v>
      </c>
      <c r="G510" s="70" t="s">
        <v>38</v>
      </c>
      <c r="H510" s="500" t="s">
        <v>441</v>
      </c>
      <c r="I510" s="423" t="s">
        <v>634</v>
      </c>
      <c r="J510" s="503">
        <v>10.3</v>
      </c>
      <c r="K510" s="317">
        <f t="shared" si="15"/>
        <v>255</v>
      </c>
      <c r="L510" s="466">
        <v>255</v>
      </c>
      <c r="M510" s="480"/>
      <c r="N510" s="234" t="e">
        <f>IF(L510="nio",0,IF(L510&gt;0,L510*J510/P510,0))*VLOOKUP(B510,'2-Kosten per locatie'!$A$12:$C$50,3,FALSE)</f>
        <v>#DIV/0!</v>
      </c>
      <c r="O510" s="234" t="str">
        <f>IF(M510="","",J510*M510/Q510*VLOOKUP(B510,'2-Kosten per locatie'!$A$12:$C$50,3,FALSE))</f>
        <v/>
      </c>
      <c r="P510" s="318">
        <f>IF(L510="nio",0,IF(L510&gt;0,VLOOKUP(G510,'3-Productie normen'!A:O,VLOOKUP(L510,'3-Productie normen'!$B$33:$C$40,2,FALSE),FALSE)))</f>
        <v>0</v>
      </c>
      <c r="Q510" s="318">
        <f>P510*'3-Productie normen'!$O$8</f>
        <v>0</v>
      </c>
      <c r="R510" s="319" t="str">
        <f>VLOOKUP(G510,'3-Productie normen'!A:M,13,FALSE)</f>
        <v>S</v>
      </c>
      <c r="S510" s="319"/>
      <c r="U510" s="320">
        <f t="shared" si="14"/>
        <v>2626.5</v>
      </c>
    </row>
    <row r="511" spans="1:21" ht="14.1" customHeight="1">
      <c r="A511" s="74">
        <v>511</v>
      </c>
      <c r="B511" s="286" t="s">
        <v>518</v>
      </c>
      <c r="C511" s="286" t="s">
        <v>519</v>
      </c>
      <c r="D511" s="462">
        <v>2</v>
      </c>
      <c r="E511" s="463">
        <v>217</v>
      </c>
      <c r="F511" s="493" t="s">
        <v>451</v>
      </c>
      <c r="G511" s="70" t="s">
        <v>628</v>
      </c>
      <c r="H511" s="500" t="s">
        <v>279</v>
      </c>
      <c r="I511" s="486" t="s">
        <v>73</v>
      </c>
      <c r="J511" s="503">
        <v>10.199999999999999</v>
      </c>
      <c r="K511" s="317">
        <f t="shared" si="15"/>
        <v>255</v>
      </c>
      <c r="L511" s="466">
        <v>255</v>
      </c>
      <c r="M511" s="480"/>
      <c r="N511" s="234" t="e">
        <f>IF(L511="nio",0,IF(L511&gt;0,L511*J511/P511,0))*VLOOKUP(B511,'2-Kosten per locatie'!$A$12:$C$50,3,FALSE)</f>
        <v>#DIV/0!</v>
      </c>
      <c r="O511" s="234" t="str">
        <f>IF(M511="","",J511*M511/Q511*VLOOKUP(B511,'2-Kosten per locatie'!$A$12:$C$50,3,FALSE))</f>
        <v/>
      </c>
      <c r="P511" s="318">
        <f>IF(L511="nio",0,IF(L511&gt;0,VLOOKUP(G511,'3-Productie normen'!A:O,VLOOKUP(L511,'3-Productie normen'!$B$33:$C$40,2,FALSE),FALSE)))</f>
        <v>0</v>
      </c>
      <c r="Q511" s="318">
        <f>P511*'3-Productie normen'!$O$8</f>
        <v>0</v>
      </c>
      <c r="R511" s="319" t="str">
        <f>VLOOKUP(G511,'3-Productie normen'!A:M,13,FALSE)</f>
        <v>V</v>
      </c>
      <c r="S511" s="319"/>
      <c r="U511" s="320">
        <f t="shared" si="14"/>
        <v>2601</v>
      </c>
    </row>
    <row r="512" spans="1:21" ht="14.1" customHeight="1">
      <c r="A512" s="74">
        <v>512</v>
      </c>
      <c r="B512" s="286" t="s">
        <v>518</v>
      </c>
      <c r="C512" s="286" t="s">
        <v>519</v>
      </c>
      <c r="D512" s="462">
        <v>2</v>
      </c>
      <c r="E512" s="463">
        <v>218</v>
      </c>
      <c r="F512" s="493" t="s">
        <v>510</v>
      </c>
      <c r="G512" s="286" t="s">
        <v>40</v>
      </c>
      <c r="H512" s="500" t="s">
        <v>277</v>
      </c>
      <c r="I512" s="486" t="s">
        <v>642</v>
      </c>
      <c r="J512" s="503">
        <v>96.8</v>
      </c>
      <c r="K512" s="317">
        <f t="shared" si="15"/>
        <v>156</v>
      </c>
      <c r="L512" s="235">
        <v>156</v>
      </c>
      <c r="M512" s="235"/>
      <c r="N512" s="234" t="e">
        <f>IF(L512="nio",0,IF(L512&gt;0,L512*J512/P512,0))*VLOOKUP(B512,'2-Kosten per locatie'!$A$12:$C$50,3,FALSE)</f>
        <v>#DIV/0!</v>
      </c>
      <c r="O512" s="234" t="str">
        <f>IF(M512="","",J512*M512/Q512*VLOOKUP(B512,'2-Kosten per locatie'!$A$12:$C$50,3,FALSE))</f>
        <v/>
      </c>
      <c r="P512" s="318">
        <f>IF(L512="nio",0,IF(L512&gt;0,VLOOKUP(G512,'3-Productie normen'!A:O,VLOOKUP(L512,'3-Productie normen'!$B$33:$C$40,2,FALSE),FALSE)))</f>
        <v>0</v>
      </c>
      <c r="Q512" s="318">
        <f>P512*'3-Productie normen'!$O$8</f>
        <v>0</v>
      </c>
      <c r="R512" s="319" t="str">
        <f>VLOOKUP(G512,'3-Productie normen'!A:M,13,FALSE)</f>
        <v>V</v>
      </c>
      <c r="S512" s="319"/>
      <c r="U512" s="320">
        <f t="shared" si="14"/>
        <v>15100.8</v>
      </c>
    </row>
    <row r="513" spans="1:21" ht="14.1" customHeight="1">
      <c r="A513" s="74">
        <v>513</v>
      </c>
      <c r="B513" s="286" t="s">
        <v>518</v>
      </c>
      <c r="C513" s="286" t="s">
        <v>519</v>
      </c>
      <c r="D513" s="462">
        <v>2</v>
      </c>
      <c r="E513" s="463">
        <v>219</v>
      </c>
      <c r="F513" s="493" t="s">
        <v>511</v>
      </c>
      <c r="G513" s="464" t="s">
        <v>36</v>
      </c>
      <c r="H513" s="500" t="s">
        <v>277</v>
      </c>
      <c r="I513" s="486" t="s">
        <v>642</v>
      </c>
      <c r="J513" s="503">
        <v>87.4</v>
      </c>
      <c r="K513" s="317">
        <f t="shared" si="15"/>
        <v>255</v>
      </c>
      <c r="L513" s="466">
        <v>255</v>
      </c>
      <c r="M513" s="480"/>
      <c r="N513" s="234" t="e">
        <f>IF(L513="nio",0,IF(L513&gt;0,L513*J513/P513,0))*VLOOKUP(B513,'2-Kosten per locatie'!$A$12:$C$50,3,FALSE)</f>
        <v>#DIV/0!</v>
      </c>
      <c r="O513" s="234" t="str">
        <f>IF(M513="","",J513*M513/Q513*VLOOKUP(B513,'2-Kosten per locatie'!$A$12:$C$50,3,FALSE))</f>
        <v/>
      </c>
      <c r="P513" s="318">
        <f>IF(L513="nio",0,IF(L513&gt;0,VLOOKUP(G513,'3-Productie normen'!A:O,VLOOKUP(L513,'3-Productie normen'!$B$33:$C$40,2,FALSE),FALSE)))</f>
        <v>0</v>
      </c>
      <c r="Q513" s="318">
        <f>P513*'3-Productie normen'!$O$8</f>
        <v>0</v>
      </c>
      <c r="R513" s="319" t="str">
        <f>VLOOKUP(G513,'3-Productie normen'!A:M,13,FALSE)</f>
        <v>B</v>
      </c>
      <c r="S513" s="319"/>
      <c r="U513" s="320">
        <f t="shared" si="14"/>
        <v>22287</v>
      </c>
    </row>
    <row r="514" spans="1:21" ht="14.1" customHeight="1">
      <c r="A514" s="74">
        <v>514</v>
      </c>
      <c r="B514" s="286" t="s">
        <v>518</v>
      </c>
      <c r="C514" s="286" t="s">
        <v>519</v>
      </c>
      <c r="D514" s="462">
        <v>2</v>
      </c>
      <c r="E514" s="463">
        <v>220</v>
      </c>
      <c r="F514" s="493" t="s">
        <v>511</v>
      </c>
      <c r="G514" s="464" t="s">
        <v>36</v>
      </c>
      <c r="H514" s="500" t="s">
        <v>277</v>
      </c>
      <c r="I514" s="486" t="s">
        <v>642</v>
      </c>
      <c r="J514" s="503">
        <v>29.3</v>
      </c>
      <c r="K514" s="317">
        <f t="shared" si="15"/>
        <v>255</v>
      </c>
      <c r="L514" s="466">
        <v>255</v>
      </c>
      <c r="M514" s="480"/>
      <c r="N514" s="234" t="e">
        <f>IF(L514="nio",0,IF(L514&gt;0,L514*J514/P514,0))*VLOOKUP(B514,'2-Kosten per locatie'!$A$12:$C$50,3,FALSE)</f>
        <v>#DIV/0!</v>
      </c>
      <c r="O514" s="234" t="str">
        <f>IF(M514="","",J514*M514/Q514*VLOOKUP(B514,'2-Kosten per locatie'!$A$12:$C$50,3,FALSE))</f>
        <v/>
      </c>
      <c r="P514" s="318">
        <f>IF(L514="nio",0,IF(L514&gt;0,VLOOKUP(G514,'3-Productie normen'!A:O,VLOOKUP(L514,'3-Productie normen'!$B$33:$C$40,2,FALSE),FALSE)))</f>
        <v>0</v>
      </c>
      <c r="Q514" s="318">
        <f>P514*'3-Productie normen'!$O$8</f>
        <v>0</v>
      </c>
      <c r="R514" s="319" t="str">
        <f>VLOOKUP(G514,'3-Productie normen'!A:M,13,FALSE)</f>
        <v>B</v>
      </c>
      <c r="S514" s="319"/>
      <c r="U514" s="320">
        <f t="shared" si="14"/>
        <v>7471.5</v>
      </c>
    </row>
    <row r="515" spans="1:21" ht="14.1" customHeight="1">
      <c r="A515" s="74">
        <v>515</v>
      </c>
      <c r="B515" s="286" t="s">
        <v>518</v>
      </c>
      <c r="C515" s="286" t="s">
        <v>519</v>
      </c>
      <c r="D515" s="462">
        <v>2</v>
      </c>
      <c r="E515" s="463">
        <v>221</v>
      </c>
      <c r="F515" s="493" t="s">
        <v>511</v>
      </c>
      <c r="G515" s="464" t="s">
        <v>36</v>
      </c>
      <c r="H515" s="500" t="s">
        <v>277</v>
      </c>
      <c r="I515" s="486" t="s">
        <v>642</v>
      </c>
      <c r="J515" s="503">
        <v>34.9</v>
      </c>
      <c r="K515" s="317">
        <f t="shared" si="15"/>
        <v>255</v>
      </c>
      <c r="L515" s="466">
        <v>255</v>
      </c>
      <c r="M515" s="480"/>
      <c r="N515" s="234" t="e">
        <f>IF(L515="nio",0,IF(L515&gt;0,L515*J515/P515,0))*VLOOKUP(B515,'2-Kosten per locatie'!$A$12:$C$50,3,FALSE)</f>
        <v>#DIV/0!</v>
      </c>
      <c r="O515" s="234" t="str">
        <f>IF(M515="","",J515*M515/Q515*VLOOKUP(B515,'2-Kosten per locatie'!$A$12:$C$50,3,FALSE))</f>
        <v/>
      </c>
      <c r="P515" s="318">
        <f>IF(L515="nio",0,IF(L515&gt;0,VLOOKUP(G515,'3-Productie normen'!A:O,VLOOKUP(L515,'3-Productie normen'!$B$33:$C$40,2,FALSE),FALSE)))</f>
        <v>0</v>
      </c>
      <c r="Q515" s="318">
        <f>P515*'3-Productie normen'!$O$8</f>
        <v>0</v>
      </c>
      <c r="R515" s="319" t="str">
        <f>VLOOKUP(G515,'3-Productie normen'!A:M,13,FALSE)</f>
        <v>B</v>
      </c>
      <c r="S515" s="319"/>
      <c r="U515" s="320">
        <f t="shared" si="14"/>
        <v>8899.5</v>
      </c>
    </row>
    <row r="516" spans="1:21" ht="14.1" customHeight="1">
      <c r="A516" s="74">
        <v>516</v>
      </c>
      <c r="B516" s="286" t="s">
        <v>518</v>
      </c>
      <c r="C516" s="286" t="s">
        <v>519</v>
      </c>
      <c r="D516" s="462">
        <v>2</v>
      </c>
      <c r="E516" s="463">
        <v>222</v>
      </c>
      <c r="F516" s="493" t="s">
        <v>511</v>
      </c>
      <c r="G516" s="464" t="s">
        <v>36</v>
      </c>
      <c r="H516" s="500" t="s">
        <v>277</v>
      </c>
      <c r="I516" s="486" t="s">
        <v>642</v>
      </c>
      <c r="J516" s="503">
        <v>120</v>
      </c>
      <c r="K516" s="317">
        <f t="shared" si="15"/>
        <v>255</v>
      </c>
      <c r="L516" s="466">
        <v>255</v>
      </c>
      <c r="M516" s="480"/>
      <c r="N516" s="234" t="e">
        <f>IF(L516="nio",0,IF(L516&gt;0,L516*J516/P516,0))*VLOOKUP(B516,'2-Kosten per locatie'!$A$12:$C$50,3,FALSE)</f>
        <v>#DIV/0!</v>
      </c>
      <c r="O516" s="234" t="str">
        <f>IF(M516="","",J516*M516/Q516*VLOOKUP(B516,'2-Kosten per locatie'!$A$12:$C$50,3,FALSE))</f>
        <v/>
      </c>
      <c r="P516" s="318">
        <f>IF(L516="nio",0,IF(L516&gt;0,VLOOKUP(G516,'3-Productie normen'!A:O,VLOOKUP(L516,'3-Productie normen'!$B$33:$C$40,2,FALSE),FALSE)))</f>
        <v>0</v>
      </c>
      <c r="Q516" s="318">
        <f>P516*'3-Productie normen'!$O$8</f>
        <v>0</v>
      </c>
      <c r="R516" s="319" t="str">
        <f>VLOOKUP(G516,'3-Productie normen'!A:M,13,FALSE)</f>
        <v>B</v>
      </c>
      <c r="S516" s="319"/>
      <c r="U516" s="320">
        <f t="shared" si="14"/>
        <v>30600</v>
      </c>
    </row>
    <row r="517" spans="1:21" ht="14.1" customHeight="1">
      <c r="A517" s="74">
        <v>517</v>
      </c>
      <c r="B517" s="286" t="s">
        <v>518</v>
      </c>
      <c r="C517" s="286" t="s">
        <v>519</v>
      </c>
      <c r="D517" s="462">
        <v>2</v>
      </c>
      <c r="E517" s="463">
        <v>223</v>
      </c>
      <c r="F517" s="493" t="s">
        <v>46</v>
      </c>
      <c r="G517" s="83" t="s">
        <v>46</v>
      </c>
      <c r="H517" s="500" t="s">
        <v>277</v>
      </c>
      <c r="I517" s="486" t="s">
        <v>642</v>
      </c>
      <c r="J517" s="503">
        <v>17.2</v>
      </c>
      <c r="K517" s="317">
        <f t="shared" si="15"/>
        <v>255</v>
      </c>
      <c r="L517" s="466">
        <v>255</v>
      </c>
      <c r="M517" s="480"/>
      <c r="N517" s="234" t="e">
        <f>IF(L517="nio",0,IF(L517&gt;0,L517*J517/P517,0))*VLOOKUP(B517,'2-Kosten per locatie'!$A$12:$C$50,3,FALSE)</f>
        <v>#DIV/0!</v>
      </c>
      <c r="O517" s="234" t="str">
        <f>IF(M517="","",J517*M517/Q517*VLOOKUP(B517,'2-Kosten per locatie'!$A$12:$C$50,3,FALSE))</f>
        <v/>
      </c>
      <c r="P517" s="318">
        <f>IF(L517="nio",0,IF(L517&gt;0,VLOOKUP(G517,'3-Productie normen'!A:O,VLOOKUP(L517,'3-Productie normen'!$B$33:$C$40,2,FALSE),FALSE)))</f>
        <v>0</v>
      </c>
      <c r="Q517" s="318">
        <f>P517*'3-Productie normen'!$O$8</f>
        <v>0</v>
      </c>
      <c r="R517" s="319" t="str">
        <f>VLOOKUP(G517,'3-Productie normen'!A:M,13,FALSE)</f>
        <v>V</v>
      </c>
      <c r="S517" s="319"/>
      <c r="U517" s="320">
        <f t="shared" si="14"/>
        <v>4386</v>
      </c>
    </row>
    <row r="518" spans="1:21" ht="14.1" customHeight="1">
      <c r="A518" s="74">
        <v>518</v>
      </c>
      <c r="B518" s="286" t="s">
        <v>518</v>
      </c>
      <c r="C518" s="286" t="s">
        <v>519</v>
      </c>
      <c r="D518" s="462">
        <v>2</v>
      </c>
      <c r="E518" s="463">
        <v>224</v>
      </c>
      <c r="F518" s="493" t="s">
        <v>511</v>
      </c>
      <c r="G518" s="464" t="s">
        <v>36</v>
      </c>
      <c r="H518" s="500" t="s">
        <v>277</v>
      </c>
      <c r="I518" s="486" t="s">
        <v>642</v>
      </c>
      <c r="J518" s="503">
        <v>47.5</v>
      </c>
      <c r="K518" s="317">
        <f t="shared" si="15"/>
        <v>255</v>
      </c>
      <c r="L518" s="466">
        <v>255</v>
      </c>
      <c r="M518" s="480"/>
      <c r="N518" s="234" t="e">
        <f>IF(L518="nio",0,IF(L518&gt;0,L518*J518/P518,0))*VLOOKUP(B518,'2-Kosten per locatie'!$A$12:$C$50,3,FALSE)</f>
        <v>#DIV/0!</v>
      </c>
      <c r="O518" s="234" t="str">
        <f>IF(M518="","",J518*M518/Q518*VLOOKUP(B518,'2-Kosten per locatie'!$A$12:$C$50,3,FALSE))</f>
        <v/>
      </c>
      <c r="P518" s="318">
        <f>IF(L518="nio",0,IF(L518&gt;0,VLOOKUP(G518,'3-Productie normen'!A:O,VLOOKUP(L518,'3-Productie normen'!$B$33:$C$40,2,FALSE),FALSE)))</f>
        <v>0</v>
      </c>
      <c r="Q518" s="318">
        <f>P518*'3-Productie normen'!$O$8</f>
        <v>0</v>
      </c>
      <c r="R518" s="319" t="str">
        <f>VLOOKUP(G518,'3-Productie normen'!A:M,13,FALSE)</f>
        <v>B</v>
      </c>
      <c r="S518" s="319"/>
      <c r="U518" s="320">
        <f t="shared" si="14"/>
        <v>12112.5</v>
      </c>
    </row>
    <row r="519" spans="1:21" ht="14.1" customHeight="1">
      <c r="A519" s="74">
        <v>519</v>
      </c>
      <c r="B519" s="286" t="s">
        <v>518</v>
      </c>
      <c r="C519" s="286" t="s">
        <v>519</v>
      </c>
      <c r="D519" s="462">
        <v>2</v>
      </c>
      <c r="E519" s="463">
        <v>225</v>
      </c>
      <c r="F519" s="493" t="s">
        <v>511</v>
      </c>
      <c r="G519" s="464" t="s">
        <v>36</v>
      </c>
      <c r="H519" s="500" t="s">
        <v>277</v>
      </c>
      <c r="I519" s="486" t="s">
        <v>642</v>
      </c>
      <c r="J519" s="503">
        <v>39.799999999999997</v>
      </c>
      <c r="K519" s="317">
        <f t="shared" si="15"/>
        <v>255</v>
      </c>
      <c r="L519" s="466">
        <v>255</v>
      </c>
      <c r="M519" s="480"/>
      <c r="N519" s="234" t="e">
        <f>IF(L519="nio",0,IF(L519&gt;0,L519*J519/P519,0))*VLOOKUP(B519,'2-Kosten per locatie'!$A$12:$C$50,3,FALSE)</f>
        <v>#DIV/0!</v>
      </c>
      <c r="O519" s="234" t="str">
        <f>IF(M519="","",J519*M519/Q519*VLOOKUP(B519,'2-Kosten per locatie'!$A$12:$C$50,3,FALSE))</f>
        <v/>
      </c>
      <c r="P519" s="318">
        <f>IF(L519="nio",0,IF(L519&gt;0,VLOOKUP(G519,'3-Productie normen'!A:O,VLOOKUP(L519,'3-Productie normen'!$B$33:$C$40,2,FALSE),FALSE)))</f>
        <v>0</v>
      </c>
      <c r="Q519" s="318">
        <f>P519*'3-Productie normen'!$O$8</f>
        <v>0</v>
      </c>
      <c r="R519" s="319" t="str">
        <f>VLOOKUP(G519,'3-Productie normen'!A:M,13,FALSE)</f>
        <v>B</v>
      </c>
      <c r="S519" s="319"/>
      <c r="U519" s="320">
        <f t="shared" si="14"/>
        <v>10149</v>
      </c>
    </row>
    <row r="520" spans="1:21" ht="14.1" customHeight="1">
      <c r="A520" s="74">
        <v>520</v>
      </c>
      <c r="B520" s="286" t="s">
        <v>518</v>
      </c>
      <c r="C520" s="286" t="s">
        <v>519</v>
      </c>
      <c r="D520" s="462">
        <v>2</v>
      </c>
      <c r="E520" s="463">
        <v>226</v>
      </c>
      <c r="F520" s="493" t="s">
        <v>508</v>
      </c>
      <c r="G520" s="70" t="s">
        <v>43</v>
      </c>
      <c r="H520" s="500" t="s">
        <v>277</v>
      </c>
      <c r="I520" s="486" t="s">
        <v>642</v>
      </c>
      <c r="J520" s="503">
        <v>19.899999999999999</v>
      </c>
      <c r="K520" s="317">
        <f t="shared" si="15"/>
        <v>255</v>
      </c>
      <c r="L520" s="466">
        <v>255</v>
      </c>
      <c r="M520" s="480"/>
      <c r="N520" s="234" t="e">
        <f>IF(L520="nio",0,IF(L520&gt;0,L520*J520/P520,0))*VLOOKUP(B520,'2-Kosten per locatie'!$A$12:$C$50,3,FALSE)</f>
        <v>#DIV/0!</v>
      </c>
      <c r="O520" s="234" t="str">
        <f>IF(M520="","",J520*M520/Q520*VLOOKUP(B520,'2-Kosten per locatie'!$A$12:$C$50,3,FALSE))</f>
        <v/>
      </c>
      <c r="P520" s="318">
        <f>IF(L520="nio",0,IF(L520&gt;0,VLOOKUP(G520,'3-Productie normen'!A:O,VLOOKUP(L520,'3-Productie normen'!$B$33:$C$40,2,FALSE),FALSE)))</f>
        <v>0</v>
      </c>
      <c r="Q520" s="318">
        <f>P520*'3-Productie normen'!$O$8</f>
        <v>0</v>
      </c>
      <c r="R520" s="319" t="str">
        <f>VLOOKUP(G520,'3-Productie normen'!A:M,13,FALSE)</f>
        <v>B</v>
      </c>
      <c r="S520" s="319"/>
      <c r="U520" s="320">
        <f t="shared" si="14"/>
        <v>5074.5</v>
      </c>
    </row>
    <row r="521" spans="1:21" ht="14.1" customHeight="1">
      <c r="A521" s="74">
        <v>521</v>
      </c>
      <c r="B521" s="286" t="s">
        <v>518</v>
      </c>
      <c r="C521" s="286" t="s">
        <v>519</v>
      </c>
      <c r="D521" s="462">
        <v>2</v>
      </c>
      <c r="E521" s="463">
        <v>227</v>
      </c>
      <c r="F521" s="493" t="s">
        <v>511</v>
      </c>
      <c r="G521" s="464" t="s">
        <v>36</v>
      </c>
      <c r="H521" s="500" t="s">
        <v>277</v>
      </c>
      <c r="I521" s="486" t="s">
        <v>642</v>
      </c>
      <c r="J521" s="503">
        <v>30</v>
      </c>
      <c r="K521" s="317">
        <f t="shared" si="15"/>
        <v>255</v>
      </c>
      <c r="L521" s="466">
        <v>255</v>
      </c>
      <c r="M521" s="480"/>
      <c r="N521" s="234" t="e">
        <f>IF(L521="nio",0,IF(L521&gt;0,L521*J521/P521,0))*VLOOKUP(B521,'2-Kosten per locatie'!$A$12:$C$50,3,FALSE)</f>
        <v>#DIV/0!</v>
      </c>
      <c r="O521" s="234" t="str">
        <f>IF(M521="","",J521*M521/Q521*VLOOKUP(B521,'2-Kosten per locatie'!$A$12:$C$50,3,FALSE))</f>
        <v/>
      </c>
      <c r="P521" s="318">
        <f>IF(L521="nio",0,IF(L521&gt;0,VLOOKUP(G521,'3-Productie normen'!A:O,VLOOKUP(L521,'3-Productie normen'!$B$33:$C$40,2,FALSE),FALSE)))</f>
        <v>0</v>
      </c>
      <c r="Q521" s="318">
        <f>P521*'3-Productie normen'!$O$8</f>
        <v>0</v>
      </c>
      <c r="R521" s="319" t="str">
        <f>VLOOKUP(G521,'3-Productie normen'!A:M,13,FALSE)</f>
        <v>B</v>
      </c>
      <c r="S521" s="319"/>
      <c r="U521" s="320">
        <f t="shared" si="14"/>
        <v>7650</v>
      </c>
    </row>
    <row r="522" spans="1:21" ht="14.1" customHeight="1">
      <c r="A522" s="74">
        <v>522</v>
      </c>
      <c r="B522" s="286" t="s">
        <v>518</v>
      </c>
      <c r="C522" s="286" t="s">
        <v>519</v>
      </c>
      <c r="D522" s="462">
        <v>2</v>
      </c>
      <c r="E522" s="463">
        <v>229</v>
      </c>
      <c r="F522" s="493" t="s">
        <v>509</v>
      </c>
      <c r="G522" s="70" t="s">
        <v>38</v>
      </c>
      <c r="H522" s="500" t="s">
        <v>441</v>
      </c>
      <c r="I522" s="423" t="s">
        <v>634</v>
      </c>
      <c r="J522" s="503">
        <v>7.5</v>
      </c>
      <c r="K522" s="317">
        <f t="shared" si="15"/>
        <v>255</v>
      </c>
      <c r="L522" s="466">
        <v>255</v>
      </c>
      <c r="M522" s="480"/>
      <c r="N522" s="234" t="e">
        <f>IF(L522="nio",0,IF(L522&gt;0,L522*J522/P522,0))*VLOOKUP(B522,'2-Kosten per locatie'!$A$12:$C$50,3,FALSE)</f>
        <v>#DIV/0!</v>
      </c>
      <c r="O522" s="234" t="str">
        <f>IF(M522="","",J522*M522/Q522*VLOOKUP(B522,'2-Kosten per locatie'!$A$12:$C$50,3,FALSE))</f>
        <v/>
      </c>
      <c r="P522" s="318">
        <f>IF(L522="nio",0,IF(L522&gt;0,VLOOKUP(G522,'3-Productie normen'!A:O,VLOOKUP(L522,'3-Productie normen'!$B$33:$C$40,2,FALSE),FALSE)))</f>
        <v>0</v>
      </c>
      <c r="Q522" s="318">
        <f>P522*'3-Productie normen'!$O$8</f>
        <v>0</v>
      </c>
      <c r="R522" s="319" t="str">
        <f>VLOOKUP(G522,'3-Productie normen'!A:M,13,FALSE)</f>
        <v>S</v>
      </c>
      <c r="S522" s="319"/>
      <c r="U522" s="320">
        <f t="shared" ref="U522:U585" si="16">K522*J522</f>
        <v>1912.5</v>
      </c>
    </row>
    <row r="523" spans="1:21" ht="14.1" customHeight="1">
      <c r="A523" s="74">
        <v>523</v>
      </c>
      <c r="B523" s="286" t="s">
        <v>518</v>
      </c>
      <c r="C523" s="286" t="s">
        <v>519</v>
      </c>
      <c r="D523" s="462">
        <v>2</v>
      </c>
      <c r="E523" s="463">
        <v>230</v>
      </c>
      <c r="F523" s="493" t="s">
        <v>509</v>
      </c>
      <c r="G523" s="70" t="s">
        <v>38</v>
      </c>
      <c r="H523" s="500" t="s">
        <v>441</v>
      </c>
      <c r="I523" s="423" t="s">
        <v>634</v>
      </c>
      <c r="J523" s="503">
        <v>7.5</v>
      </c>
      <c r="K523" s="317">
        <f t="shared" ref="K523:K586" si="17">SUM(L523:M523)</f>
        <v>255</v>
      </c>
      <c r="L523" s="466">
        <v>255</v>
      </c>
      <c r="M523" s="480"/>
      <c r="N523" s="234" t="e">
        <f>IF(L523="nio",0,IF(L523&gt;0,L523*J523/P523,0))*VLOOKUP(B523,'2-Kosten per locatie'!$A$12:$C$50,3,FALSE)</f>
        <v>#DIV/0!</v>
      </c>
      <c r="O523" s="234" t="str">
        <f>IF(M523="","",J523*M523/Q523*VLOOKUP(B523,'2-Kosten per locatie'!$A$12:$C$50,3,FALSE))</f>
        <v/>
      </c>
      <c r="P523" s="318">
        <f>IF(L523="nio",0,IF(L523&gt;0,VLOOKUP(G523,'3-Productie normen'!A:O,VLOOKUP(L523,'3-Productie normen'!$B$33:$C$40,2,FALSE),FALSE)))</f>
        <v>0</v>
      </c>
      <c r="Q523" s="318">
        <f>P523*'3-Productie normen'!$O$8</f>
        <v>0</v>
      </c>
      <c r="R523" s="319" t="str">
        <f>VLOOKUP(G523,'3-Productie normen'!A:M,13,FALSE)</f>
        <v>S</v>
      </c>
      <c r="S523" s="319"/>
      <c r="U523" s="320">
        <f t="shared" si="16"/>
        <v>1912.5</v>
      </c>
    </row>
    <row r="524" spans="1:21" ht="14.1" customHeight="1">
      <c r="A524" s="74">
        <v>524</v>
      </c>
      <c r="B524" s="286" t="s">
        <v>518</v>
      </c>
      <c r="C524" s="286" t="s">
        <v>519</v>
      </c>
      <c r="D524" s="462">
        <v>2</v>
      </c>
      <c r="E524" s="463">
        <v>231</v>
      </c>
      <c r="F524" s="493" t="s">
        <v>511</v>
      </c>
      <c r="G524" s="464" t="s">
        <v>36</v>
      </c>
      <c r="H524" s="500" t="s">
        <v>277</v>
      </c>
      <c r="I524" s="486" t="s">
        <v>642</v>
      </c>
      <c r="J524" s="503">
        <v>50.5</v>
      </c>
      <c r="K524" s="317">
        <f t="shared" si="17"/>
        <v>255</v>
      </c>
      <c r="L524" s="466">
        <v>255</v>
      </c>
      <c r="M524" s="480"/>
      <c r="N524" s="234" t="e">
        <f>IF(L524="nio",0,IF(L524&gt;0,L524*J524/P524,0))*VLOOKUP(B524,'2-Kosten per locatie'!$A$12:$C$50,3,FALSE)</f>
        <v>#DIV/0!</v>
      </c>
      <c r="O524" s="234" t="str">
        <f>IF(M524="","",J524*M524/Q524*VLOOKUP(B524,'2-Kosten per locatie'!$A$12:$C$50,3,FALSE))</f>
        <v/>
      </c>
      <c r="P524" s="318">
        <f>IF(L524="nio",0,IF(L524&gt;0,VLOOKUP(G524,'3-Productie normen'!A:O,VLOOKUP(L524,'3-Productie normen'!$B$33:$C$40,2,FALSE),FALSE)))</f>
        <v>0</v>
      </c>
      <c r="Q524" s="318">
        <f>P524*'3-Productie normen'!$O$8</f>
        <v>0</v>
      </c>
      <c r="R524" s="319" t="str">
        <f>VLOOKUP(G524,'3-Productie normen'!A:M,13,FALSE)</f>
        <v>B</v>
      </c>
      <c r="S524" s="319"/>
      <c r="U524" s="320">
        <f t="shared" si="16"/>
        <v>12877.5</v>
      </c>
    </row>
    <row r="525" spans="1:21" ht="14.1" customHeight="1">
      <c r="A525" s="74">
        <v>525</v>
      </c>
      <c r="B525" s="286" t="s">
        <v>518</v>
      </c>
      <c r="C525" s="286" t="s">
        <v>519</v>
      </c>
      <c r="D525" s="462">
        <v>2</v>
      </c>
      <c r="E525" s="463">
        <v>232</v>
      </c>
      <c r="F525" s="493" t="s">
        <v>511</v>
      </c>
      <c r="G525" s="464" t="s">
        <v>36</v>
      </c>
      <c r="H525" s="500" t="s">
        <v>277</v>
      </c>
      <c r="I525" s="486" t="s">
        <v>642</v>
      </c>
      <c r="J525" s="503">
        <v>20.399999999999999</v>
      </c>
      <c r="K525" s="317">
        <f t="shared" si="17"/>
        <v>255</v>
      </c>
      <c r="L525" s="466">
        <v>255</v>
      </c>
      <c r="M525" s="480"/>
      <c r="N525" s="234" t="e">
        <f>IF(L525="nio",0,IF(L525&gt;0,L525*J525/P525,0))*VLOOKUP(B525,'2-Kosten per locatie'!$A$12:$C$50,3,FALSE)</f>
        <v>#DIV/0!</v>
      </c>
      <c r="O525" s="234" t="str">
        <f>IF(M525="","",J525*M525/Q525*VLOOKUP(B525,'2-Kosten per locatie'!$A$12:$C$50,3,FALSE))</f>
        <v/>
      </c>
      <c r="P525" s="318">
        <f>IF(L525="nio",0,IF(L525&gt;0,VLOOKUP(G525,'3-Productie normen'!A:O,VLOOKUP(L525,'3-Productie normen'!$B$33:$C$40,2,FALSE),FALSE)))</f>
        <v>0</v>
      </c>
      <c r="Q525" s="318">
        <f>P525*'3-Productie normen'!$O$8</f>
        <v>0</v>
      </c>
      <c r="R525" s="319" t="str">
        <f>VLOOKUP(G525,'3-Productie normen'!A:M,13,FALSE)</f>
        <v>B</v>
      </c>
      <c r="S525" s="319"/>
      <c r="U525" s="320">
        <f t="shared" si="16"/>
        <v>5202</v>
      </c>
    </row>
    <row r="526" spans="1:21" ht="14.1" customHeight="1">
      <c r="A526" s="74">
        <v>526</v>
      </c>
      <c r="B526" s="286" t="s">
        <v>518</v>
      </c>
      <c r="C526" s="286" t="s">
        <v>519</v>
      </c>
      <c r="D526" s="462">
        <v>2</v>
      </c>
      <c r="E526" s="463">
        <v>233</v>
      </c>
      <c r="F526" s="493" t="s">
        <v>511</v>
      </c>
      <c r="G526" s="464" t="s">
        <v>36</v>
      </c>
      <c r="H526" s="500" t="s">
        <v>277</v>
      </c>
      <c r="I526" s="486" t="s">
        <v>642</v>
      </c>
      <c r="J526" s="503">
        <v>11.3</v>
      </c>
      <c r="K526" s="317">
        <f t="shared" si="17"/>
        <v>255</v>
      </c>
      <c r="L526" s="466">
        <v>255</v>
      </c>
      <c r="M526" s="480"/>
      <c r="N526" s="234" t="e">
        <f>IF(L526="nio",0,IF(L526&gt;0,L526*J526/P526,0))*VLOOKUP(B526,'2-Kosten per locatie'!$A$12:$C$50,3,FALSE)</f>
        <v>#DIV/0!</v>
      </c>
      <c r="O526" s="234" t="str">
        <f>IF(M526="","",J526*M526/Q526*VLOOKUP(B526,'2-Kosten per locatie'!$A$12:$C$50,3,FALSE))</f>
        <v/>
      </c>
      <c r="P526" s="318">
        <f>IF(L526="nio",0,IF(L526&gt;0,VLOOKUP(G526,'3-Productie normen'!A:O,VLOOKUP(L526,'3-Productie normen'!$B$33:$C$40,2,FALSE),FALSE)))</f>
        <v>0</v>
      </c>
      <c r="Q526" s="318">
        <f>P526*'3-Productie normen'!$O$8</f>
        <v>0</v>
      </c>
      <c r="R526" s="319" t="str">
        <f>VLOOKUP(G526,'3-Productie normen'!A:M,13,FALSE)</f>
        <v>B</v>
      </c>
      <c r="S526" s="319"/>
      <c r="U526" s="320">
        <f t="shared" si="16"/>
        <v>2881.5</v>
      </c>
    </row>
    <row r="527" spans="1:21" ht="14.1" customHeight="1">
      <c r="A527" s="74">
        <v>527</v>
      </c>
      <c r="B527" s="286" t="s">
        <v>518</v>
      </c>
      <c r="C527" s="286" t="s">
        <v>519</v>
      </c>
      <c r="D527" s="462">
        <v>2</v>
      </c>
      <c r="E527" s="463">
        <v>234</v>
      </c>
      <c r="F527" s="493" t="s">
        <v>451</v>
      </c>
      <c r="G527" s="70" t="s">
        <v>628</v>
      </c>
      <c r="H527" s="500" t="s">
        <v>279</v>
      </c>
      <c r="I527" s="486" t="s">
        <v>73</v>
      </c>
      <c r="J527" s="503">
        <v>6.8</v>
      </c>
      <c r="K527" s="317">
        <f t="shared" si="17"/>
        <v>255</v>
      </c>
      <c r="L527" s="466">
        <v>255</v>
      </c>
      <c r="M527" s="480"/>
      <c r="N527" s="234" t="e">
        <f>IF(L527="nio",0,IF(L527&gt;0,L527*J527/P527,0))*VLOOKUP(B527,'2-Kosten per locatie'!$A$12:$C$50,3,FALSE)</f>
        <v>#DIV/0!</v>
      </c>
      <c r="O527" s="234" t="str">
        <f>IF(M527="","",J527*M527/Q527*VLOOKUP(B527,'2-Kosten per locatie'!$A$12:$C$50,3,FALSE))</f>
        <v/>
      </c>
      <c r="P527" s="318">
        <f>IF(L527="nio",0,IF(L527&gt;0,VLOOKUP(G527,'3-Productie normen'!A:O,VLOOKUP(L527,'3-Productie normen'!$B$33:$C$40,2,FALSE),FALSE)))</f>
        <v>0</v>
      </c>
      <c r="Q527" s="318">
        <f>P527*'3-Productie normen'!$O$8</f>
        <v>0</v>
      </c>
      <c r="R527" s="319" t="str">
        <f>VLOOKUP(G527,'3-Productie normen'!A:M,13,FALSE)</f>
        <v>V</v>
      </c>
      <c r="S527" s="319"/>
      <c r="U527" s="320">
        <f t="shared" si="16"/>
        <v>1734</v>
      </c>
    </row>
    <row r="528" spans="1:21" ht="14.1" customHeight="1">
      <c r="A528" s="74">
        <v>528</v>
      </c>
      <c r="B528" s="286" t="s">
        <v>518</v>
      </c>
      <c r="C528" s="286" t="s">
        <v>519</v>
      </c>
      <c r="D528" s="462">
        <v>2</v>
      </c>
      <c r="E528" s="463">
        <v>235</v>
      </c>
      <c r="F528" s="493" t="s">
        <v>46</v>
      </c>
      <c r="G528" s="83" t="s">
        <v>46</v>
      </c>
      <c r="H528" s="500" t="s">
        <v>277</v>
      </c>
      <c r="I528" s="486" t="s">
        <v>642</v>
      </c>
      <c r="J528" s="503">
        <v>18.36</v>
      </c>
      <c r="K528" s="317">
        <f t="shared" si="17"/>
        <v>255</v>
      </c>
      <c r="L528" s="466">
        <v>255</v>
      </c>
      <c r="M528" s="480"/>
      <c r="N528" s="234" t="e">
        <f>IF(L528="nio",0,IF(L528&gt;0,L528*J528/P528,0))*VLOOKUP(B528,'2-Kosten per locatie'!$A$12:$C$50,3,FALSE)</f>
        <v>#DIV/0!</v>
      </c>
      <c r="O528" s="234" t="str">
        <f>IF(M528="","",J528*M528/Q528*VLOOKUP(B528,'2-Kosten per locatie'!$A$12:$C$50,3,FALSE))</f>
        <v/>
      </c>
      <c r="P528" s="318">
        <f>IF(L528="nio",0,IF(L528&gt;0,VLOOKUP(G528,'3-Productie normen'!A:O,VLOOKUP(L528,'3-Productie normen'!$B$33:$C$40,2,FALSE),FALSE)))</f>
        <v>0</v>
      </c>
      <c r="Q528" s="318">
        <f>P528*'3-Productie normen'!$O$8</f>
        <v>0</v>
      </c>
      <c r="R528" s="319" t="str">
        <f>VLOOKUP(G528,'3-Productie normen'!A:M,13,FALSE)</f>
        <v>V</v>
      </c>
      <c r="S528" s="319"/>
      <c r="U528" s="320">
        <f t="shared" si="16"/>
        <v>4681.8</v>
      </c>
    </row>
    <row r="529" spans="1:21" ht="14.1" customHeight="1">
      <c r="A529" s="74">
        <v>529</v>
      </c>
      <c r="B529" s="286" t="s">
        <v>518</v>
      </c>
      <c r="C529" s="286" t="s">
        <v>519</v>
      </c>
      <c r="D529" s="462">
        <v>2</v>
      </c>
      <c r="E529" s="463">
        <v>236</v>
      </c>
      <c r="F529" s="493" t="s">
        <v>510</v>
      </c>
      <c r="G529" s="286" t="s">
        <v>40</v>
      </c>
      <c r="H529" s="500" t="s">
        <v>277</v>
      </c>
      <c r="I529" s="486" t="s">
        <v>642</v>
      </c>
      <c r="J529" s="503">
        <v>79</v>
      </c>
      <c r="K529" s="317">
        <f t="shared" si="17"/>
        <v>156</v>
      </c>
      <c r="L529" s="235">
        <v>156</v>
      </c>
      <c r="M529" s="235"/>
      <c r="N529" s="234" t="e">
        <f>IF(L529="nio",0,IF(L529&gt;0,L529*J529/P529,0))*VLOOKUP(B529,'2-Kosten per locatie'!$A$12:$C$50,3,FALSE)</f>
        <v>#DIV/0!</v>
      </c>
      <c r="O529" s="234" t="str">
        <f>IF(M529="","",J529*M529/Q529*VLOOKUP(B529,'2-Kosten per locatie'!$A$12:$C$50,3,FALSE))</f>
        <v/>
      </c>
      <c r="P529" s="318">
        <f>IF(L529="nio",0,IF(L529&gt;0,VLOOKUP(G529,'3-Productie normen'!A:O,VLOOKUP(L529,'3-Productie normen'!$B$33:$C$40,2,FALSE),FALSE)))</f>
        <v>0</v>
      </c>
      <c r="Q529" s="318">
        <f>P529*'3-Productie normen'!$O$8</f>
        <v>0</v>
      </c>
      <c r="R529" s="319" t="str">
        <f>VLOOKUP(G529,'3-Productie normen'!A:M,13,FALSE)</f>
        <v>V</v>
      </c>
      <c r="S529" s="319"/>
      <c r="U529" s="320">
        <f t="shared" si="16"/>
        <v>12324</v>
      </c>
    </row>
    <row r="530" spans="1:21" ht="14.1" customHeight="1">
      <c r="A530" s="74">
        <v>530</v>
      </c>
      <c r="B530" s="286" t="s">
        <v>518</v>
      </c>
      <c r="C530" s="286" t="s">
        <v>519</v>
      </c>
      <c r="D530" s="462" t="s">
        <v>521</v>
      </c>
      <c r="E530" s="463">
        <v>10</v>
      </c>
      <c r="F530" s="493" t="s">
        <v>46</v>
      </c>
      <c r="G530" s="83" t="s">
        <v>46</v>
      </c>
      <c r="H530" s="500" t="s">
        <v>277</v>
      </c>
      <c r="I530" s="486" t="s">
        <v>642</v>
      </c>
      <c r="J530" s="503">
        <v>1.5</v>
      </c>
      <c r="K530" s="317">
        <f t="shared" si="17"/>
        <v>12</v>
      </c>
      <c r="L530" s="466">
        <v>12</v>
      </c>
      <c r="M530" s="480"/>
      <c r="N530" s="234" t="e">
        <f>IF(L530="nio",0,IF(L530&gt;0,L530*J530/P530,0))*VLOOKUP(B530,'2-Kosten per locatie'!$A$12:$C$50,3,FALSE)</f>
        <v>#DIV/0!</v>
      </c>
      <c r="O530" s="234" t="str">
        <f>IF(M530="","",J530*M530/Q530*VLOOKUP(B530,'2-Kosten per locatie'!$A$12:$C$50,3,FALSE))</f>
        <v/>
      </c>
      <c r="P530" s="318">
        <f>IF(L530="nio",0,IF(L530&gt;0,VLOOKUP(G530,'3-Productie normen'!A:O,VLOOKUP(L530,'3-Productie normen'!$B$33:$C$40,2,FALSE),FALSE)))</f>
        <v>0</v>
      </c>
      <c r="Q530" s="318">
        <f>P530*'3-Productie normen'!$O$8</f>
        <v>0</v>
      </c>
      <c r="R530" s="319" t="str">
        <f>VLOOKUP(G530,'3-Productie normen'!A:M,13,FALSE)</f>
        <v>V</v>
      </c>
      <c r="S530" s="319"/>
      <c r="U530" s="320">
        <f t="shared" si="16"/>
        <v>18</v>
      </c>
    </row>
    <row r="531" spans="1:21" ht="14.1" customHeight="1">
      <c r="A531" s="74">
        <v>531</v>
      </c>
      <c r="B531" s="286" t="s">
        <v>518</v>
      </c>
      <c r="C531" s="286" t="s">
        <v>519</v>
      </c>
      <c r="D531" s="462" t="s">
        <v>521</v>
      </c>
      <c r="E531" s="463">
        <v>6</v>
      </c>
      <c r="F531" s="493" t="s">
        <v>522</v>
      </c>
      <c r="G531" s="464" t="s">
        <v>40</v>
      </c>
      <c r="H531" s="500" t="s">
        <v>279</v>
      </c>
      <c r="I531" s="486" t="s">
        <v>73</v>
      </c>
      <c r="J531" s="503">
        <v>18.3</v>
      </c>
      <c r="K531" s="317">
        <f t="shared" si="17"/>
        <v>12</v>
      </c>
      <c r="L531" s="466">
        <v>12</v>
      </c>
      <c r="M531" s="480"/>
      <c r="N531" s="234" t="e">
        <f>IF(L531="nio",0,IF(L531&gt;0,L531*J531/P531,0))*VLOOKUP(B531,'2-Kosten per locatie'!$A$12:$C$50,3,FALSE)</f>
        <v>#DIV/0!</v>
      </c>
      <c r="O531" s="234" t="str">
        <f>IF(M531="","",J531*M531/Q531*VLOOKUP(B531,'2-Kosten per locatie'!$A$12:$C$50,3,FALSE))</f>
        <v/>
      </c>
      <c r="P531" s="318">
        <f>IF(L531="nio",0,IF(L531&gt;0,VLOOKUP(G531,'3-Productie normen'!A:O,VLOOKUP(L531,'3-Productie normen'!$B$33:$C$40,2,FALSE),FALSE)))</f>
        <v>0</v>
      </c>
      <c r="Q531" s="318">
        <f>P531*'3-Productie normen'!$O$8</f>
        <v>0</v>
      </c>
      <c r="R531" s="319" t="str">
        <f>VLOOKUP(G531,'3-Productie normen'!A:M,13,FALSE)</f>
        <v>V</v>
      </c>
      <c r="S531" s="319"/>
      <c r="U531" s="320">
        <f t="shared" si="16"/>
        <v>219.60000000000002</v>
      </c>
    </row>
    <row r="532" spans="1:21" ht="14.1" customHeight="1">
      <c r="A532" s="74">
        <v>532</v>
      </c>
      <c r="B532" s="286" t="s">
        <v>518</v>
      </c>
      <c r="C532" s="286" t="s">
        <v>519</v>
      </c>
      <c r="D532" s="462" t="s">
        <v>521</v>
      </c>
      <c r="E532" s="463">
        <v>1</v>
      </c>
      <c r="F532" s="493" t="s">
        <v>515</v>
      </c>
      <c r="G532" s="86" t="s">
        <v>626</v>
      </c>
      <c r="H532" s="500" t="s">
        <v>279</v>
      </c>
      <c r="I532" s="486" t="s">
        <v>73</v>
      </c>
      <c r="J532" s="503">
        <v>159.5</v>
      </c>
      <c r="K532" s="317">
        <f t="shared" si="17"/>
        <v>12</v>
      </c>
      <c r="L532" s="466">
        <v>12</v>
      </c>
      <c r="M532" s="480"/>
      <c r="N532" s="234" t="e">
        <f>IF(L532="nio",0,IF(L532&gt;0,L532*J532/P532,0))*VLOOKUP(B532,'2-Kosten per locatie'!$A$12:$C$50,3,FALSE)</f>
        <v>#DIV/0!</v>
      </c>
      <c r="O532" s="234" t="str">
        <f>IF(M532="","",J532*M532/Q532*VLOOKUP(B532,'2-Kosten per locatie'!$A$12:$C$50,3,FALSE))</f>
        <v/>
      </c>
      <c r="P532" s="318">
        <f>IF(L532="nio",0,IF(L532&gt;0,VLOOKUP(G532,'3-Productie normen'!A:O,VLOOKUP(L532,'3-Productie normen'!$B$33:$C$40,2,FALSE),FALSE)))</f>
        <v>0</v>
      </c>
      <c r="Q532" s="318">
        <f>P532*'3-Productie normen'!$O$8</f>
        <v>0</v>
      </c>
      <c r="R532" s="319" t="str">
        <f>VLOOKUP(G532,'3-Productie normen'!A:M,13,FALSE)</f>
        <v>V</v>
      </c>
      <c r="S532" s="319"/>
      <c r="U532" s="320">
        <f t="shared" si="16"/>
        <v>1914</v>
      </c>
    </row>
    <row r="533" spans="1:21" ht="14.1" customHeight="1">
      <c r="A533" s="74">
        <v>533</v>
      </c>
      <c r="B533" s="458" t="s">
        <v>523</v>
      </c>
      <c r="C533" s="458" t="s">
        <v>524</v>
      </c>
      <c r="D533" s="462" t="s">
        <v>72</v>
      </c>
      <c r="E533" s="463">
        <v>1</v>
      </c>
      <c r="F533" s="493" t="s">
        <v>511</v>
      </c>
      <c r="G533" s="464" t="s">
        <v>36</v>
      </c>
      <c r="H533" s="500" t="s">
        <v>73</v>
      </c>
      <c r="I533" s="486" t="s">
        <v>73</v>
      </c>
      <c r="J533" s="503">
        <v>15.6</v>
      </c>
      <c r="K533" s="317">
        <f t="shared" si="17"/>
        <v>156</v>
      </c>
      <c r="L533" s="466">
        <v>156</v>
      </c>
      <c r="M533" s="480"/>
      <c r="N533" s="234" t="e">
        <f>IF(L533="nio",0,IF(L533&gt;0,L533*J533/P533,0))*VLOOKUP(B533,'2-Kosten per locatie'!$A$12:$C$50,3,FALSE)</f>
        <v>#DIV/0!</v>
      </c>
      <c r="O533" s="234" t="str">
        <f>IF(M533="","",J533*M533/Q533*VLOOKUP(B533,'2-Kosten per locatie'!$A$12:$C$50,3,FALSE))</f>
        <v/>
      </c>
      <c r="P533" s="318">
        <f>IF(L533="nio",0,IF(L533&gt;0,VLOOKUP(G533,'3-Productie normen'!A:O,VLOOKUP(L533,'3-Productie normen'!$B$33:$C$40,2,FALSE),FALSE)))</f>
        <v>0</v>
      </c>
      <c r="Q533" s="318">
        <f>P533*'3-Productie normen'!$O$8</f>
        <v>0</v>
      </c>
      <c r="R533" s="319" t="str">
        <f>VLOOKUP(G533,'3-Productie normen'!A:M,13,FALSE)</f>
        <v>B</v>
      </c>
      <c r="S533" s="319"/>
      <c r="U533" s="320">
        <f t="shared" si="16"/>
        <v>2433.6</v>
      </c>
    </row>
    <row r="534" spans="1:21" ht="14.1" customHeight="1">
      <c r="A534" s="74">
        <v>534</v>
      </c>
      <c r="B534" s="458" t="s">
        <v>523</v>
      </c>
      <c r="C534" s="458" t="s">
        <v>524</v>
      </c>
      <c r="D534" s="462" t="s">
        <v>72</v>
      </c>
      <c r="E534" s="463">
        <v>2</v>
      </c>
      <c r="F534" s="493" t="s">
        <v>516</v>
      </c>
      <c r="G534" s="70" t="s">
        <v>42</v>
      </c>
      <c r="H534" s="500" t="s">
        <v>73</v>
      </c>
      <c r="I534" s="486" t="s">
        <v>73</v>
      </c>
      <c r="J534" s="503">
        <v>20</v>
      </c>
      <c r="K534" s="317">
        <f t="shared" si="17"/>
        <v>156</v>
      </c>
      <c r="L534" s="466">
        <v>156</v>
      </c>
      <c r="M534" s="480"/>
      <c r="N534" s="234" t="e">
        <f>IF(L534="nio",0,IF(L534&gt;0,L534*J534/P534,0))*VLOOKUP(B534,'2-Kosten per locatie'!$A$12:$C$50,3,FALSE)</f>
        <v>#DIV/0!</v>
      </c>
      <c r="O534" s="234" t="str">
        <f>IF(M534="","",J534*M534/Q534*VLOOKUP(B534,'2-Kosten per locatie'!$A$12:$C$50,3,FALSE))</f>
        <v/>
      </c>
      <c r="P534" s="318">
        <f>IF(L534="nio",0,IF(L534&gt;0,VLOOKUP(G534,'3-Productie normen'!A:O,VLOOKUP(L534,'3-Productie normen'!$B$33:$C$40,2,FALSE),FALSE)))</f>
        <v>0</v>
      </c>
      <c r="Q534" s="318">
        <f>P534*'3-Productie normen'!$O$8</f>
        <v>0</v>
      </c>
      <c r="R534" s="319" t="str">
        <f>VLOOKUP(G534,'3-Productie normen'!A:M,13,FALSE)</f>
        <v>V</v>
      </c>
      <c r="S534" s="319"/>
      <c r="U534" s="320">
        <f t="shared" si="16"/>
        <v>3120</v>
      </c>
    </row>
    <row r="535" spans="1:21" ht="14.1" customHeight="1">
      <c r="A535" s="74">
        <v>535</v>
      </c>
      <c r="B535" s="458" t="s">
        <v>523</v>
      </c>
      <c r="C535" s="458" t="s">
        <v>524</v>
      </c>
      <c r="D535" s="462" t="s">
        <v>72</v>
      </c>
      <c r="E535" s="463">
        <v>3</v>
      </c>
      <c r="F535" s="493" t="s">
        <v>509</v>
      </c>
      <c r="G535" s="70" t="s">
        <v>38</v>
      </c>
      <c r="H535" s="500" t="s">
        <v>526</v>
      </c>
      <c r="I535" s="423" t="s">
        <v>634</v>
      </c>
      <c r="J535" s="503">
        <v>2.2000000000000002</v>
      </c>
      <c r="K535" s="317">
        <f t="shared" si="17"/>
        <v>156</v>
      </c>
      <c r="L535" s="466">
        <v>156</v>
      </c>
      <c r="M535" s="480"/>
      <c r="N535" s="234" t="e">
        <f>IF(L535="nio",0,IF(L535&gt;0,L535*J535/P535,0))*VLOOKUP(B535,'2-Kosten per locatie'!$A$12:$C$50,3,FALSE)</f>
        <v>#DIV/0!</v>
      </c>
      <c r="O535" s="234" t="str">
        <f>IF(M535="","",J535*M535/Q535*VLOOKUP(B535,'2-Kosten per locatie'!$A$12:$C$50,3,FALSE))</f>
        <v/>
      </c>
      <c r="P535" s="318">
        <f>IF(L535="nio",0,IF(L535&gt;0,VLOOKUP(G535,'3-Productie normen'!A:O,VLOOKUP(L535,'3-Productie normen'!$B$33:$C$40,2,FALSE),FALSE)))</f>
        <v>0</v>
      </c>
      <c r="Q535" s="318">
        <f>P535*'3-Productie normen'!$O$8</f>
        <v>0</v>
      </c>
      <c r="R535" s="319" t="str">
        <f>VLOOKUP(G535,'3-Productie normen'!A:M,13,FALSE)</f>
        <v>S</v>
      </c>
      <c r="S535" s="319"/>
      <c r="U535" s="320">
        <f t="shared" si="16"/>
        <v>343.20000000000005</v>
      </c>
    </row>
    <row r="536" spans="1:21" ht="14.1" customHeight="1">
      <c r="A536" s="74">
        <v>536</v>
      </c>
      <c r="B536" s="458" t="s">
        <v>523</v>
      </c>
      <c r="C536" s="458" t="s">
        <v>524</v>
      </c>
      <c r="D536" s="462" t="s">
        <v>72</v>
      </c>
      <c r="E536" s="463">
        <v>4</v>
      </c>
      <c r="F536" s="493" t="s">
        <v>525</v>
      </c>
      <c r="G536" s="286" t="s">
        <v>40</v>
      </c>
      <c r="H536" s="500"/>
      <c r="I536" s="423" t="s">
        <v>635</v>
      </c>
      <c r="J536" s="503">
        <v>7</v>
      </c>
      <c r="K536" s="317">
        <f t="shared" si="17"/>
        <v>156</v>
      </c>
      <c r="L536" s="466">
        <v>156</v>
      </c>
      <c r="M536" s="480"/>
      <c r="N536" s="234" t="e">
        <f>IF(L536="nio",0,IF(L536&gt;0,L536*J536/P536,0))*VLOOKUP(B536,'2-Kosten per locatie'!$A$12:$C$50,3,FALSE)</f>
        <v>#DIV/0!</v>
      </c>
      <c r="O536" s="234" t="str">
        <f>IF(M536="","",J536*M536/Q536*VLOOKUP(B536,'2-Kosten per locatie'!$A$12:$C$50,3,FALSE))</f>
        <v/>
      </c>
      <c r="P536" s="318">
        <f>IF(L536="nio",0,IF(L536&gt;0,VLOOKUP(G536,'3-Productie normen'!A:O,VLOOKUP(L536,'3-Productie normen'!$B$33:$C$40,2,FALSE),FALSE)))</f>
        <v>0</v>
      </c>
      <c r="Q536" s="318">
        <f>P536*'3-Productie normen'!$O$8</f>
        <v>0</v>
      </c>
      <c r="R536" s="319" t="str">
        <f>VLOOKUP(G536,'3-Productie normen'!A:M,13,FALSE)</f>
        <v>V</v>
      </c>
      <c r="S536" s="319"/>
      <c r="U536" s="320">
        <f t="shared" si="16"/>
        <v>1092</v>
      </c>
    </row>
    <row r="537" spans="1:21" ht="14.1" customHeight="1">
      <c r="A537" s="74">
        <v>537</v>
      </c>
      <c r="B537" s="286" t="s">
        <v>529</v>
      </c>
      <c r="C537" s="286" t="s">
        <v>533</v>
      </c>
      <c r="D537" s="315" t="s">
        <v>72</v>
      </c>
      <c r="E537" s="316">
        <v>1</v>
      </c>
      <c r="F537" s="494" t="s">
        <v>530</v>
      </c>
      <c r="G537" s="479" t="s">
        <v>36</v>
      </c>
      <c r="H537" s="486" t="s">
        <v>73</v>
      </c>
      <c r="I537" s="486" t="s">
        <v>73</v>
      </c>
      <c r="J537" s="484">
        <v>18.8</v>
      </c>
      <c r="K537" s="317">
        <f t="shared" si="17"/>
        <v>156</v>
      </c>
      <c r="L537" s="480">
        <v>156</v>
      </c>
      <c r="M537" s="480"/>
      <c r="N537" s="234" t="e">
        <f>IF(L537="nio",0,IF(L537&gt;0,L537*J537/P537,0))*VLOOKUP(B537,'2-Kosten per locatie'!$A$12:$C$50,3,FALSE)</f>
        <v>#DIV/0!</v>
      </c>
      <c r="O537" s="234" t="str">
        <f>IF(M537="","",J537*M537/Q537*VLOOKUP(B537,'2-Kosten per locatie'!$A$12:$C$50,3,FALSE))</f>
        <v/>
      </c>
      <c r="P537" s="318">
        <f>IF(L537="nio",0,IF(L537&gt;0,VLOOKUP(G537,'3-Productie normen'!A:O,VLOOKUP(L537,'3-Productie normen'!$B$33:$C$40,2,FALSE),FALSE)))</f>
        <v>0</v>
      </c>
      <c r="Q537" s="318">
        <f>P537*'3-Productie normen'!$O$8</f>
        <v>0</v>
      </c>
      <c r="R537" s="319" t="str">
        <f>VLOOKUP(G537,'3-Productie normen'!A:M,13,FALSE)</f>
        <v>B</v>
      </c>
      <c r="S537" s="319"/>
      <c r="U537" s="320">
        <f t="shared" si="16"/>
        <v>2932.8</v>
      </c>
    </row>
    <row r="538" spans="1:21" ht="14.1" customHeight="1">
      <c r="A538" s="74">
        <v>538</v>
      </c>
      <c r="B538" s="286" t="s">
        <v>529</v>
      </c>
      <c r="C538" s="286" t="s">
        <v>533</v>
      </c>
      <c r="D538" s="315" t="s">
        <v>72</v>
      </c>
      <c r="E538" s="316">
        <v>2</v>
      </c>
      <c r="F538" s="494" t="s">
        <v>516</v>
      </c>
      <c r="G538" s="70" t="s">
        <v>42</v>
      </c>
      <c r="H538" s="486" t="s">
        <v>73</v>
      </c>
      <c r="I538" s="486" t="s">
        <v>73</v>
      </c>
      <c r="J538" s="484">
        <v>26.9</v>
      </c>
      <c r="K538" s="317">
        <f t="shared" si="17"/>
        <v>156</v>
      </c>
      <c r="L538" s="480">
        <v>156</v>
      </c>
      <c r="M538" s="480"/>
      <c r="N538" s="234" t="e">
        <f>IF(L538="nio",0,IF(L538&gt;0,L538*J538/P538,0))*VLOOKUP(B538,'2-Kosten per locatie'!$A$12:$C$50,3,FALSE)</f>
        <v>#DIV/0!</v>
      </c>
      <c r="O538" s="234" t="str">
        <f>IF(M538="","",J538*M538/Q538*VLOOKUP(B538,'2-Kosten per locatie'!$A$12:$C$50,3,FALSE))</f>
        <v/>
      </c>
      <c r="P538" s="318">
        <f>IF(L538="nio",0,IF(L538&gt;0,VLOOKUP(G538,'3-Productie normen'!A:O,VLOOKUP(L538,'3-Productie normen'!$B$33:$C$40,2,FALSE),FALSE)))</f>
        <v>0</v>
      </c>
      <c r="Q538" s="318">
        <f>P538*'3-Productie normen'!$O$8</f>
        <v>0</v>
      </c>
      <c r="R538" s="319" t="str">
        <f>VLOOKUP(G538,'3-Productie normen'!A:M,13,FALSE)</f>
        <v>V</v>
      </c>
      <c r="S538" s="319"/>
      <c r="U538" s="320">
        <f t="shared" si="16"/>
        <v>4196.3999999999996</v>
      </c>
    </row>
    <row r="539" spans="1:21" ht="14.1" customHeight="1">
      <c r="A539" s="74">
        <v>539</v>
      </c>
      <c r="B539" s="286" t="s">
        <v>529</v>
      </c>
      <c r="C539" s="286" t="s">
        <v>533</v>
      </c>
      <c r="D539" s="315" t="s">
        <v>72</v>
      </c>
      <c r="E539" s="316">
        <v>3</v>
      </c>
      <c r="F539" s="494" t="s">
        <v>74</v>
      </c>
      <c r="G539" s="85" t="s">
        <v>629</v>
      </c>
      <c r="H539" s="486" t="s">
        <v>531</v>
      </c>
      <c r="I539" s="423" t="s">
        <v>634</v>
      </c>
      <c r="J539" s="484">
        <v>10.5</v>
      </c>
      <c r="K539" s="317">
        <f t="shared" si="17"/>
        <v>156</v>
      </c>
      <c r="L539" s="480">
        <v>156</v>
      </c>
      <c r="M539" s="480"/>
      <c r="N539" s="234" t="e">
        <f>IF(L539="nio",0,IF(L539&gt;0,L539*J539/P539,0))*VLOOKUP(B539,'2-Kosten per locatie'!$A$12:$C$50,3,FALSE)</f>
        <v>#DIV/0!</v>
      </c>
      <c r="O539" s="234" t="str">
        <f>IF(M539="","",J539*M539/Q539*VLOOKUP(B539,'2-Kosten per locatie'!$A$12:$C$50,3,FALSE))</f>
        <v/>
      </c>
      <c r="P539" s="318">
        <f>IF(L539="nio",0,IF(L539&gt;0,VLOOKUP(G539,'3-Productie normen'!A:O,VLOOKUP(L539,'3-Productie normen'!$B$33:$C$40,2,FALSE),FALSE)))</f>
        <v>0</v>
      </c>
      <c r="Q539" s="318">
        <f>P539*'3-Productie normen'!$O$8</f>
        <v>0</v>
      </c>
      <c r="R539" s="319" t="str">
        <f>VLOOKUP(G539,'3-Productie normen'!A:M,13,FALSE)</f>
        <v>S</v>
      </c>
      <c r="S539" s="319"/>
      <c r="U539" s="320">
        <f t="shared" si="16"/>
        <v>1638</v>
      </c>
    </row>
    <row r="540" spans="1:21" ht="14.1" customHeight="1">
      <c r="A540" s="74">
        <v>540</v>
      </c>
      <c r="B540" s="286" t="s">
        <v>529</v>
      </c>
      <c r="C540" s="286" t="s">
        <v>533</v>
      </c>
      <c r="D540" s="315" t="s">
        <v>72</v>
      </c>
      <c r="E540" s="316">
        <v>4</v>
      </c>
      <c r="F540" s="494" t="s">
        <v>497</v>
      </c>
      <c r="G540" s="70" t="s">
        <v>38</v>
      </c>
      <c r="H540" s="486" t="s">
        <v>531</v>
      </c>
      <c r="I540" s="423" t="s">
        <v>634</v>
      </c>
      <c r="J540" s="484">
        <v>4</v>
      </c>
      <c r="K540" s="317">
        <f t="shared" si="17"/>
        <v>156</v>
      </c>
      <c r="L540" s="480">
        <v>156</v>
      </c>
      <c r="M540" s="480"/>
      <c r="N540" s="234" t="e">
        <f>IF(L540="nio",0,IF(L540&gt;0,L540*J540/P540,0))*VLOOKUP(B540,'2-Kosten per locatie'!$A$12:$C$50,3,FALSE)</f>
        <v>#DIV/0!</v>
      </c>
      <c r="O540" s="234" t="str">
        <f>IF(M540="","",J540*M540/Q540*VLOOKUP(B540,'2-Kosten per locatie'!$A$12:$C$50,3,FALSE))</f>
        <v/>
      </c>
      <c r="P540" s="318">
        <f>IF(L540="nio",0,IF(L540&gt;0,VLOOKUP(G540,'3-Productie normen'!A:O,VLOOKUP(L540,'3-Productie normen'!$B$33:$C$40,2,FALSE),FALSE)))</f>
        <v>0</v>
      </c>
      <c r="Q540" s="318">
        <f>P540*'3-Productie normen'!$O$8</f>
        <v>0</v>
      </c>
      <c r="R540" s="319" t="str">
        <f>VLOOKUP(G540,'3-Productie normen'!A:M,13,FALSE)</f>
        <v>S</v>
      </c>
      <c r="S540" s="319"/>
      <c r="U540" s="320">
        <f t="shared" si="16"/>
        <v>624</v>
      </c>
    </row>
    <row r="541" spans="1:21" ht="14.1" customHeight="1">
      <c r="A541" s="74">
        <v>541</v>
      </c>
      <c r="B541" s="286" t="s">
        <v>534</v>
      </c>
      <c r="C541" s="286" t="s">
        <v>536</v>
      </c>
      <c r="D541" s="315" t="s">
        <v>72</v>
      </c>
      <c r="E541" s="315">
        <v>1</v>
      </c>
      <c r="F541" s="495" t="s">
        <v>516</v>
      </c>
      <c r="G541" s="70" t="s">
        <v>42</v>
      </c>
      <c r="H541" s="486" t="s">
        <v>73</v>
      </c>
      <c r="I541" s="486" t="s">
        <v>73</v>
      </c>
      <c r="J541" s="484">
        <v>13.8</v>
      </c>
      <c r="K541" s="317">
        <f t="shared" si="17"/>
        <v>156</v>
      </c>
      <c r="L541" s="480">
        <v>156</v>
      </c>
      <c r="M541" s="480"/>
      <c r="N541" s="234" t="e">
        <f>IF(L541="nio",0,IF(L541&gt;0,L541*J541/P541,0))*VLOOKUP(B541,'2-Kosten per locatie'!$A$12:$C$50,3,FALSE)</f>
        <v>#DIV/0!</v>
      </c>
      <c r="O541" s="234" t="str">
        <f>IF(M541="","",J541*M541/Q541*VLOOKUP(B541,'2-Kosten per locatie'!$A$12:$C$50,3,FALSE))</f>
        <v/>
      </c>
      <c r="P541" s="318">
        <f>IF(L541="nio",0,IF(L541&gt;0,VLOOKUP(G541,'3-Productie normen'!A:O,VLOOKUP(L541,'3-Productie normen'!$B$33:$C$40,2,FALSE),FALSE)))</f>
        <v>0</v>
      </c>
      <c r="Q541" s="318">
        <f>P541*'3-Productie normen'!$O$8</f>
        <v>0</v>
      </c>
      <c r="R541" s="319" t="str">
        <f>VLOOKUP(G541,'3-Productie normen'!A:M,13,FALSE)</f>
        <v>V</v>
      </c>
      <c r="S541" s="319"/>
      <c r="U541" s="320">
        <f t="shared" si="16"/>
        <v>2152.8000000000002</v>
      </c>
    </row>
    <row r="542" spans="1:21" ht="14.1" customHeight="1">
      <c r="A542" s="74">
        <v>542</v>
      </c>
      <c r="B542" s="286" t="s">
        <v>534</v>
      </c>
      <c r="C542" s="286" t="s">
        <v>536</v>
      </c>
      <c r="D542" s="315" t="s">
        <v>72</v>
      </c>
      <c r="E542" s="315">
        <v>2</v>
      </c>
      <c r="F542" s="495" t="s">
        <v>511</v>
      </c>
      <c r="G542" s="479" t="s">
        <v>36</v>
      </c>
      <c r="H542" s="486" t="s">
        <v>73</v>
      </c>
      <c r="I542" s="486" t="s">
        <v>73</v>
      </c>
      <c r="J542" s="484">
        <v>13.8</v>
      </c>
      <c r="K542" s="317">
        <f t="shared" si="17"/>
        <v>156</v>
      </c>
      <c r="L542" s="480">
        <v>156</v>
      </c>
      <c r="M542" s="480"/>
      <c r="N542" s="234" t="e">
        <f>IF(L542="nio",0,IF(L542&gt;0,L542*J542/P542,0))*VLOOKUP(B542,'2-Kosten per locatie'!$A$12:$C$50,3,FALSE)</f>
        <v>#DIV/0!</v>
      </c>
      <c r="O542" s="234" t="str">
        <f>IF(M542="","",J542*M542/Q542*VLOOKUP(B542,'2-Kosten per locatie'!$A$12:$C$50,3,FALSE))</f>
        <v/>
      </c>
      <c r="P542" s="318">
        <f>IF(L542="nio",0,IF(L542&gt;0,VLOOKUP(G542,'3-Productie normen'!A:O,VLOOKUP(L542,'3-Productie normen'!$B$33:$C$40,2,FALSE),FALSE)))</f>
        <v>0</v>
      </c>
      <c r="Q542" s="318">
        <f>P542*'3-Productie normen'!$O$8</f>
        <v>0</v>
      </c>
      <c r="R542" s="319" t="str">
        <f>VLOOKUP(G542,'3-Productie normen'!A:M,13,FALSE)</f>
        <v>B</v>
      </c>
      <c r="S542" s="319"/>
      <c r="U542" s="320">
        <f t="shared" si="16"/>
        <v>2152.8000000000002</v>
      </c>
    </row>
    <row r="543" spans="1:21" ht="14.1" customHeight="1">
      <c r="A543" s="74">
        <v>543</v>
      </c>
      <c r="B543" s="286" t="s">
        <v>534</v>
      </c>
      <c r="C543" s="286" t="s">
        <v>536</v>
      </c>
      <c r="D543" s="315" t="s">
        <v>72</v>
      </c>
      <c r="E543" s="315">
        <v>3</v>
      </c>
      <c r="F543" s="495" t="s">
        <v>456</v>
      </c>
      <c r="G543" s="70" t="s">
        <v>628</v>
      </c>
      <c r="H543" s="486" t="s">
        <v>73</v>
      </c>
      <c r="I543" s="486" t="s">
        <v>73</v>
      </c>
      <c r="J543" s="484">
        <v>6.1</v>
      </c>
      <c r="K543" s="317">
        <f t="shared" si="17"/>
        <v>156</v>
      </c>
      <c r="L543" s="480">
        <v>156</v>
      </c>
      <c r="M543" s="480"/>
      <c r="N543" s="234" t="e">
        <f>IF(L543="nio",0,IF(L543&gt;0,L543*J543/P543,0))*VLOOKUP(B543,'2-Kosten per locatie'!$A$12:$C$50,3,FALSE)</f>
        <v>#DIV/0!</v>
      </c>
      <c r="O543" s="234" t="str">
        <f>IF(M543="","",J543*M543/Q543*VLOOKUP(B543,'2-Kosten per locatie'!$A$12:$C$50,3,FALSE))</f>
        <v/>
      </c>
      <c r="P543" s="318">
        <f>IF(L543="nio",0,IF(L543&gt;0,VLOOKUP(G543,'3-Productie normen'!A:O,VLOOKUP(L543,'3-Productie normen'!$B$33:$C$40,2,FALSE),FALSE)))</f>
        <v>0</v>
      </c>
      <c r="Q543" s="318">
        <f>P543*'3-Productie normen'!$O$8</f>
        <v>0</v>
      </c>
      <c r="R543" s="319" t="str">
        <f>VLOOKUP(G543,'3-Productie normen'!A:M,13,FALSE)</f>
        <v>V</v>
      </c>
      <c r="S543" s="319"/>
      <c r="U543" s="320">
        <f t="shared" si="16"/>
        <v>951.59999999999991</v>
      </c>
    </row>
    <row r="544" spans="1:21" ht="14.1" customHeight="1">
      <c r="A544" s="74">
        <v>544</v>
      </c>
      <c r="B544" s="286" t="s">
        <v>534</v>
      </c>
      <c r="C544" s="286" t="s">
        <v>536</v>
      </c>
      <c r="D544" s="315" t="s">
        <v>72</v>
      </c>
      <c r="E544" s="315">
        <v>4</v>
      </c>
      <c r="F544" s="495" t="s">
        <v>535</v>
      </c>
      <c r="G544" s="70" t="s">
        <v>38</v>
      </c>
      <c r="H544" s="486" t="s">
        <v>73</v>
      </c>
      <c r="I544" s="486" t="s">
        <v>73</v>
      </c>
      <c r="J544" s="484">
        <v>1.1000000000000001</v>
      </c>
      <c r="K544" s="317">
        <f t="shared" si="17"/>
        <v>156</v>
      </c>
      <c r="L544" s="480">
        <v>156</v>
      </c>
      <c r="M544" s="480"/>
      <c r="N544" s="234" t="e">
        <f>IF(L544="nio",0,IF(L544&gt;0,L544*J544/P544,0))*VLOOKUP(B544,'2-Kosten per locatie'!$A$12:$C$50,3,FALSE)</f>
        <v>#DIV/0!</v>
      </c>
      <c r="O544" s="234" t="str">
        <f>IF(M544="","",J544*M544/Q544*VLOOKUP(B544,'2-Kosten per locatie'!$A$12:$C$50,3,FALSE))</f>
        <v/>
      </c>
      <c r="P544" s="318">
        <f>IF(L544="nio",0,IF(L544&gt;0,VLOOKUP(G544,'3-Productie normen'!A:O,VLOOKUP(L544,'3-Productie normen'!$B$33:$C$40,2,FALSE),FALSE)))</f>
        <v>0</v>
      </c>
      <c r="Q544" s="318">
        <f>P544*'3-Productie normen'!$O$8</f>
        <v>0</v>
      </c>
      <c r="R544" s="319" t="str">
        <f>VLOOKUP(G544,'3-Productie normen'!A:M,13,FALSE)</f>
        <v>S</v>
      </c>
      <c r="S544" s="319"/>
      <c r="U544" s="320">
        <f t="shared" si="16"/>
        <v>171.60000000000002</v>
      </c>
    </row>
    <row r="545" spans="1:21" ht="14.1" customHeight="1">
      <c r="A545" s="74">
        <v>545</v>
      </c>
      <c r="B545" s="286" t="s">
        <v>537</v>
      </c>
      <c r="C545" s="286" t="s">
        <v>538</v>
      </c>
      <c r="D545" s="315" t="s">
        <v>72</v>
      </c>
      <c r="E545" s="315">
        <v>1</v>
      </c>
      <c r="F545" s="496" t="s">
        <v>516</v>
      </c>
      <c r="G545" s="70" t="s">
        <v>42</v>
      </c>
      <c r="H545" s="486" t="s">
        <v>280</v>
      </c>
      <c r="I545" s="423" t="s">
        <v>635</v>
      </c>
      <c r="J545" s="484">
        <v>19.399999999999999</v>
      </c>
      <c r="K545" s="317">
        <f t="shared" si="17"/>
        <v>156</v>
      </c>
      <c r="L545" s="480">
        <v>156</v>
      </c>
      <c r="M545" s="480"/>
      <c r="N545" s="234" t="e">
        <f>IF(L545="nio",0,IF(L545&gt;0,L545*J545/P545,0))*VLOOKUP(B545,'2-Kosten per locatie'!$A$12:$C$50,3,FALSE)</f>
        <v>#DIV/0!</v>
      </c>
      <c r="O545" s="234" t="str">
        <f>IF(M545="","",J545*M545/Q545*VLOOKUP(B545,'2-Kosten per locatie'!$A$12:$C$50,3,FALSE))</f>
        <v/>
      </c>
      <c r="P545" s="318">
        <f>IF(L545="nio",0,IF(L545&gt;0,VLOOKUP(G545,'3-Productie normen'!A:O,VLOOKUP(L545,'3-Productie normen'!$B$33:$C$40,2,FALSE),FALSE)))</f>
        <v>0</v>
      </c>
      <c r="Q545" s="318">
        <f>P545*'3-Productie normen'!$O$8</f>
        <v>0</v>
      </c>
      <c r="R545" s="319" t="str">
        <f>VLOOKUP(G545,'3-Productie normen'!A:M,13,FALSE)</f>
        <v>V</v>
      </c>
      <c r="S545" s="319"/>
      <c r="U545" s="320">
        <f t="shared" si="16"/>
        <v>3026.3999999999996</v>
      </c>
    </row>
    <row r="546" spans="1:21" ht="14.1" customHeight="1">
      <c r="A546" s="74">
        <v>546</v>
      </c>
      <c r="B546" s="286" t="s">
        <v>537</v>
      </c>
      <c r="C546" s="286" t="s">
        <v>538</v>
      </c>
      <c r="D546" s="315" t="s">
        <v>72</v>
      </c>
      <c r="E546" s="315">
        <v>2</v>
      </c>
      <c r="F546" s="495" t="s">
        <v>525</v>
      </c>
      <c r="G546" s="286" t="s">
        <v>40</v>
      </c>
      <c r="H546" s="486" t="s">
        <v>526</v>
      </c>
      <c r="I546" s="423" t="s">
        <v>635</v>
      </c>
      <c r="J546" s="484">
        <v>5.2</v>
      </c>
      <c r="K546" s="317">
        <f t="shared" si="17"/>
        <v>156</v>
      </c>
      <c r="L546" s="480">
        <v>156</v>
      </c>
      <c r="M546" s="480"/>
      <c r="N546" s="234" t="e">
        <f>IF(L546="nio",0,IF(L546&gt;0,L546*J546/P546,0))*VLOOKUP(B546,'2-Kosten per locatie'!$A$12:$C$50,3,FALSE)</f>
        <v>#DIV/0!</v>
      </c>
      <c r="O546" s="234" t="str">
        <f>IF(M546="","",J546*M546/Q546*VLOOKUP(B546,'2-Kosten per locatie'!$A$12:$C$50,3,FALSE))</f>
        <v/>
      </c>
      <c r="P546" s="318">
        <f>IF(L546="nio",0,IF(L546&gt;0,VLOOKUP(G546,'3-Productie normen'!A:O,VLOOKUP(L546,'3-Productie normen'!$B$33:$C$40,2,FALSE),FALSE)))</f>
        <v>0</v>
      </c>
      <c r="Q546" s="318">
        <f>P546*'3-Productie normen'!$O$8</f>
        <v>0</v>
      </c>
      <c r="R546" s="319" t="str">
        <f>VLOOKUP(G546,'3-Productie normen'!A:M,13,FALSE)</f>
        <v>V</v>
      </c>
      <c r="S546" s="319"/>
      <c r="U546" s="320">
        <f t="shared" si="16"/>
        <v>811.2</v>
      </c>
    </row>
    <row r="547" spans="1:21" ht="14.1" customHeight="1">
      <c r="A547" s="74">
        <v>547</v>
      </c>
      <c r="B547" s="286" t="s">
        <v>537</v>
      </c>
      <c r="C547" s="286" t="s">
        <v>538</v>
      </c>
      <c r="D547" s="315" t="s">
        <v>72</v>
      </c>
      <c r="E547" s="315">
        <v>3</v>
      </c>
      <c r="F547" s="495" t="s">
        <v>497</v>
      </c>
      <c r="G547" s="70" t="s">
        <v>38</v>
      </c>
      <c r="H547" s="486" t="s">
        <v>539</v>
      </c>
      <c r="I547" s="423" t="s">
        <v>634</v>
      </c>
      <c r="J547" s="484">
        <v>2</v>
      </c>
      <c r="K547" s="317">
        <f t="shared" si="17"/>
        <v>156</v>
      </c>
      <c r="L547" s="480">
        <v>156</v>
      </c>
      <c r="M547" s="480"/>
      <c r="N547" s="234" t="e">
        <f>IF(L547="nio",0,IF(L547&gt;0,L547*J547/P547,0))*VLOOKUP(B547,'2-Kosten per locatie'!$A$12:$C$50,3,FALSE)</f>
        <v>#DIV/0!</v>
      </c>
      <c r="O547" s="234" t="str">
        <f>IF(M547="","",J547*M547/Q547*VLOOKUP(B547,'2-Kosten per locatie'!$A$12:$C$50,3,FALSE))</f>
        <v/>
      </c>
      <c r="P547" s="318">
        <f>IF(L547="nio",0,IF(L547&gt;0,VLOOKUP(G547,'3-Productie normen'!A:O,VLOOKUP(L547,'3-Productie normen'!$B$33:$C$40,2,FALSE),FALSE)))</f>
        <v>0</v>
      </c>
      <c r="Q547" s="318">
        <f>P547*'3-Productie normen'!$O$8</f>
        <v>0</v>
      </c>
      <c r="R547" s="319" t="str">
        <f>VLOOKUP(G547,'3-Productie normen'!A:M,13,FALSE)</f>
        <v>S</v>
      </c>
      <c r="S547" s="319"/>
      <c r="U547" s="320">
        <f t="shared" si="16"/>
        <v>312</v>
      </c>
    </row>
    <row r="548" spans="1:21" ht="14.1" customHeight="1">
      <c r="A548" s="74">
        <v>548</v>
      </c>
      <c r="B548" s="286" t="s">
        <v>537</v>
      </c>
      <c r="C548" s="286" t="s">
        <v>538</v>
      </c>
      <c r="D548" s="315" t="s">
        <v>72</v>
      </c>
      <c r="E548" s="315">
        <v>4</v>
      </c>
      <c r="F548" s="495" t="s">
        <v>511</v>
      </c>
      <c r="G548" s="479" t="s">
        <v>36</v>
      </c>
      <c r="H548" s="486" t="s">
        <v>540</v>
      </c>
      <c r="I548" s="486" t="s">
        <v>642</v>
      </c>
      <c r="J548" s="484">
        <v>22.8</v>
      </c>
      <c r="K548" s="317">
        <f t="shared" si="17"/>
        <v>156</v>
      </c>
      <c r="L548" s="480">
        <v>156</v>
      </c>
      <c r="M548" s="480"/>
      <c r="N548" s="234" t="e">
        <f>IF(L548="nio",0,IF(L548&gt;0,L548*J548/P548,0))*VLOOKUP(B548,'2-Kosten per locatie'!$A$12:$C$50,3,FALSE)</f>
        <v>#DIV/0!</v>
      </c>
      <c r="O548" s="234" t="str">
        <f>IF(M548="","",J548*M548/Q548*VLOOKUP(B548,'2-Kosten per locatie'!$A$12:$C$50,3,FALSE))</f>
        <v/>
      </c>
      <c r="P548" s="318">
        <f>IF(L548="nio",0,IF(L548&gt;0,VLOOKUP(G548,'3-Productie normen'!A:O,VLOOKUP(L548,'3-Productie normen'!$B$33:$C$40,2,FALSE),FALSE)))</f>
        <v>0</v>
      </c>
      <c r="Q548" s="318">
        <f>P548*'3-Productie normen'!$O$8</f>
        <v>0</v>
      </c>
      <c r="R548" s="319" t="str">
        <f>VLOOKUP(G548,'3-Productie normen'!A:M,13,FALSE)</f>
        <v>B</v>
      </c>
      <c r="S548" s="319"/>
      <c r="U548" s="320">
        <f t="shared" si="16"/>
        <v>3556.8</v>
      </c>
    </row>
    <row r="549" spans="1:21" ht="14.1" customHeight="1">
      <c r="A549" s="74">
        <v>549</v>
      </c>
      <c r="B549" s="286" t="s">
        <v>537</v>
      </c>
      <c r="C549" s="286" t="s">
        <v>538</v>
      </c>
      <c r="D549" s="315" t="s">
        <v>72</v>
      </c>
      <c r="E549" s="315">
        <v>5</v>
      </c>
      <c r="F549" s="495" t="s">
        <v>44</v>
      </c>
      <c r="G549" s="86" t="s">
        <v>626</v>
      </c>
      <c r="H549" s="486" t="s">
        <v>526</v>
      </c>
      <c r="I549" s="423" t="s">
        <v>635</v>
      </c>
      <c r="J549" s="484">
        <v>20.8</v>
      </c>
      <c r="K549" s="317">
        <f t="shared" si="17"/>
        <v>12</v>
      </c>
      <c r="L549" s="480">
        <v>12</v>
      </c>
      <c r="M549" s="480"/>
      <c r="N549" s="234" t="e">
        <f>IF(L549="nio",0,IF(L549&gt;0,L549*J549/P549,0))*VLOOKUP(B549,'2-Kosten per locatie'!$A$12:$C$50,3,FALSE)</f>
        <v>#DIV/0!</v>
      </c>
      <c r="O549" s="234" t="str">
        <f>IF(M549="","",J549*M549/Q549*VLOOKUP(B549,'2-Kosten per locatie'!$A$12:$C$50,3,FALSE))</f>
        <v/>
      </c>
      <c r="P549" s="318">
        <f>IF(L549="nio",0,IF(L549&gt;0,VLOOKUP(G549,'3-Productie normen'!A:O,VLOOKUP(L549,'3-Productie normen'!$B$33:$C$40,2,FALSE),FALSE)))</f>
        <v>0</v>
      </c>
      <c r="Q549" s="318">
        <f>P549*'3-Productie normen'!$O$8</f>
        <v>0</v>
      </c>
      <c r="R549" s="319" t="str">
        <f>VLOOKUP(G549,'3-Productie normen'!A:M,13,FALSE)</f>
        <v>V</v>
      </c>
      <c r="S549" s="319"/>
      <c r="U549" s="320">
        <f t="shared" si="16"/>
        <v>249.60000000000002</v>
      </c>
    </row>
    <row r="550" spans="1:21" ht="14.1" customHeight="1">
      <c r="A550" s="74">
        <v>550</v>
      </c>
      <c r="B550" s="286" t="s">
        <v>541</v>
      </c>
      <c r="C550" s="70" t="s">
        <v>542</v>
      </c>
      <c r="D550" s="315" t="s">
        <v>72</v>
      </c>
      <c r="E550" s="484">
        <v>1</v>
      </c>
      <c r="F550" s="497" t="s">
        <v>516</v>
      </c>
      <c r="G550" s="70" t="s">
        <v>42</v>
      </c>
      <c r="H550" s="486" t="s">
        <v>73</v>
      </c>
      <c r="I550" s="486" t="s">
        <v>73</v>
      </c>
      <c r="J550" s="484">
        <v>35.700000000000003</v>
      </c>
      <c r="K550" s="317">
        <f t="shared" si="17"/>
        <v>156</v>
      </c>
      <c r="L550" s="480">
        <v>156</v>
      </c>
      <c r="M550" s="480"/>
      <c r="N550" s="234" t="e">
        <f>IF(L550="nio",0,IF(L550&gt;0,L550*J550/P550,0))*VLOOKUP(B550,'2-Kosten per locatie'!$A$12:$C$50,3,FALSE)</f>
        <v>#DIV/0!</v>
      </c>
      <c r="O550" s="234" t="str">
        <f>IF(M550="","",J550*M550/Q550*VLOOKUP(B550,'2-Kosten per locatie'!$A$12:$C$50,3,FALSE))</f>
        <v/>
      </c>
      <c r="P550" s="318">
        <f>IF(L550="nio",0,IF(L550&gt;0,VLOOKUP(G550,'3-Productie normen'!A:O,VLOOKUP(L550,'3-Productie normen'!$B$33:$C$40,2,FALSE),FALSE)))</f>
        <v>0</v>
      </c>
      <c r="Q550" s="318">
        <f>P550*'3-Productie normen'!$O$8</f>
        <v>0</v>
      </c>
      <c r="R550" s="319" t="str">
        <f>VLOOKUP(G550,'3-Productie normen'!A:M,13,FALSE)</f>
        <v>V</v>
      </c>
      <c r="S550" s="319"/>
      <c r="U550" s="320">
        <f t="shared" si="16"/>
        <v>5569.2000000000007</v>
      </c>
    </row>
    <row r="551" spans="1:21" ht="14.1" customHeight="1">
      <c r="A551" s="74">
        <v>551</v>
      </c>
      <c r="B551" s="286" t="s">
        <v>541</v>
      </c>
      <c r="C551" s="70" t="s">
        <v>542</v>
      </c>
      <c r="D551" s="315" t="s">
        <v>72</v>
      </c>
      <c r="E551" s="484">
        <v>2</v>
      </c>
      <c r="F551" s="497" t="s">
        <v>525</v>
      </c>
      <c r="G551" s="286" t="s">
        <v>40</v>
      </c>
      <c r="H551" s="486" t="s">
        <v>73</v>
      </c>
      <c r="I551" s="486" t="s">
        <v>73</v>
      </c>
      <c r="J551" s="484">
        <v>6</v>
      </c>
      <c r="K551" s="317">
        <f t="shared" si="17"/>
        <v>156</v>
      </c>
      <c r="L551" s="480">
        <v>156</v>
      </c>
      <c r="M551" s="480"/>
      <c r="N551" s="234" t="e">
        <f>IF(L551="nio",0,IF(L551&gt;0,L551*J551/P551,0))*VLOOKUP(B551,'2-Kosten per locatie'!$A$12:$C$50,3,FALSE)</f>
        <v>#DIV/0!</v>
      </c>
      <c r="O551" s="234" t="str">
        <f>IF(M551="","",J551*M551/Q551*VLOOKUP(B551,'2-Kosten per locatie'!$A$12:$C$50,3,FALSE))</f>
        <v/>
      </c>
      <c r="P551" s="318">
        <f>IF(L551="nio",0,IF(L551&gt;0,VLOOKUP(G551,'3-Productie normen'!A:O,VLOOKUP(L551,'3-Productie normen'!$B$33:$C$40,2,FALSE),FALSE)))</f>
        <v>0</v>
      </c>
      <c r="Q551" s="318">
        <f>P551*'3-Productie normen'!$O$8</f>
        <v>0</v>
      </c>
      <c r="R551" s="319" t="str">
        <f>VLOOKUP(G551,'3-Productie normen'!A:M,13,FALSE)</f>
        <v>V</v>
      </c>
      <c r="S551" s="319"/>
      <c r="U551" s="320">
        <f t="shared" si="16"/>
        <v>936</v>
      </c>
    </row>
    <row r="552" spans="1:21" ht="14.1" customHeight="1">
      <c r="A552" s="74">
        <v>552</v>
      </c>
      <c r="B552" s="286" t="s">
        <v>541</v>
      </c>
      <c r="C552" s="70" t="s">
        <v>542</v>
      </c>
      <c r="D552" s="315" t="s">
        <v>72</v>
      </c>
      <c r="E552" s="484">
        <v>3</v>
      </c>
      <c r="F552" s="497" t="s">
        <v>497</v>
      </c>
      <c r="G552" s="70" t="s">
        <v>38</v>
      </c>
      <c r="H552" s="486" t="s">
        <v>539</v>
      </c>
      <c r="I552" s="423" t="s">
        <v>634</v>
      </c>
      <c r="J552" s="484">
        <v>6.7</v>
      </c>
      <c r="K552" s="317">
        <f t="shared" si="17"/>
        <v>156</v>
      </c>
      <c r="L552" s="480">
        <v>156</v>
      </c>
      <c r="M552" s="480"/>
      <c r="N552" s="234" t="e">
        <f>IF(L552="nio",0,IF(L552&gt;0,L552*J552/P552,0))*VLOOKUP(B552,'2-Kosten per locatie'!$A$12:$C$50,3,FALSE)</f>
        <v>#DIV/0!</v>
      </c>
      <c r="O552" s="234" t="str">
        <f>IF(M552="","",J552*M552/Q552*VLOOKUP(B552,'2-Kosten per locatie'!$A$12:$C$50,3,FALSE))</f>
        <v/>
      </c>
      <c r="P552" s="318">
        <f>IF(L552="nio",0,IF(L552&gt;0,VLOOKUP(G552,'3-Productie normen'!A:O,VLOOKUP(L552,'3-Productie normen'!$B$33:$C$40,2,FALSE),FALSE)))</f>
        <v>0</v>
      </c>
      <c r="Q552" s="318">
        <f>P552*'3-Productie normen'!$O$8</f>
        <v>0</v>
      </c>
      <c r="R552" s="319" t="str">
        <f>VLOOKUP(G552,'3-Productie normen'!A:M,13,FALSE)</f>
        <v>S</v>
      </c>
      <c r="S552" s="319"/>
      <c r="U552" s="320">
        <f t="shared" si="16"/>
        <v>1045.2</v>
      </c>
    </row>
    <row r="553" spans="1:21" ht="14.1" customHeight="1">
      <c r="A553" s="74">
        <v>553</v>
      </c>
      <c r="B553" s="286" t="s">
        <v>541</v>
      </c>
      <c r="C553" s="70" t="s">
        <v>542</v>
      </c>
      <c r="D553" s="315" t="s">
        <v>72</v>
      </c>
      <c r="E553" s="484">
        <v>4</v>
      </c>
      <c r="F553" s="497" t="s">
        <v>511</v>
      </c>
      <c r="G553" s="479" t="s">
        <v>36</v>
      </c>
      <c r="H553" s="486" t="s">
        <v>73</v>
      </c>
      <c r="I553" s="486" t="s">
        <v>73</v>
      </c>
      <c r="J553" s="484">
        <v>19</v>
      </c>
      <c r="K553" s="317">
        <f t="shared" si="17"/>
        <v>156</v>
      </c>
      <c r="L553" s="480">
        <v>156</v>
      </c>
      <c r="M553" s="480"/>
      <c r="N553" s="234" t="e">
        <f>IF(L553="nio",0,IF(L553&gt;0,L553*J553/P553,0))*VLOOKUP(B553,'2-Kosten per locatie'!$A$12:$C$50,3,FALSE)</f>
        <v>#DIV/0!</v>
      </c>
      <c r="O553" s="234" t="str">
        <f>IF(M553="","",J553*M553/Q553*VLOOKUP(B553,'2-Kosten per locatie'!$A$12:$C$50,3,FALSE))</f>
        <v/>
      </c>
      <c r="P553" s="318">
        <f>IF(L553="nio",0,IF(L553&gt;0,VLOOKUP(G553,'3-Productie normen'!A:O,VLOOKUP(L553,'3-Productie normen'!$B$33:$C$40,2,FALSE),FALSE)))</f>
        <v>0</v>
      </c>
      <c r="Q553" s="318">
        <f>P553*'3-Productie normen'!$O$8</f>
        <v>0</v>
      </c>
      <c r="R553" s="319" t="str">
        <f>VLOOKUP(G553,'3-Productie normen'!A:M,13,FALSE)</f>
        <v>B</v>
      </c>
      <c r="S553" s="319"/>
      <c r="U553" s="320">
        <f t="shared" si="16"/>
        <v>2964</v>
      </c>
    </row>
    <row r="554" spans="1:21" ht="14.1" customHeight="1">
      <c r="A554" s="74">
        <v>554</v>
      </c>
      <c r="B554" s="286" t="s">
        <v>545</v>
      </c>
      <c r="C554" s="286" t="s">
        <v>543</v>
      </c>
      <c r="D554" s="315" t="s">
        <v>72</v>
      </c>
      <c r="E554" s="316">
        <v>1</v>
      </c>
      <c r="F554" s="494" t="s">
        <v>525</v>
      </c>
      <c r="G554" s="286" t="s">
        <v>40</v>
      </c>
      <c r="H554" s="486" t="s">
        <v>280</v>
      </c>
      <c r="I554" s="423" t="s">
        <v>635</v>
      </c>
      <c r="J554" s="484">
        <v>1.2</v>
      </c>
      <c r="K554" s="317">
        <f t="shared" si="17"/>
        <v>156</v>
      </c>
      <c r="L554" s="480">
        <v>156</v>
      </c>
      <c r="M554" s="480"/>
      <c r="N554" s="234" t="e">
        <f>IF(L554="nio",0,IF(L554&gt;0,L554*J554/P554,0))*VLOOKUP(B554,'2-Kosten per locatie'!$A$12:$C$50,3,FALSE)</f>
        <v>#DIV/0!</v>
      </c>
      <c r="O554" s="234" t="str">
        <f>IF(M554="","",J554*M554/Q554*VLOOKUP(B554,'2-Kosten per locatie'!$A$12:$C$50,3,FALSE))</f>
        <v/>
      </c>
      <c r="P554" s="318">
        <f>IF(L554="nio",0,IF(L554&gt;0,VLOOKUP(G554,'3-Productie normen'!A:O,VLOOKUP(L554,'3-Productie normen'!$B$33:$C$40,2,FALSE),FALSE)))</f>
        <v>0</v>
      </c>
      <c r="Q554" s="318">
        <f>P554*'3-Productie normen'!$O$8</f>
        <v>0</v>
      </c>
      <c r="R554" s="319" t="str">
        <f>VLOOKUP(G554,'3-Productie normen'!A:M,13,FALSE)</f>
        <v>V</v>
      </c>
      <c r="S554" s="319"/>
      <c r="U554" s="320">
        <f t="shared" si="16"/>
        <v>187.2</v>
      </c>
    </row>
    <row r="555" spans="1:21" ht="14.1" customHeight="1">
      <c r="A555" s="74">
        <v>555</v>
      </c>
      <c r="B555" s="286" t="s">
        <v>545</v>
      </c>
      <c r="C555" s="286" t="s">
        <v>543</v>
      </c>
      <c r="D555" s="315" t="s">
        <v>72</v>
      </c>
      <c r="E555" s="316">
        <v>2</v>
      </c>
      <c r="F555" s="494" t="s">
        <v>511</v>
      </c>
      <c r="G555" s="479" t="s">
        <v>36</v>
      </c>
      <c r="H555" s="486" t="s">
        <v>280</v>
      </c>
      <c r="I555" s="423" t="s">
        <v>635</v>
      </c>
      <c r="J555" s="484">
        <v>6.2</v>
      </c>
      <c r="K555" s="317">
        <f t="shared" si="17"/>
        <v>156</v>
      </c>
      <c r="L555" s="480">
        <v>156</v>
      </c>
      <c r="M555" s="480"/>
      <c r="N555" s="234" t="e">
        <f>IF(L555="nio",0,IF(L555&gt;0,L555*J555/P555,0))*VLOOKUP(B555,'2-Kosten per locatie'!$A$12:$C$50,3,FALSE)</f>
        <v>#DIV/0!</v>
      </c>
      <c r="O555" s="234" t="str">
        <f>IF(M555="","",J555*M555/Q555*VLOOKUP(B555,'2-Kosten per locatie'!$A$12:$C$50,3,FALSE))</f>
        <v/>
      </c>
      <c r="P555" s="318">
        <f>IF(L555="nio",0,IF(L555&gt;0,VLOOKUP(G555,'3-Productie normen'!A:O,VLOOKUP(L555,'3-Productie normen'!$B$33:$C$40,2,FALSE),FALSE)))</f>
        <v>0</v>
      </c>
      <c r="Q555" s="318">
        <f>P555*'3-Productie normen'!$O$8</f>
        <v>0</v>
      </c>
      <c r="R555" s="319" t="str">
        <f>VLOOKUP(G555,'3-Productie normen'!A:M,13,FALSE)</f>
        <v>B</v>
      </c>
      <c r="S555" s="319"/>
      <c r="U555" s="320">
        <f t="shared" si="16"/>
        <v>967.2</v>
      </c>
    </row>
    <row r="556" spans="1:21" ht="14.1" customHeight="1">
      <c r="A556" s="74">
        <v>556</v>
      </c>
      <c r="B556" s="286" t="s">
        <v>545</v>
      </c>
      <c r="C556" s="286" t="s">
        <v>543</v>
      </c>
      <c r="D556" s="315" t="s">
        <v>72</v>
      </c>
      <c r="E556" s="316">
        <v>3</v>
      </c>
      <c r="F556" s="494" t="s">
        <v>516</v>
      </c>
      <c r="G556" s="70" t="s">
        <v>42</v>
      </c>
      <c r="H556" s="486" t="s">
        <v>280</v>
      </c>
      <c r="I556" s="423" t="s">
        <v>635</v>
      </c>
      <c r="J556" s="484">
        <v>13.9</v>
      </c>
      <c r="K556" s="317">
        <f t="shared" si="17"/>
        <v>156</v>
      </c>
      <c r="L556" s="480">
        <v>156</v>
      </c>
      <c r="M556" s="480"/>
      <c r="N556" s="234" t="e">
        <f>IF(L556="nio",0,IF(L556&gt;0,L556*J556/P556,0))*VLOOKUP(B556,'2-Kosten per locatie'!$A$12:$C$50,3,FALSE)</f>
        <v>#DIV/0!</v>
      </c>
      <c r="O556" s="234" t="str">
        <f>IF(M556="","",J556*M556/Q556*VLOOKUP(B556,'2-Kosten per locatie'!$A$12:$C$50,3,FALSE))</f>
        <v/>
      </c>
      <c r="P556" s="318">
        <f>IF(L556="nio",0,IF(L556&gt;0,VLOOKUP(G556,'3-Productie normen'!A:O,VLOOKUP(L556,'3-Productie normen'!$B$33:$C$40,2,FALSE),FALSE)))</f>
        <v>0</v>
      </c>
      <c r="Q556" s="318">
        <f>P556*'3-Productie normen'!$O$8</f>
        <v>0</v>
      </c>
      <c r="R556" s="319" t="str">
        <f>VLOOKUP(G556,'3-Productie normen'!A:M,13,FALSE)</f>
        <v>V</v>
      </c>
      <c r="S556" s="319"/>
      <c r="U556" s="320">
        <f t="shared" si="16"/>
        <v>2168.4</v>
      </c>
    </row>
    <row r="557" spans="1:21" ht="14.1" customHeight="1">
      <c r="A557" s="74">
        <v>557</v>
      </c>
      <c r="B557" s="286" t="s">
        <v>545</v>
      </c>
      <c r="C557" s="286" t="s">
        <v>543</v>
      </c>
      <c r="D557" s="315" t="s">
        <v>72</v>
      </c>
      <c r="E557" s="316">
        <v>4</v>
      </c>
      <c r="F557" s="494" t="s">
        <v>497</v>
      </c>
      <c r="G557" s="70" t="s">
        <v>38</v>
      </c>
      <c r="H557" s="486" t="s">
        <v>544</v>
      </c>
      <c r="I557" s="423" t="s">
        <v>634</v>
      </c>
      <c r="J557" s="484">
        <v>4.9000000000000004</v>
      </c>
      <c r="K557" s="317">
        <f t="shared" si="17"/>
        <v>156</v>
      </c>
      <c r="L557" s="480">
        <v>156</v>
      </c>
      <c r="M557" s="480"/>
      <c r="N557" s="234" t="e">
        <f>IF(L557="nio",0,IF(L557&gt;0,L557*J557/P557,0))*VLOOKUP(B557,'2-Kosten per locatie'!$A$12:$C$50,3,FALSE)</f>
        <v>#DIV/0!</v>
      </c>
      <c r="O557" s="234" t="str">
        <f>IF(M557="","",J557*M557/Q557*VLOOKUP(B557,'2-Kosten per locatie'!$A$12:$C$50,3,FALSE))</f>
        <v/>
      </c>
      <c r="P557" s="318">
        <f>IF(L557="nio",0,IF(L557&gt;0,VLOOKUP(G557,'3-Productie normen'!A:O,VLOOKUP(L557,'3-Productie normen'!$B$33:$C$40,2,FALSE),FALSE)))</f>
        <v>0</v>
      </c>
      <c r="Q557" s="318">
        <f>P557*'3-Productie normen'!$O$8</f>
        <v>0</v>
      </c>
      <c r="R557" s="319" t="str">
        <f>VLOOKUP(G557,'3-Productie normen'!A:M,13,FALSE)</f>
        <v>S</v>
      </c>
      <c r="S557" s="319"/>
      <c r="U557" s="320">
        <f t="shared" si="16"/>
        <v>764.40000000000009</v>
      </c>
    </row>
    <row r="558" spans="1:21" ht="14.1" customHeight="1">
      <c r="A558" s="74">
        <v>558</v>
      </c>
      <c r="B558" s="286" t="s">
        <v>546</v>
      </c>
      <c r="C558" s="286" t="s">
        <v>547</v>
      </c>
      <c r="D558" s="315" t="s">
        <v>72</v>
      </c>
      <c r="E558" s="316">
        <v>1</v>
      </c>
      <c r="F558" s="494" t="s">
        <v>456</v>
      </c>
      <c r="G558" s="479" t="s">
        <v>628</v>
      </c>
      <c r="H558" s="486" t="s">
        <v>279</v>
      </c>
      <c r="I558" s="486" t="s">
        <v>73</v>
      </c>
      <c r="J558" s="484">
        <v>7.3</v>
      </c>
      <c r="K558" s="317">
        <f t="shared" si="17"/>
        <v>156</v>
      </c>
      <c r="L558" s="480">
        <v>156</v>
      </c>
      <c r="M558" s="480"/>
      <c r="N558" s="234" t="e">
        <f>IF(L558="nio",0,IF(L558&gt;0,L558*J558/P558,0))*VLOOKUP(B558,'2-Kosten per locatie'!$A$12:$C$50,3,FALSE)</f>
        <v>#DIV/0!</v>
      </c>
      <c r="O558" s="234" t="str">
        <f>IF(M558="","",J558*M558/Q558*VLOOKUP(B558,'2-Kosten per locatie'!$A$12:$C$50,3,FALSE))</f>
        <v/>
      </c>
      <c r="P558" s="318">
        <f>IF(L558="nio",0,IF(L558&gt;0,VLOOKUP(G558,'3-Productie normen'!A:O,VLOOKUP(L558,'3-Productie normen'!$B$33:$C$40,2,FALSE),FALSE)))</f>
        <v>0</v>
      </c>
      <c r="Q558" s="318">
        <f>P558*'3-Productie normen'!$O$8</f>
        <v>0</v>
      </c>
      <c r="R558" s="319" t="str">
        <f>VLOOKUP(G558,'3-Productie normen'!A:M,13,FALSE)</f>
        <v>V</v>
      </c>
      <c r="S558" s="319"/>
      <c r="U558" s="320">
        <f t="shared" si="16"/>
        <v>1138.8</v>
      </c>
    </row>
    <row r="559" spans="1:21" ht="14.1" customHeight="1">
      <c r="A559" s="74">
        <v>559</v>
      </c>
      <c r="B559" s="286" t="s">
        <v>546</v>
      </c>
      <c r="C559" s="286" t="s">
        <v>547</v>
      </c>
      <c r="D559" s="315" t="s">
        <v>72</v>
      </c>
      <c r="E559" s="316">
        <v>2</v>
      </c>
      <c r="F559" s="494" t="s">
        <v>516</v>
      </c>
      <c r="G559" s="479" t="s">
        <v>42</v>
      </c>
      <c r="H559" s="486" t="s">
        <v>279</v>
      </c>
      <c r="I559" s="486" t="s">
        <v>73</v>
      </c>
      <c r="J559" s="484">
        <v>17.2</v>
      </c>
      <c r="K559" s="317">
        <f t="shared" si="17"/>
        <v>156</v>
      </c>
      <c r="L559" s="480">
        <v>156</v>
      </c>
      <c r="M559" s="480"/>
      <c r="N559" s="234" t="e">
        <f>IF(L559="nio",0,IF(L559&gt;0,L559*J559/P559,0))*VLOOKUP(B559,'2-Kosten per locatie'!$A$12:$C$50,3,FALSE)</f>
        <v>#DIV/0!</v>
      </c>
      <c r="O559" s="234" t="str">
        <f>IF(M559="","",J559*M559/Q559*VLOOKUP(B559,'2-Kosten per locatie'!$A$12:$C$50,3,FALSE))</f>
        <v/>
      </c>
      <c r="P559" s="318">
        <f>IF(L559="nio",0,IF(L559&gt;0,VLOOKUP(G559,'3-Productie normen'!A:O,VLOOKUP(L559,'3-Productie normen'!$B$33:$C$40,2,FALSE),FALSE)))</f>
        <v>0</v>
      </c>
      <c r="Q559" s="318">
        <f>P559*'3-Productie normen'!$O$8</f>
        <v>0</v>
      </c>
      <c r="R559" s="319" t="str">
        <f>VLOOKUP(G559,'3-Productie normen'!A:M,13,FALSE)</f>
        <v>V</v>
      </c>
      <c r="S559" s="319"/>
      <c r="U559" s="320">
        <f t="shared" si="16"/>
        <v>2683.2</v>
      </c>
    </row>
    <row r="560" spans="1:21" ht="14.1" customHeight="1">
      <c r="A560" s="74">
        <v>560</v>
      </c>
      <c r="B560" s="286" t="s">
        <v>546</v>
      </c>
      <c r="C560" s="286" t="s">
        <v>547</v>
      </c>
      <c r="D560" s="315" t="s">
        <v>72</v>
      </c>
      <c r="E560" s="316">
        <v>3</v>
      </c>
      <c r="F560" s="494" t="s">
        <v>497</v>
      </c>
      <c r="G560" s="70" t="s">
        <v>38</v>
      </c>
      <c r="H560" s="486" t="s">
        <v>279</v>
      </c>
      <c r="I560" s="486" t="s">
        <v>73</v>
      </c>
      <c r="J560" s="484">
        <v>1.1000000000000001</v>
      </c>
      <c r="K560" s="317">
        <f t="shared" si="17"/>
        <v>156</v>
      </c>
      <c r="L560" s="480">
        <v>156</v>
      </c>
      <c r="M560" s="480"/>
      <c r="N560" s="234" t="e">
        <f>IF(L560="nio",0,IF(L560&gt;0,L560*J560/P560,0))*VLOOKUP(B560,'2-Kosten per locatie'!$A$12:$C$50,3,FALSE)</f>
        <v>#DIV/0!</v>
      </c>
      <c r="O560" s="234" t="str">
        <f>IF(M560="","",J560*M560/Q560*VLOOKUP(B560,'2-Kosten per locatie'!$A$12:$C$50,3,FALSE))</f>
        <v/>
      </c>
      <c r="P560" s="318">
        <f>IF(L560="nio",0,IF(L560&gt;0,VLOOKUP(G560,'3-Productie normen'!A:O,VLOOKUP(L560,'3-Productie normen'!$B$33:$C$40,2,FALSE),FALSE)))</f>
        <v>0</v>
      </c>
      <c r="Q560" s="318">
        <f>P560*'3-Productie normen'!$O$8</f>
        <v>0</v>
      </c>
      <c r="R560" s="319" t="str">
        <f>VLOOKUP(G560,'3-Productie normen'!A:M,13,FALSE)</f>
        <v>S</v>
      </c>
      <c r="S560" s="319"/>
      <c r="U560" s="320">
        <f t="shared" si="16"/>
        <v>171.60000000000002</v>
      </c>
    </row>
    <row r="561" spans="1:21" ht="14.1" customHeight="1">
      <c r="A561" s="74">
        <v>561</v>
      </c>
      <c r="B561" s="286" t="s">
        <v>548</v>
      </c>
      <c r="C561" s="286" t="s">
        <v>549</v>
      </c>
      <c r="D561" s="315" t="s">
        <v>72</v>
      </c>
      <c r="E561" s="316">
        <v>1</v>
      </c>
      <c r="F561" s="494" t="s">
        <v>516</v>
      </c>
      <c r="G561" s="479" t="s">
        <v>42</v>
      </c>
      <c r="H561" s="486" t="s">
        <v>550</v>
      </c>
      <c r="I561" s="423" t="s">
        <v>635</v>
      </c>
      <c r="J561" s="484">
        <v>17</v>
      </c>
      <c r="K561" s="317">
        <f t="shared" si="17"/>
        <v>156</v>
      </c>
      <c r="L561" s="480">
        <v>156</v>
      </c>
      <c r="M561" s="480"/>
      <c r="N561" s="234" t="e">
        <f>IF(L561="nio",0,IF(L561&gt;0,L561*J561/P561,0))*VLOOKUP(B561,'2-Kosten per locatie'!$A$12:$C$50,3,FALSE)</f>
        <v>#DIV/0!</v>
      </c>
      <c r="O561" s="234" t="str">
        <f>IF(M561="","",J561*M561/Q561*VLOOKUP(B561,'2-Kosten per locatie'!$A$12:$C$50,3,FALSE))</f>
        <v/>
      </c>
      <c r="P561" s="318">
        <f>IF(L561="nio",0,IF(L561&gt;0,VLOOKUP(G561,'3-Productie normen'!A:O,VLOOKUP(L561,'3-Productie normen'!$B$33:$C$40,2,FALSE),FALSE)))</f>
        <v>0</v>
      </c>
      <c r="Q561" s="318">
        <f>P561*'3-Productie normen'!$O$8</f>
        <v>0</v>
      </c>
      <c r="R561" s="319" t="str">
        <f>VLOOKUP(G561,'3-Productie normen'!A:M,13,FALSE)</f>
        <v>V</v>
      </c>
      <c r="S561" s="319"/>
      <c r="U561" s="320">
        <f t="shared" si="16"/>
        <v>2652</v>
      </c>
    </row>
    <row r="562" spans="1:21" ht="14.1" customHeight="1">
      <c r="A562" s="74">
        <v>562</v>
      </c>
      <c r="B562" s="286" t="s">
        <v>548</v>
      </c>
      <c r="C562" s="286" t="s">
        <v>549</v>
      </c>
      <c r="D562" s="315" t="s">
        <v>72</v>
      </c>
      <c r="E562" s="316">
        <v>2</v>
      </c>
      <c r="F562" s="494" t="s">
        <v>497</v>
      </c>
      <c r="G562" s="70" t="s">
        <v>38</v>
      </c>
      <c r="H562" s="486" t="s">
        <v>550</v>
      </c>
      <c r="I562" s="423" t="s">
        <v>634</v>
      </c>
      <c r="J562" s="484">
        <v>2</v>
      </c>
      <c r="K562" s="317">
        <f t="shared" si="17"/>
        <v>156</v>
      </c>
      <c r="L562" s="480">
        <v>156</v>
      </c>
      <c r="M562" s="480"/>
      <c r="N562" s="234" t="e">
        <f>IF(L562="nio",0,IF(L562&gt;0,L562*J562/P562,0))*VLOOKUP(B562,'2-Kosten per locatie'!$A$12:$C$50,3,FALSE)</f>
        <v>#DIV/0!</v>
      </c>
      <c r="O562" s="234" t="str">
        <f>IF(M562="","",J562*M562/Q562*VLOOKUP(B562,'2-Kosten per locatie'!$A$12:$C$50,3,FALSE))</f>
        <v/>
      </c>
      <c r="P562" s="318">
        <f>IF(L562="nio",0,IF(L562&gt;0,VLOOKUP(G562,'3-Productie normen'!A:O,VLOOKUP(L562,'3-Productie normen'!$B$33:$C$40,2,FALSE),FALSE)))</f>
        <v>0</v>
      </c>
      <c r="Q562" s="318">
        <f>P562*'3-Productie normen'!$O$8</f>
        <v>0</v>
      </c>
      <c r="R562" s="319" t="str">
        <f>VLOOKUP(G562,'3-Productie normen'!A:M,13,FALSE)</f>
        <v>S</v>
      </c>
      <c r="S562" s="319"/>
      <c r="U562" s="320">
        <f t="shared" si="16"/>
        <v>312</v>
      </c>
    </row>
    <row r="563" spans="1:21" ht="14.1" customHeight="1">
      <c r="A563" s="74">
        <v>563</v>
      </c>
      <c r="B563" s="286" t="s">
        <v>551</v>
      </c>
      <c r="C563" s="286" t="s">
        <v>552</v>
      </c>
      <c r="D563" s="315" t="s">
        <v>72</v>
      </c>
      <c r="E563" s="316"/>
      <c r="F563" s="494" t="s">
        <v>239</v>
      </c>
      <c r="G563" s="70" t="s">
        <v>38</v>
      </c>
      <c r="H563" s="486" t="s">
        <v>550</v>
      </c>
      <c r="I563" s="423" t="s">
        <v>634</v>
      </c>
      <c r="J563" s="484">
        <v>2</v>
      </c>
      <c r="K563" s="317">
        <f t="shared" si="17"/>
        <v>156</v>
      </c>
      <c r="L563" s="480">
        <v>156</v>
      </c>
      <c r="M563" s="480"/>
      <c r="N563" s="234" t="e">
        <f>IF(L563="nio",0,IF(L563&gt;0,L563*J563/P563,0))*VLOOKUP(B563,'2-Kosten per locatie'!$A$12:$C$50,3,FALSE)</f>
        <v>#DIV/0!</v>
      </c>
      <c r="O563" s="234" t="str">
        <f>IF(M563="","",J563*M563/Q563*VLOOKUP(B563,'2-Kosten per locatie'!$A$12:$C$50,3,FALSE))</f>
        <v/>
      </c>
      <c r="P563" s="318">
        <f>IF(L563="nio",0,IF(L563&gt;0,VLOOKUP(G563,'3-Productie normen'!A:O,VLOOKUP(L563,'3-Productie normen'!$B$33:$C$40,2,FALSE),FALSE)))</f>
        <v>0</v>
      </c>
      <c r="Q563" s="318">
        <f>P563*'3-Productie normen'!$O$8</f>
        <v>0</v>
      </c>
      <c r="R563" s="319" t="str">
        <f>VLOOKUP(G563,'3-Productie normen'!A:M,13,FALSE)</f>
        <v>S</v>
      </c>
      <c r="S563" s="319"/>
      <c r="U563" s="320">
        <f t="shared" si="16"/>
        <v>312</v>
      </c>
    </row>
    <row r="564" spans="1:21" ht="14.1" customHeight="1">
      <c r="A564" s="74">
        <v>564</v>
      </c>
      <c r="B564" s="286" t="s">
        <v>551</v>
      </c>
      <c r="C564" s="286" t="s">
        <v>552</v>
      </c>
      <c r="D564" s="315" t="s">
        <v>72</v>
      </c>
      <c r="E564" s="316"/>
      <c r="F564" s="494" t="s">
        <v>553</v>
      </c>
      <c r="G564" s="70" t="s">
        <v>627</v>
      </c>
      <c r="H564" s="486" t="s">
        <v>550</v>
      </c>
      <c r="I564" s="423" t="s">
        <v>634</v>
      </c>
      <c r="J564" s="484">
        <v>25</v>
      </c>
      <c r="K564" s="317">
        <f t="shared" si="17"/>
        <v>156</v>
      </c>
      <c r="L564" s="480">
        <v>156</v>
      </c>
      <c r="M564" s="480"/>
      <c r="N564" s="234" t="e">
        <f>IF(L564="nio",0,IF(L564&gt;0,L564*J564/P564,0))*VLOOKUP(B564,'2-Kosten per locatie'!$A$12:$C$50,3,FALSE)</f>
        <v>#DIV/0!</v>
      </c>
      <c r="O564" s="234" t="str">
        <f>IF(M564="","",J564*M564/Q564*VLOOKUP(B564,'2-Kosten per locatie'!$A$12:$C$50,3,FALSE))</f>
        <v/>
      </c>
      <c r="P564" s="318">
        <f>IF(L564="nio",0,IF(L564&gt;0,VLOOKUP(G564,'3-Productie normen'!A:O,VLOOKUP(L564,'3-Productie normen'!$B$33:$C$40,2,FALSE),FALSE)))</f>
        <v>0</v>
      </c>
      <c r="Q564" s="318">
        <f>P564*'3-Productie normen'!$O$8</f>
        <v>0</v>
      </c>
      <c r="R564" s="319" t="str">
        <f>VLOOKUP(G564,'3-Productie normen'!A:M,13,FALSE)</f>
        <v>S</v>
      </c>
      <c r="S564" s="319"/>
      <c r="U564" s="320">
        <f t="shared" si="16"/>
        <v>3900</v>
      </c>
    </row>
    <row r="565" spans="1:21" ht="14.1" customHeight="1">
      <c r="A565" s="74">
        <v>565</v>
      </c>
      <c r="B565" s="286" t="s">
        <v>551</v>
      </c>
      <c r="C565" s="286" t="s">
        <v>552</v>
      </c>
      <c r="D565" s="315" t="s">
        <v>72</v>
      </c>
      <c r="E565" s="316"/>
      <c r="F565" s="494" t="s">
        <v>554</v>
      </c>
      <c r="G565" s="479" t="s">
        <v>36</v>
      </c>
      <c r="H565" s="486" t="s">
        <v>277</v>
      </c>
      <c r="I565" s="486" t="s">
        <v>642</v>
      </c>
      <c r="J565" s="484">
        <v>33.659999999999997</v>
      </c>
      <c r="K565" s="317">
        <f t="shared" si="17"/>
        <v>156</v>
      </c>
      <c r="L565" s="480">
        <v>156</v>
      </c>
      <c r="M565" s="480"/>
      <c r="N565" s="234" t="e">
        <f>IF(L565="nio",0,IF(L565&gt;0,L565*J565/P565,0))*VLOOKUP(B565,'2-Kosten per locatie'!$A$12:$C$50,3,FALSE)</f>
        <v>#DIV/0!</v>
      </c>
      <c r="O565" s="234" t="str">
        <f>IF(M565="","",J565*M565/Q565*VLOOKUP(B565,'2-Kosten per locatie'!$A$12:$C$50,3,FALSE))</f>
        <v/>
      </c>
      <c r="P565" s="318">
        <f>IF(L565="nio",0,IF(L565&gt;0,VLOOKUP(G565,'3-Productie normen'!A:O,VLOOKUP(L565,'3-Productie normen'!$B$33:$C$40,2,FALSE),FALSE)))</f>
        <v>0</v>
      </c>
      <c r="Q565" s="318">
        <f>P565*'3-Productie normen'!$O$8</f>
        <v>0</v>
      </c>
      <c r="R565" s="319" t="str">
        <f>VLOOKUP(G565,'3-Productie normen'!A:M,13,FALSE)</f>
        <v>B</v>
      </c>
      <c r="S565" s="319"/>
      <c r="U565" s="320">
        <f t="shared" si="16"/>
        <v>5250.9599999999991</v>
      </c>
    </row>
    <row r="566" spans="1:21" ht="14.1" customHeight="1">
      <c r="A566" s="74">
        <v>566</v>
      </c>
      <c r="B566" s="286" t="s">
        <v>555</v>
      </c>
      <c r="C566" s="286" t="s">
        <v>552</v>
      </c>
      <c r="D566" s="315" t="s">
        <v>72</v>
      </c>
      <c r="E566" s="316">
        <v>1</v>
      </c>
      <c r="F566" s="494" t="s">
        <v>511</v>
      </c>
      <c r="G566" s="479" t="s">
        <v>36</v>
      </c>
      <c r="H566" s="486" t="s">
        <v>73</v>
      </c>
      <c r="I566" s="486" t="s">
        <v>73</v>
      </c>
      <c r="J566" s="484">
        <v>23</v>
      </c>
      <c r="K566" s="317">
        <f t="shared" si="17"/>
        <v>156</v>
      </c>
      <c r="L566" s="480">
        <v>156</v>
      </c>
      <c r="M566" s="480"/>
      <c r="N566" s="234" t="e">
        <f>IF(L566="nio",0,IF(L566&gt;0,L566*J566/P566,0))*VLOOKUP(B566,'2-Kosten per locatie'!$A$12:$C$50,3,FALSE)</f>
        <v>#DIV/0!</v>
      </c>
      <c r="O566" s="234" t="str">
        <f>IF(M566="","",J566*M566/Q566*VLOOKUP(B566,'2-Kosten per locatie'!$A$12:$C$50,3,FALSE))</f>
        <v/>
      </c>
      <c r="P566" s="318">
        <f>IF(L566="nio",0,IF(L566&gt;0,VLOOKUP(G566,'3-Productie normen'!A:O,VLOOKUP(L566,'3-Productie normen'!$B$33:$C$40,2,FALSE),FALSE)))</f>
        <v>0</v>
      </c>
      <c r="Q566" s="318">
        <f>P566*'3-Productie normen'!$O$8</f>
        <v>0</v>
      </c>
      <c r="R566" s="319" t="str">
        <f>VLOOKUP(G566,'3-Productie normen'!A:M,13,FALSE)</f>
        <v>B</v>
      </c>
      <c r="S566" s="319"/>
      <c r="U566" s="320">
        <f t="shared" si="16"/>
        <v>3588</v>
      </c>
    </row>
    <row r="567" spans="1:21" ht="14.1" customHeight="1">
      <c r="A567" s="74">
        <v>567</v>
      </c>
      <c r="B567" s="286" t="s">
        <v>555</v>
      </c>
      <c r="C567" s="286" t="s">
        <v>552</v>
      </c>
      <c r="D567" s="315" t="s">
        <v>72</v>
      </c>
      <c r="E567" s="316">
        <v>2</v>
      </c>
      <c r="F567" s="494" t="s">
        <v>525</v>
      </c>
      <c r="G567" s="286" t="s">
        <v>40</v>
      </c>
      <c r="H567" s="486" t="s">
        <v>557</v>
      </c>
      <c r="I567" s="486" t="s">
        <v>642</v>
      </c>
      <c r="J567" s="484">
        <v>2.1</v>
      </c>
      <c r="K567" s="317">
        <f t="shared" si="17"/>
        <v>156</v>
      </c>
      <c r="L567" s="480">
        <v>156</v>
      </c>
      <c r="M567" s="480"/>
      <c r="N567" s="234" t="e">
        <f>IF(L567="nio",0,IF(L567&gt;0,L567*J567/P567,0))*VLOOKUP(B567,'2-Kosten per locatie'!$A$12:$C$50,3,FALSE)</f>
        <v>#DIV/0!</v>
      </c>
      <c r="O567" s="234" t="str">
        <f>IF(M567="","",J567*M567/Q567*VLOOKUP(B567,'2-Kosten per locatie'!$A$12:$C$50,3,FALSE))</f>
        <v/>
      </c>
      <c r="P567" s="318">
        <f>IF(L567="nio",0,IF(L567&gt;0,VLOOKUP(G567,'3-Productie normen'!A:O,VLOOKUP(L567,'3-Productie normen'!$B$33:$C$40,2,FALSE),FALSE)))</f>
        <v>0</v>
      </c>
      <c r="Q567" s="318">
        <f>P567*'3-Productie normen'!$O$8</f>
        <v>0</v>
      </c>
      <c r="R567" s="319" t="str">
        <f>VLOOKUP(G567,'3-Productie normen'!A:M,13,FALSE)</f>
        <v>V</v>
      </c>
      <c r="S567" s="319"/>
      <c r="U567" s="320">
        <f t="shared" si="16"/>
        <v>327.60000000000002</v>
      </c>
    </row>
    <row r="568" spans="1:21" ht="14.1" customHeight="1">
      <c r="A568" s="74">
        <v>568</v>
      </c>
      <c r="B568" s="286" t="s">
        <v>555</v>
      </c>
      <c r="C568" s="286" t="s">
        <v>552</v>
      </c>
      <c r="D568" s="315" t="s">
        <v>72</v>
      </c>
      <c r="E568" s="316">
        <v>3</v>
      </c>
      <c r="F568" s="494" t="s">
        <v>556</v>
      </c>
      <c r="G568" s="70" t="s">
        <v>38</v>
      </c>
      <c r="H568" s="486" t="s">
        <v>526</v>
      </c>
      <c r="I568" s="423" t="s">
        <v>634</v>
      </c>
      <c r="J568" s="484">
        <v>10</v>
      </c>
      <c r="K568" s="317">
        <f t="shared" si="17"/>
        <v>156</v>
      </c>
      <c r="L568" s="480">
        <v>156</v>
      </c>
      <c r="M568" s="480"/>
      <c r="N568" s="234" t="e">
        <f>IF(L568="nio",0,IF(L568&gt;0,L568*J568/P568,0))*VLOOKUP(B568,'2-Kosten per locatie'!$A$12:$C$50,3,FALSE)</f>
        <v>#DIV/0!</v>
      </c>
      <c r="O568" s="234" t="str">
        <f>IF(M568="","",J568*M568/Q568*VLOOKUP(B568,'2-Kosten per locatie'!$A$12:$C$50,3,FALSE))</f>
        <v/>
      </c>
      <c r="P568" s="318">
        <f>IF(L568="nio",0,IF(L568&gt;0,VLOOKUP(G568,'3-Productie normen'!A:O,VLOOKUP(L568,'3-Productie normen'!$B$33:$C$40,2,FALSE),FALSE)))</f>
        <v>0</v>
      </c>
      <c r="Q568" s="318">
        <f>P568*'3-Productie normen'!$O$8</f>
        <v>0</v>
      </c>
      <c r="R568" s="319" t="str">
        <f>VLOOKUP(G568,'3-Productie normen'!A:M,13,FALSE)</f>
        <v>S</v>
      </c>
      <c r="S568" s="319"/>
      <c r="U568" s="320">
        <f t="shared" si="16"/>
        <v>1560</v>
      </c>
    </row>
    <row r="569" spans="1:21" ht="14.1" customHeight="1">
      <c r="A569" s="74">
        <v>569</v>
      </c>
      <c r="B569" s="286" t="s">
        <v>555</v>
      </c>
      <c r="C569" s="286" t="s">
        <v>552</v>
      </c>
      <c r="D569" s="315" t="s">
        <v>72</v>
      </c>
      <c r="E569" s="316">
        <v>4</v>
      </c>
      <c r="F569" s="494" t="s">
        <v>497</v>
      </c>
      <c r="G569" s="70" t="s">
        <v>38</v>
      </c>
      <c r="H569" s="486" t="s">
        <v>526</v>
      </c>
      <c r="I569" s="423" t="s">
        <v>634</v>
      </c>
      <c r="J569" s="484">
        <v>2.7</v>
      </c>
      <c r="K569" s="317">
        <f t="shared" si="17"/>
        <v>156</v>
      </c>
      <c r="L569" s="480">
        <v>156</v>
      </c>
      <c r="M569" s="480"/>
      <c r="N569" s="234" t="e">
        <f>IF(L569="nio",0,IF(L569&gt;0,L569*J569/P569,0))*VLOOKUP(B569,'2-Kosten per locatie'!$A$12:$C$50,3,FALSE)</f>
        <v>#DIV/0!</v>
      </c>
      <c r="O569" s="234" t="str">
        <f>IF(M569="","",J569*M569/Q569*VLOOKUP(B569,'2-Kosten per locatie'!$A$12:$C$50,3,FALSE))</f>
        <v/>
      </c>
      <c r="P569" s="318">
        <f>IF(L569="nio",0,IF(L569&gt;0,VLOOKUP(G569,'3-Productie normen'!A:O,VLOOKUP(L569,'3-Productie normen'!$B$33:$C$40,2,FALSE),FALSE)))</f>
        <v>0</v>
      </c>
      <c r="Q569" s="318">
        <f>P569*'3-Productie normen'!$O$8</f>
        <v>0</v>
      </c>
      <c r="R569" s="319" t="str">
        <f>VLOOKUP(G569,'3-Productie normen'!A:M,13,FALSE)</f>
        <v>S</v>
      </c>
      <c r="S569" s="319"/>
      <c r="U569" s="320">
        <f t="shared" si="16"/>
        <v>421.20000000000005</v>
      </c>
    </row>
    <row r="570" spans="1:21" ht="14.1" customHeight="1">
      <c r="A570" s="74">
        <v>570</v>
      </c>
      <c r="B570" s="286" t="s">
        <v>558</v>
      </c>
      <c r="C570" s="286" t="s">
        <v>559</v>
      </c>
      <c r="D570" s="315" t="s">
        <v>72</v>
      </c>
      <c r="E570" s="316">
        <v>1</v>
      </c>
      <c r="F570" s="494" t="s">
        <v>516</v>
      </c>
      <c r="G570" s="479" t="s">
        <v>42</v>
      </c>
      <c r="H570" s="486" t="s">
        <v>73</v>
      </c>
      <c r="I570" s="486" t="s">
        <v>73</v>
      </c>
      <c r="J570" s="484">
        <v>32</v>
      </c>
      <c r="K570" s="317">
        <f t="shared" si="17"/>
        <v>104</v>
      </c>
      <c r="L570" s="480">
        <v>104</v>
      </c>
      <c r="M570" s="480"/>
      <c r="N570" s="234" t="e">
        <f>IF(L570="nio",0,IF(L570&gt;0,L570*J570/P570,0))*VLOOKUP(B570,'2-Kosten per locatie'!$A$12:$C$50,3,FALSE)</f>
        <v>#DIV/0!</v>
      </c>
      <c r="O570" s="234" t="str">
        <f>IF(M570="","",J570*M570/Q570*VLOOKUP(B570,'2-Kosten per locatie'!$A$12:$C$50,3,FALSE))</f>
        <v/>
      </c>
      <c r="P570" s="318">
        <f>IF(L570="nio",0,IF(L570&gt;0,VLOOKUP(G570,'3-Productie normen'!A:O,VLOOKUP(L570,'3-Productie normen'!$B$33:$C$40,2,FALSE),FALSE)))</f>
        <v>0</v>
      </c>
      <c r="Q570" s="318">
        <f>P570*'3-Productie normen'!$O$8</f>
        <v>0</v>
      </c>
      <c r="R570" s="319" t="str">
        <f>VLOOKUP(G570,'3-Productie normen'!A:M,13,FALSE)</f>
        <v>V</v>
      </c>
      <c r="S570" s="319"/>
      <c r="U570" s="320">
        <f t="shared" si="16"/>
        <v>3328</v>
      </c>
    </row>
    <row r="571" spans="1:21" ht="14.1" customHeight="1">
      <c r="A571" s="74">
        <v>571</v>
      </c>
      <c r="B571" s="286" t="s">
        <v>558</v>
      </c>
      <c r="C571" s="286" t="s">
        <v>559</v>
      </c>
      <c r="D571" s="315" t="s">
        <v>72</v>
      </c>
      <c r="E571" s="316">
        <v>2</v>
      </c>
      <c r="F571" s="494" t="s">
        <v>525</v>
      </c>
      <c r="G571" s="286" t="s">
        <v>40</v>
      </c>
      <c r="H571" s="486" t="s">
        <v>209</v>
      </c>
      <c r="I571" s="486" t="s">
        <v>642</v>
      </c>
      <c r="J571" s="484">
        <v>13.3</v>
      </c>
      <c r="K571" s="317">
        <f t="shared" si="17"/>
        <v>104</v>
      </c>
      <c r="L571" s="480">
        <v>104</v>
      </c>
      <c r="M571" s="480"/>
      <c r="N571" s="234" t="e">
        <f>IF(L571="nio",0,IF(L571&gt;0,L571*J571/P571,0))*VLOOKUP(B571,'2-Kosten per locatie'!$A$12:$C$50,3,FALSE)</f>
        <v>#DIV/0!</v>
      </c>
      <c r="O571" s="234" t="str">
        <f>IF(M571="","",J571*M571/Q571*VLOOKUP(B571,'2-Kosten per locatie'!$A$12:$C$50,3,FALSE))</f>
        <v/>
      </c>
      <c r="P571" s="318">
        <f>IF(L571="nio",0,IF(L571&gt;0,VLOOKUP(G571,'3-Productie normen'!A:O,VLOOKUP(L571,'3-Productie normen'!$B$33:$C$40,2,FALSE),FALSE)))</f>
        <v>0</v>
      </c>
      <c r="Q571" s="318">
        <f>P571*'3-Productie normen'!$O$8</f>
        <v>0</v>
      </c>
      <c r="R571" s="319" t="str">
        <f>VLOOKUP(G571,'3-Productie normen'!A:M,13,FALSE)</f>
        <v>V</v>
      </c>
      <c r="S571" s="319"/>
      <c r="U571" s="320">
        <f t="shared" si="16"/>
        <v>1383.2</v>
      </c>
    </row>
    <row r="572" spans="1:21" ht="14.1" customHeight="1">
      <c r="A572" s="74">
        <v>572</v>
      </c>
      <c r="B572" s="286" t="s">
        <v>558</v>
      </c>
      <c r="C572" s="286" t="s">
        <v>559</v>
      </c>
      <c r="D572" s="315" t="s">
        <v>72</v>
      </c>
      <c r="E572" s="316">
        <v>3</v>
      </c>
      <c r="F572" s="494" t="s">
        <v>560</v>
      </c>
      <c r="G572" s="70" t="s">
        <v>627</v>
      </c>
      <c r="H572" s="486" t="s">
        <v>526</v>
      </c>
      <c r="I572" s="423" t="s">
        <v>634</v>
      </c>
      <c r="J572" s="484">
        <v>4</v>
      </c>
      <c r="K572" s="317">
        <f t="shared" si="17"/>
        <v>104</v>
      </c>
      <c r="L572" s="480">
        <v>104</v>
      </c>
      <c r="M572" s="480"/>
      <c r="N572" s="234" t="e">
        <f>IF(L572="nio",0,IF(L572&gt;0,L572*J572/P572,0))*VLOOKUP(B572,'2-Kosten per locatie'!$A$12:$C$50,3,FALSE)</f>
        <v>#DIV/0!</v>
      </c>
      <c r="O572" s="234" t="str">
        <f>IF(M572="","",J572*M572/Q572*VLOOKUP(B572,'2-Kosten per locatie'!$A$12:$C$50,3,FALSE))</f>
        <v/>
      </c>
      <c r="P572" s="318">
        <f>IF(L572="nio",0,IF(L572&gt;0,VLOOKUP(G572,'3-Productie normen'!A:O,VLOOKUP(L572,'3-Productie normen'!$B$33:$C$40,2,FALSE),FALSE)))</f>
        <v>0</v>
      </c>
      <c r="Q572" s="318">
        <f>P572*'3-Productie normen'!$O$8</f>
        <v>0</v>
      </c>
      <c r="R572" s="319" t="str">
        <f>VLOOKUP(G572,'3-Productie normen'!A:M,13,FALSE)</f>
        <v>S</v>
      </c>
      <c r="S572" s="319"/>
      <c r="U572" s="320">
        <f t="shared" si="16"/>
        <v>416</v>
      </c>
    </row>
    <row r="573" spans="1:21" ht="14.1" customHeight="1">
      <c r="A573" s="74">
        <v>573</v>
      </c>
      <c r="B573" s="286" t="s">
        <v>561</v>
      </c>
      <c r="C573" s="286" t="s">
        <v>562</v>
      </c>
      <c r="D573" s="315" t="s">
        <v>72</v>
      </c>
      <c r="E573" s="316">
        <v>1</v>
      </c>
      <c r="F573" s="494" t="s">
        <v>530</v>
      </c>
      <c r="G573" s="479" t="s">
        <v>36</v>
      </c>
      <c r="H573" s="486" t="s">
        <v>280</v>
      </c>
      <c r="I573" s="423" t="s">
        <v>635</v>
      </c>
      <c r="J573" s="484">
        <v>12.9</v>
      </c>
      <c r="K573" s="317">
        <f t="shared" si="17"/>
        <v>156</v>
      </c>
      <c r="L573" s="480">
        <v>156</v>
      </c>
      <c r="M573" s="480"/>
      <c r="N573" s="234" t="e">
        <f>IF(L573="nio",0,IF(L573&gt;0,L573*J573/P573,0))*VLOOKUP(B573,'2-Kosten per locatie'!$A$12:$C$50,3,FALSE)</f>
        <v>#DIV/0!</v>
      </c>
      <c r="O573" s="234" t="str">
        <f>IF(M573="","",J573*M573/Q573*VLOOKUP(B573,'2-Kosten per locatie'!$A$12:$C$50,3,FALSE))</f>
        <v/>
      </c>
      <c r="P573" s="318">
        <f>IF(L573="nio",0,IF(L573&gt;0,VLOOKUP(G573,'3-Productie normen'!A:O,VLOOKUP(L573,'3-Productie normen'!$B$33:$C$40,2,FALSE),FALSE)))</f>
        <v>0</v>
      </c>
      <c r="Q573" s="318">
        <f>P573*'3-Productie normen'!$O$8</f>
        <v>0</v>
      </c>
      <c r="R573" s="319" t="str">
        <f>VLOOKUP(G573,'3-Productie normen'!A:M,13,FALSE)</f>
        <v>B</v>
      </c>
      <c r="S573" s="319"/>
      <c r="U573" s="320">
        <f t="shared" si="16"/>
        <v>2012.4</v>
      </c>
    </row>
    <row r="574" spans="1:21" ht="14.1" customHeight="1">
      <c r="A574" s="74">
        <v>574</v>
      </c>
      <c r="B574" s="286" t="s">
        <v>561</v>
      </c>
      <c r="C574" s="286" t="s">
        <v>562</v>
      </c>
      <c r="D574" s="315" t="s">
        <v>72</v>
      </c>
      <c r="E574" s="316">
        <v>2</v>
      </c>
      <c r="F574" s="494" t="s">
        <v>497</v>
      </c>
      <c r="G574" s="70" t="s">
        <v>38</v>
      </c>
      <c r="H574" s="486" t="s">
        <v>550</v>
      </c>
      <c r="I574" s="423" t="s">
        <v>634</v>
      </c>
      <c r="J574" s="484">
        <v>4</v>
      </c>
      <c r="K574" s="317">
        <f t="shared" si="17"/>
        <v>156</v>
      </c>
      <c r="L574" s="480">
        <v>156</v>
      </c>
      <c r="M574" s="480"/>
      <c r="N574" s="234" t="e">
        <f>IF(L574="nio",0,IF(L574&gt;0,L574*J574/P574,0))*VLOOKUP(B574,'2-Kosten per locatie'!$A$12:$C$50,3,FALSE)</f>
        <v>#DIV/0!</v>
      </c>
      <c r="O574" s="234" t="str">
        <f>IF(M574="","",J574*M574/Q574*VLOOKUP(B574,'2-Kosten per locatie'!$A$12:$C$50,3,FALSE))</f>
        <v/>
      </c>
      <c r="P574" s="318">
        <f>IF(L574="nio",0,IF(L574&gt;0,VLOOKUP(G574,'3-Productie normen'!A:O,VLOOKUP(L574,'3-Productie normen'!$B$33:$C$40,2,FALSE),FALSE)))</f>
        <v>0</v>
      </c>
      <c r="Q574" s="318">
        <f>P574*'3-Productie normen'!$O$8</f>
        <v>0</v>
      </c>
      <c r="R574" s="319" t="str">
        <f>VLOOKUP(G574,'3-Productie normen'!A:M,13,FALSE)</f>
        <v>S</v>
      </c>
      <c r="S574" s="319"/>
      <c r="U574" s="320">
        <f t="shared" si="16"/>
        <v>624</v>
      </c>
    </row>
    <row r="575" spans="1:21" ht="14.1" customHeight="1">
      <c r="A575" s="74">
        <v>575</v>
      </c>
      <c r="B575" s="286" t="s">
        <v>563</v>
      </c>
      <c r="C575" s="286" t="s">
        <v>564</v>
      </c>
      <c r="D575" s="315" t="s">
        <v>72</v>
      </c>
      <c r="E575" s="316">
        <v>1</v>
      </c>
      <c r="F575" s="494" t="s">
        <v>516</v>
      </c>
      <c r="G575" s="479" t="s">
        <v>42</v>
      </c>
      <c r="H575" s="486" t="s">
        <v>73</v>
      </c>
      <c r="I575" s="486" t="s">
        <v>73</v>
      </c>
      <c r="J575" s="484">
        <v>13.6</v>
      </c>
      <c r="K575" s="317">
        <f t="shared" si="17"/>
        <v>156</v>
      </c>
      <c r="L575" s="480">
        <v>156</v>
      </c>
      <c r="M575" s="480"/>
      <c r="N575" s="234" t="e">
        <f>IF(L575="nio",0,IF(L575&gt;0,L575*J575/P575,0))*VLOOKUP(B575,'2-Kosten per locatie'!$A$12:$C$50,3,FALSE)</f>
        <v>#DIV/0!</v>
      </c>
      <c r="O575" s="234" t="str">
        <f>IF(M575="","",J575*M575/Q575*VLOOKUP(B575,'2-Kosten per locatie'!$A$12:$C$50,3,FALSE))</f>
        <v/>
      </c>
      <c r="P575" s="318">
        <f>IF(L575="nio",0,IF(L575&gt;0,VLOOKUP(G575,'3-Productie normen'!A:O,VLOOKUP(L575,'3-Productie normen'!$B$33:$C$40,2,FALSE),FALSE)))</f>
        <v>0</v>
      </c>
      <c r="Q575" s="318">
        <f>P575*'3-Productie normen'!$O$8</f>
        <v>0</v>
      </c>
      <c r="R575" s="319" t="str">
        <f>VLOOKUP(G575,'3-Productie normen'!A:M,13,FALSE)</f>
        <v>V</v>
      </c>
      <c r="S575" s="319"/>
      <c r="U575" s="320">
        <f t="shared" si="16"/>
        <v>2121.6</v>
      </c>
    </row>
    <row r="576" spans="1:21" ht="14.1" customHeight="1">
      <c r="A576" s="74">
        <v>576</v>
      </c>
      <c r="B576" s="286" t="s">
        <v>563</v>
      </c>
      <c r="C576" s="286" t="s">
        <v>564</v>
      </c>
      <c r="D576" s="315" t="s">
        <v>72</v>
      </c>
      <c r="E576" s="316">
        <v>2</v>
      </c>
      <c r="F576" s="494" t="s">
        <v>456</v>
      </c>
      <c r="G576" s="479" t="s">
        <v>628</v>
      </c>
      <c r="H576" s="486" t="s">
        <v>279</v>
      </c>
      <c r="I576" s="486" t="s">
        <v>73</v>
      </c>
      <c r="J576" s="484">
        <v>2.4</v>
      </c>
      <c r="K576" s="317">
        <f t="shared" si="17"/>
        <v>156</v>
      </c>
      <c r="L576" s="480">
        <v>156</v>
      </c>
      <c r="M576" s="480"/>
      <c r="N576" s="234" t="e">
        <f>IF(L576="nio",0,IF(L576&gt;0,L576*J576/P576,0))*VLOOKUP(B576,'2-Kosten per locatie'!$A$12:$C$50,3,FALSE)</f>
        <v>#DIV/0!</v>
      </c>
      <c r="O576" s="234" t="str">
        <f>IF(M576="","",J576*M576/Q576*VLOOKUP(B576,'2-Kosten per locatie'!$A$12:$C$50,3,FALSE))</f>
        <v/>
      </c>
      <c r="P576" s="318">
        <f>IF(L576="nio",0,IF(L576&gt;0,VLOOKUP(G576,'3-Productie normen'!A:O,VLOOKUP(L576,'3-Productie normen'!$B$33:$C$40,2,FALSE),FALSE)))</f>
        <v>0</v>
      </c>
      <c r="Q576" s="318">
        <f>P576*'3-Productie normen'!$O$8</f>
        <v>0</v>
      </c>
      <c r="R576" s="319" t="str">
        <f>VLOOKUP(G576,'3-Productie normen'!A:M,13,FALSE)</f>
        <v>V</v>
      </c>
      <c r="S576" s="319"/>
      <c r="U576" s="320">
        <f t="shared" si="16"/>
        <v>374.4</v>
      </c>
    </row>
    <row r="577" spans="1:21" ht="14.1" customHeight="1">
      <c r="A577" s="74">
        <v>577</v>
      </c>
      <c r="B577" s="286" t="s">
        <v>563</v>
      </c>
      <c r="C577" s="286" t="s">
        <v>564</v>
      </c>
      <c r="D577" s="315" t="s">
        <v>72</v>
      </c>
      <c r="E577" s="316">
        <v>3</v>
      </c>
      <c r="F577" s="494" t="s">
        <v>497</v>
      </c>
      <c r="G577" s="70" t="s">
        <v>38</v>
      </c>
      <c r="H577" s="486" t="s">
        <v>73</v>
      </c>
      <c r="I577" s="486" t="s">
        <v>73</v>
      </c>
      <c r="J577" s="484">
        <v>1.05</v>
      </c>
      <c r="K577" s="317">
        <f t="shared" si="17"/>
        <v>156</v>
      </c>
      <c r="L577" s="480">
        <v>156</v>
      </c>
      <c r="M577" s="480"/>
      <c r="N577" s="234" t="e">
        <f>IF(L577="nio",0,IF(L577&gt;0,L577*J577/P577,0))*VLOOKUP(B577,'2-Kosten per locatie'!$A$12:$C$50,3,FALSE)</f>
        <v>#DIV/0!</v>
      </c>
      <c r="O577" s="234" t="str">
        <f>IF(M577="","",J577*M577/Q577*VLOOKUP(B577,'2-Kosten per locatie'!$A$12:$C$50,3,FALSE))</f>
        <v/>
      </c>
      <c r="P577" s="318">
        <f>IF(L577="nio",0,IF(L577&gt;0,VLOOKUP(G577,'3-Productie normen'!A:O,VLOOKUP(L577,'3-Productie normen'!$B$33:$C$40,2,FALSE),FALSE)))</f>
        <v>0</v>
      </c>
      <c r="Q577" s="318">
        <f>P577*'3-Productie normen'!$O$8</f>
        <v>0</v>
      </c>
      <c r="R577" s="319" t="str">
        <f>VLOOKUP(G577,'3-Productie normen'!A:M,13,FALSE)</f>
        <v>S</v>
      </c>
      <c r="S577" s="319"/>
      <c r="U577" s="320">
        <f t="shared" si="16"/>
        <v>163.80000000000001</v>
      </c>
    </row>
    <row r="578" spans="1:21" ht="14.1" customHeight="1">
      <c r="A578" s="74">
        <v>578</v>
      </c>
      <c r="B578" s="286" t="s">
        <v>565</v>
      </c>
      <c r="C578" s="286" t="s">
        <v>566</v>
      </c>
      <c r="D578" s="315" t="s">
        <v>72</v>
      </c>
      <c r="E578" s="316">
        <v>1</v>
      </c>
      <c r="F578" s="494" t="s">
        <v>516</v>
      </c>
      <c r="G578" s="479" t="s">
        <v>42</v>
      </c>
      <c r="H578" s="486" t="s">
        <v>550</v>
      </c>
      <c r="I578" s="423" t="s">
        <v>635</v>
      </c>
      <c r="J578" s="484">
        <v>15</v>
      </c>
      <c r="K578" s="317">
        <f t="shared" si="17"/>
        <v>255</v>
      </c>
      <c r="L578" s="480">
        <v>255</v>
      </c>
      <c r="M578" s="480"/>
      <c r="N578" s="234" t="e">
        <f>IF(L578="nio",0,IF(L578&gt;0,L578*J578/P578,0))*VLOOKUP(B578,'2-Kosten per locatie'!$A$12:$C$50,3,FALSE)</f>
        <v>#DIV/0!</v>
      </c>
      <c r="O578" s="234" t="str">
        <f>IF(M578="","",J578*M578/Q578*VLOOKUP(B578,'2-Kosten per locatie'!$A$12:$C$50,3,FALSE))</f>
        <v/>
      </c>
      <c r="P578" s="318">
        <f>IF(L578="nio",0,IF(L578&gt;0,VLOOKUP(G578,'3-Productie normen'!A:O,VLOOKUP(L578,'3-Productie normen'!$B$33:$C$40,2,FALSE),FALSE)))</f>
        <v>0</v>
      </c>
      <c r="Q578" s="318">
        <f>P578*'3-Productie normen'!$O$8</f>
        <v>0</v>
      </c>
      <c r="R578" s="319" t="str">
        <f>VLOOKUP(G578,'3-Productie normen'!A:M,13,FALSE)</f>
        <v>V</v>
      </c>
      <c r="S578" s="319"/>
      <c r="U578" s="320">
        <f t="shared" si="16"/>
        <v>3825</v>
      </c>
    </row>
    <row r="579" spans="1:21" ht="14.1" customHeight="1">
      <c r="A579" s="74">
        <v>579</v>
      </c>
      <c r="B579" s="286" t="s">
        <v>565</v>
      </c>
      <c r="C579" s="286" t="s">
        <v>566</v>
      </c>
      <c r="D579" s="315" t="s">
        <v>72</v>
      </c>
      <c r="E579" s="316">
        <v>2</v>
      </c>
      <c r="F579" s="494" t="s">
        <v>511</v>
      </c>
      <c r="G579" s="479" t="s">
        <v>36</v>
      </c>
      <c r="H579" s="486" t="s">
        <v>280</v>
      </c>
      <c r="I579" s="423" t="s">
        <v>635</v>
      </c>
      <c r="J579" s="484">
        <v>7</v>
      </c>
      <c r="K579" s="317">
        <f t="shared" si="17"/>
        <v>255</v>
      </c>
      <c r="L579" s="480">
        <v>255</v>
      </c>
      <c r="M579" s="480"/>
      <c r="N579" s="234" t="e">
        <f>IF(L579="nio",0,IF(L579&gt;0,L579*J579/P579,0))*VLOOKUP(B579,'2-Kosten per locatie'!$A$12:$C$50,3,FALSE)</f>
        <v>#DIV/0!</v>
      </c>
      <c r="O579" s="234" t="str">
        <f>IF(M579="","",J579*M579/Q579*VLOOKUP(B579,'2-Kosten per locatie'!$A$12:$C$50,3,FALSE))</f>
        <v/>
      </c>
      <c r="P579" s="318">
        <f>IF(L579="nio",0,IF(L579&gt;0,VLOOKUP(G579,'3-Productie normen'!A:O,VLOOKUP(L579,'3-Productie normen'!$B$33:$C$40,2,FALSE),FALSE)))</f>
        <v>0</v>
      </c>
      <c r="Q579" s="318">
        <f>P579*'3-Productie normen'!$O$8</f>
        <v>0</v>
      </c>
      <c r="R579" s="319" t="str">
        <f>VLOOKUP(G579,'3-Productie normen'!A:M,13,FALSE)</f>
        <v>B</v>
      </c>
      <c r="S579" s="319"/>
      <c r="U579" s="320">
        <f t="shared" si="16"/>
        <v>1785</v>
      </c>
    </row>
    <row r="580" spans="1:21" ht="14.1" customHeight="1">
      <c r="A580" s="74">
        <v>580</v>
      </c>
      <c r="B580" s="286" t="s">
        <v>565</v>
      </c>
      <c r="C580" s="286" t="s">
        <v>566</v>
      </c>
      <c r="D580" s="315" t="s">
        <v>72</v>
      </c>
      <c r="E580" s="316">
        <v>3</v>
      </c>
      <c r="F580" s="494" t="s">
        <v>497</v>
      </c>
      <c r="G580" s="70" t="s">
        <v>38</v>
      </c>
      <c r="H580" s="486" t="s">
        <v>550</v>
      </c>
      <c r="I580" s="423" t="s">
        <v>634</v>
      </c>
      <c r="J580" s="484">
        <v>1.2</v>
      </c>
      <c r="K580" s="317">
        <f t="shared" si="17"/>
        <v>255</v>
      </c>
      <c r="L580" s="480">
        <v>255</v>
      </c>
      <c r="M580" s="480"/>
      <c r="N580" s="234" t="e">
        <f>IF(L580="nio",0,IF(L580&gt;0,L580*J580/P580,0))*VLOOKUP(B580,'2-Kosten per locatie'!$A$12:$C$50,3,FALSE)</f>
        <v>#DIV/0!</v>
      </c>
      <c r="O580" s="234" t="str">
        <f>IF(M580="","",J580*M580/Q580*VLOOKUP(B580,'2-Kosten per locatie'!$A$12:$C$50,3,FALSE))</f>
        <v/>
      </c>
      <c r="P580" s="318">
        <f>IF(L580="nio",0,IF(L580&gt;0,VLOOKUP(G580,'3-Productie normen'!A:O,VLOOKUP(L580,'3-Productie normen'!$B$33:$C$40,2,FALSE),FALSE)))</f>
        <v>0</v>
      </c>
      <c r="Q580" s="318">
        <f>P580*'3-Productie normen'!$O$8</f>
        <v>0</v>
      </c>
      <c r="R580" s="319" t="str">
        <f>VLOOKUP(G580,'3-Productie normen'!A:M,13,FALSE)</f>
        <v>S</v>
      </c>
      <c r="S580" s="319"/>
      <c r="U580" s="320">
        <f t="shared" si="16"/>
        <v>306</v>
      </c>
    </row>
    <row r="581" spans="1:21" ht="14.1" customHeight="1">
      <c r="A581" s="74">
        <v>581</v>
      </c>
      <c r="B581" s="286" t="s">
        <v>565</v>
      </c>
      <c r="C581" s="286" t="s">
        <v>566</v>
      </c>
      <c r="D581" s="315" t="s">
        <v>72</v>
      </c>
      <c r="E581" s="316">
        <v>4</v>
      </c>
      <c r="F581" s="494" t="s">
        <v>74</v>
      </c>
      <c r="G581" s="85" t="s">
        <v>629</v>
      </c>
      <c r="H581" s="486" t="s">
        <v>550</v>
      </c>
      <c r="I581" s="423" t="s">
        <v>634</v>
      </c>
      <c r="J581" s="484">
        <v>2</v>
      </c>
      <c r="K581" s="317">
        <f t="shared" si="17"/>
        <v>255</v>
      </c>
      <c r="L581" s="480">
        <v>255</v>
      </c>
      <c r="M581" s="480"/>
      <c r="N581" s="234" t="e">
        <f>IF(L581="nio",0,IF(L581&gt;0,L581*J581/P581,0))*VLOOKUP(B581,'2-Kosten per locatie'!$A$12:$C$50,3,FALSE)</f>
        <v>#DIV/0!</v>
      </c>
      <c r="O581" s="234" t="str">
        <f>IF(M581="","",J581*M581/Q581*VLOOKUP(B581,'2-Kosten per locatie'!$A$12:$C$50,3,FALSE))</f>
        <v/>
      </c>
      <c r="P581" s="318">
        <f>IF(L581="nio",0,IF(L581&gt;0,VLOOKUP(G581,'3-Productie normen'!A:O,VLOOKUP(L581,'3-Productie normen'!$B$33:$C$40,2,FALSE),FALSE)))</f>
        <v>0</v>
      </c>
      <c r="Q581" s="318">
        <f>P581*'3-Productie normen'!$O$8</f>
        <v>0</v>
      </c>
      <c r="R581" s="319" t="str">
        <f>VLOOKUP(G581,'3-Productie normen'!A:M,13,FALSE)</f>
        <v>S</v>
      </c>
      <c r="S581" s="319"/>
      <c r="U581" s="320">
        <f t="shared" si="16"/>
        <v>510</v>
      </c>
    </row>
    <row r="582" spans="1:21" ht="14.1" customHeight="1">
      <c r="A582" s="74">
        <v>582</v>
      </c>
      <c r="B582" s="286" t="s">
        <v>565</v>
      </c>
      <c r="C582" s="286" t="s">
        <v>566</v>
      </c>
      <c r="D582" s="315" t="s">
        <v>72</v>
      </c>
      <c r="E582" s="316">
        <v>5</v>
      </c>
      <c r="F582" s="494" t="s">
        <v>525</v>
      </c>
      <c r="G582" s="286" t="s">
        <v>40</v>
      </c>
      <c r="H582" s="486" t="s">
        <v>550</v>
      </c>
      <c r="I582" s="423" t="s">
        <v>635</v>
      </c>
      <c r="J582" s="484">
        <v>4.4000000000000004</v>
      </c>
      <c r="K582" s="317">
        <f t="shared" si="17"/>
        <v>255</v>
      </c>
      <c r="L582" s="480">
        <v>255</v>
      </c>
      <c r="M582" s="480"/>
      <c r="N582" s="234" t="e">
        <f>IF(L582="nio",0,IF(L582&gt;0,L582*J582/P582,0))*VLOOKUP(B582,'2-Kosten per locatie'!$A$12:$C$50,3,FALSE)</f>
        <v>#DIV/0!</v>
      </c>
      <c r="O582" s="234" t="str">
        <f>IF(M582="","",J582*M582/Q582*VLOOKUP(B582,'2-Kosten per locatie'!$A$12:$C$50,3,FALSE))</f>
        <v/>
      </c>
      <c r="P582" s="318">
        <f>IF(L582="nio",0,IF(L582&gt;0,VLOOKUP(G582,'3-Productie normen'!A:O,VLOOKUP(L582,'3-Productie normen'!$B$33:$C$40,2,FALSE),FALSE)))</f>
        <v>0</v>
      </c>
      <c r="Q582" s="318">
        <f>P582*'3-Productie normen'!$O$8</f>
        <v>0</v>
      </c>
      <c r="R582" s="319" t="str">
        <f>VLOOKUP(G582,'3-Productie normen'!A:M,13,FALSE)</f>
        <v>V</v>
      </c>
      <c r="S582" s="319"/>
      <c r="U582" s="320">
        <f t="shared" si="16"/>
        <v>1122</v>
      </c>
    </row>
    <row r="583" spans="1:21" ht="14.1" customHeight="1">
      <c r="A583" s="74">
        <v>583</v>
      </c>
      <c r="B583" s="286" t="s">
        <v>567</v>
      </c>
      <c r="C583" s="286" t="s">
        <v>568</v>
      </c>
      <c r="D583" s="315" t="s">
        <v>72</v>
      </c>
      <c r="E583" s="316">
        <v>1</v>
      </c>
      <c r="F583" s="494" t="s">
        <v>516</v>
      </c>
      <c r="G583" s="479" t="s">
        <v>42</v>
      </c>
      <c r="H583" s="486" t="s">
        <v>73</v>
      </c>
      <c r="I583" s="486" t="s">
        <v>73</v>
      </c>
      <c r="J583" s="484">
        <v>13.5</v>
      </c>
      <c r="K583" s="317">
        <f t="shared" si="17"/>
        <v>104</v>
      </c>
      <c r="L583" s="480">
        <v>104</v>
      </c>
      <c r="M583" s="480"/>
      <c r="N583" s="234" t="e">
        <f>IF(L583="nio",0,IF(L583&gt;0,L583*J583/P583,0))*VLOOKUP(B583,'2-Kosten per locatie'!$A$12:$C$50,3,FALSE)</f>
        <v>#DIV/0!</v>
      </c>
      <c r="O583" s="234" t="str">
        <f>IF(M583="","",J583*M583/Q583*VLOOKUP(B583,'2-Kosten per locatie'!$A$12:$C$50,3,FALSE))</f>
        <v/>
      </c>
      <c r="P583" s="318">
        <f>IF(L583="nio",0,IF(L583&gt;0,VLOOKUP(G583,'3-Productie normen'!A:O,VLOOKUP(L583,'3-Productie normen'!$B$33:$C$40,2,FALSE),FALSE)))</f>
        <v>0</v>
      </c>
      <c r="Q583" s="318">
        <f>P583*'3-Productie normen'!$O$8</f>
        <v>0</v>
      </c>
      <c r="R583" s="319" t="str">
        <f>VLOOKUP(G583,'3-Productie normen'!A:M,13,FALSE)</f>
        <v>V</v>
      </c>
      <c r="S583" s="319"/>
      <c r="U583" s="320">
        <f t="shared" si="16"/>
        <v>1404</v>
      </c>
    </row>
    <row r="584" spans="1:21" ht="14.1" customHeight="1">
      <c r="A584" s="74">
        <v>584</v>
      </c>
      <c r="B584" s="286" t="s">
        <v>567</v>
      </c>
      <c r="C584" s="286" t="s">
        <v>568</v>
      </c>
      <c r="D584" s="315" t="s">
        <v>72</v>
      </c>
      <c r="E584" s="316">
        <v>2</v>
      </c>
      <c r="F584" s="494" t="s">
        <v>456</v>
      </c>
      <c r="G584" s="479" t="s">
        <v>628</v>
      </c>
      <c r="H584" s="486" t="s">
        <v>279</v>
      </c>
      <c r="I584" s="486" t="s">
        <v>73</v>
      </c>
      <c r="J584" s="484">
        <v>2.5</v>
      </c>
      <c r="K584" s="317">
        <f t="shared" si="17"/>
        <v>104</v>
      </c>
      <c r="L584" s="480">
        <v>104</v>
      </c>
      <c r="M584" s="480"/>
      <c r="N584" s="234" t="e">
        <f>IF(L584="nio",0,IF(L584&gt;0,L584*J584/P584,0))*VLOOKUP(B584,'2-Kosten per locatie'!$A$12:$C$50,3,FALSE)</f>
        <v>#DIV/0!</v>
      </c>
      <c r="O584" s="234" t="str">
        <f>IF(M584="","",J584*M584/Q584*VLOOKUP(B584,'2-Kosten per locatie'!$A$12:$C$50,3,FALSE))</f>
        <v/>
      </c>
      <c r="P584" s="318">
        <f>IF(L584="nio",0,IF(L584&gt;0,VLOOKUP(G584,'3-Productie normen'!A:O,VLOOKUP(L584,'3-Productie normen'!$B$33:$C$40,2,FALSE),FALSE)))</f>
        <v>0</v>
      </c>
      <c r="Q584" s="318">
        <f>P584*'3-Productie normen'!$O$8</f>
        <v>0</v>
      </c>
      <c r="R584" s="319" t="str">
        <f>VLOOKUP(G584,'3-Productie normen'!A:M,13,FALSE)</f>
        <v>V</v>
      </c>
      <c r="S584" s="319"/>
      <c r="U584" s="320">
        <f t="shared" si="16"/>
        <v>260</v>
      </c>
    </row>
    <row r="585" spans="1:21" ht="14.1" customHeight="1">
      <c r="A585" s="74">
        <v>585</v>
      </c>
      <c r="B585" s="286" t="s">
        <v>567</v>
      </c>
      <c r="C585" s="286" t="s">
        <v>568</v>
      </c>
      <c r="D585" s="315" t="s">
        <v>72</v>
      </c>
      <c r="E585" s="316">
        <v>3</v>
      </c>
      <c r="F585" s="494" t="s">
        <v>497</v>
      </c>
      <c r="G585" s="70" t="s">
        <v>38</v>
      </c>
      <c r="H585" s="486" t="s">
        <v>73</v>
      </c>
      <c r="I585" s="486" t="s">
        <v>73</v>
      </c>
      <c r="J585" s="484">
        <v>1</v>
      </c>
      <c r="K585" s="317">
        <f t="shared" si="17"/>
        <v>104</v>
      </c>
      <c r="L585" s="480">
        <v>104</v>
      </c>
      <c r="M585" s="480"/>
      <c r="N585" s="234" t="e">
        <f>IF(L585="nio",0,IF(L585&gt;0,L585*J585/P585,0))*VLOOKUP(B585,'2-Kosten per locatie'!$A$12:$C$50,3,FALSE)</f>
        <v>#DIV/0!</v>
      </c>
      <c r="O585" s="234" t="str">
        <f>IF(M585="","",J585*M585/Q585*VLOOKUP(B585,'2-Kosten per locatie'!$A$12:$C$50,3,FALSE))</f>
        <v/>
      </c>
      <c r="P585" s="318">
        <f>IF(L585="nio",0,IF(L585&gt;0,VLOOKUP(G585,'3-Productie normen'!A:O,VLOOKUP(L585,'3-Productie normen'!$B$33:$C$40,2,FALSE),FALSE)))</f>
        <v>0</v>
      </c>
      <c r="Q585" s="318">
        <f>P585*'3-Productie normen'!$O$8</f>
        <v>0</v>
      </c>
      <c r="R585" s="319" t="str">
        <f>VLOOKUP(G585,'3-Productie normen'!A:M,13,FALSE)</f>
        <v>S</v>
      </c>
      <c r="S585" s="319"/>
      <c r="U585" s="320">
        <f t="shared" si="16"/>
        <v>104</v>
      </c>
    </row>
    <row r="586" spans="1:21" ht="14.1" customHeight="1">
      <c r="A586" s="74">
        <v>586</v>
      </c>
      <c r="B586" s="286" t="s">
        <v>571</v>
      </c>
      <c r="C586" s="286" t="s">
        <v>570</v>
      </c>
      <c r="D586" s="315" t="s">
        <v>72</v>
      </c>
      <c r="E586" s="316"/>
      <c r="F586" s="494" t="s">
        <v>497</v>
      </c>
      <c r="G586" s="70" t="s">
        <v>38</v>
      </c>
      <c r="H586" s="486" t="s">
        <v>550</v>
      </c>
      <c r="I586" s="423" t="s">
        <v>634</v>
      </c>
      <c r="J586" s="484">
        <v>1.6</v>
      </c>
      <c r="K586" s="317">
        <f t="shared" si="17"/>
        <v>8</v>
      </c>
      <c r="L586" s="480">
        <v>8</v>
      </c>
      <c r="M586" s="480"/>
      <c r="N586" s="234" t="e">
        <f>IF(L586="nio",0,IF(L586&gt;0,L586*J586/P586,0))*VLOOKUP(B586,'2-Kosten per locatie'!$A$12:$C$50,3,FALSE)</f>
        <v>#DIV/0!</v>
      </c>
      <c r="O586" s="234" t="str">
        <f>IF(M586="","",J586*M586/Q586*VLOOKUP(B586,'2-Kosten per locatie'!$A$12:$C$50,3,FALSE))</f>
        <v/>
      </c>
      <c r="P586" s="318">
        <f>IF(L586="nio",0,IF(L586&gt;0,VLOOKUP(G586,'3-Productie normen'!A:O,VLOOKUP(L586,'3-Productie normen'!$B$33:$C$40,2,FALSE),FALSE)))</f>
        <v>0</v>
      </c>
      <c r="Q586" s="318">
        <f>P586*'3-Productie normen'!$O$8</f>
        <v>0</v>
      </c>
      <c r="R586" s="319" t="str">
        <f>VLOOKUP(G586,'3-Productie normen'!A:M,13,FALSE)</f>
        <v>S</v>
      </c>
      <c r="S586" s="319"/>
      <c r="U586" s="320">
        <f t="shared" ref="U586:U633" si="18">K586*J586</f>
        <v>12.8</v>
      </c>
    </row>
    <row r="587" spans="1:21" ht="14.1" customHeight="1">
      <c r="A587" s="74">
        <v>587</v>
      </c>
      <c r="B587" s="286" t="s">
        <v>572</v>
      </c>
      <c r="C587" s="286" t="s">
        <v>573</v>
      </c>
      <c r="D587" s="315" t="s">
        <v>72</v>
      </c>
      <c r="E587" s="316">
        <v>1</v>
      </c>
      <c r="F587" s="494" t="s">
        <v>574</v>
      </c>
      <c r="G587" s="70" t="s">
        <v>42</v>
      </c>
      <c r="H587" s="486" t="s">
        <v>550</v>
      </c>
      <c r="I587" s="423" t="s">
        <v>635</v>
      </c>
      <c r="J587" s="484">
        <v>5.4</v>
      </c>
      <c r="K587" s="317">
        <f t="shared" ref="K587:K650" si="19">SUM(L587:M587)</f>
        <v>26</v>
      </c>
      <c r="L587" s="480">
        <v>26</v>
      </c>
      <c r="M587" s="480"/>
      <c r="N587" s="234" t="e">
        <f>IF(L587="nio",0,IF(L587&gt;0,L587*J587/P587,0))*VLOOKUP(B587,'2-Kosten per locatie'!$A$12:$C$50,3,FALSE)</f>
        <v>#DIV/0!</v>
      </c>
      <c r="O587" s="234" t="str">
        <f>IF(M587="","",J587*M587/Q587*VLOOKUP(B587,'2-Kosten per locatie'!$A$12:$C$50,3,FALSE))</f>
        <v/>
      </c>
      <c r="P587" s="318">
        <f>IF(L587="nio",0,IF(L587&gt;0,VLOOKUP(G587,'3-Productie normen'!A:O,VLOOKUP(L587,'3-Productie normen'!$B$33:$C$40,2,FALSE),FALSE)))</f>
        <v>0</v>
      </c>
      <c r="Q587" s="318">
        <f>P587*'3-Productie normen'!$O$8</f>
        <v>0</v>
      </c>
      <c r="R587" s="319" t="str">
        <f>VLOOKUP(G587,'3-Productie normen'!A:M,13,FALSE)</f>
        <v>V</v>
      </c>
      <c r="S587" s="319"/>
      <c r="U587" s="320">
        <f t="shared" si="18"/>
        <v>140.4</v>
      </c>
    </row>
    <row r="588" spans="1:21" ht="14.1" customHeight="1">
      <c r="A588" s="74">
        <v>588</v>
      </c>
      <c r="B588" s="286" t="s">
        <v>572</v>
      </c>
      <c r="C588" s="286" t="s">
        <v>573</v>
      </c>
      <c r="D588" s="315" t="s">
        <v>72</v>
      </c>
      <c r="E588" s="316">
        <v>2</v>
      </c>
      <c r="F588" s="494" t="s">
        <v>525</v>
      </c>
      <c r="G588" s="286" t="s">
        <v>40</v>
      </c>
      <c r="H588" s="486" t="s">
        <v>550</v>
      </c>
      <c r="I588" s="423" t="s">
        <v>635</v>
      </c>
      <c r="J588" s="484">
        <v>1.5</v>
      </c>
      <c r="K588" s="317">
        <f t="shared" si="19"/>
        <v>26</v>
      </c>
      <c r="L588" s="480">
        <v>26</v>
      </c>
      <c r="M588" s="480"/>
      <c r="N588" s="234" t="e">
        <f>IF(L588="nio",0,IF(L588&gt;0,L588*J588/P588,0))*VLOOKUP(B588,'2-Kosten per locatie'!$A$12:$C$50,3,FALSE)</f>
        <v>#DIV/0!</v>
      </c>
      <c r="O588" s="234" t="str">
        <f>IF(M588="","",J588*M588/Q588*VLOOKUP(B588,'2-Kosten per locatie'!$A$12:$C$50,3,FALSE))</f>
        <v/>
      </c>
      <c r="P588" s="318">
        <f>IF(L588="nio",0,IF(L588&gt;0,VLOOKUP(G588,'3-Productie normen'!A:O,VLOOKUP(L588,'3-Productie normen'!$B$33:$C$40,2,FALSE),FALSE)))</f>
        <v>0</v>
      </c>
      <c r="Q588" s="318">
        <f>P588*'3-Productie normen'!$O$8</f>
        <v>0</v>
      </c>
      <c r="R588" s="319" t="str">
        <f>VLOOKUP(G588,'3-Productie normen'!A:M,13,FALSE)</f>
        <v>V</v>
      </c>
      <c r="S588" s="319"/>
      <c r="U588" s="320">
        <f t="shared" si="18"/>
        <v>39</v>
      </c>
    </row>
    <row r="589" spans="1:21" ht="14.1" customHeight="1">
      <c r="A589" s="74">
        <v>589</v>
      </c>
      <c r="B589" s="286" t="s">
        <v>572</v>
      </c>
      <c r="C589" s="286" t="s">
        <v>573</v>
      </c>
      <c r="D589" s="315" t="s">
        <v>72</v>
      </c>
      <c r="E589" s="316">
        <v>3</v>
      </c>
      <c r="F589" s="494" t="s">
        <v>497</v>
      </c>
      <c r="G589" s="70" t="s">
        <v>38</v>
      </c>
      <c r="H589" s="486" t="s">
        <v>550</v>
      </c>
      <c r="I589" s="423" t="s">
        <v>634</v>
      </c>
      <c r="J589" s="484">
        <v>1.5</v>
      </c>
      <c r="K589" s="317">
        <f t="shared" si="19"/>
        <v>26</v>
      </c>
      <c r="L589" s="480">
        <v>26</v>
      </c>
      <c r="M589" s="480"/>
      <c r="N589" s="234" t="e">
        <f>IF(L589="nio",0,IF(L589&gt;0,L589*J589/P589,0))*VLOOKUP(B589,'2-Kosten per locatie'!$A$12:$C$50,3,FALSE)</f>
        <v>#DIV/0!</v>
      </c>
      <c r="O589" s="234" t="str">
        <f>IF(M589="","",J589*M589/Q589*VLOOKUP(B589,'2-Kosten per locatie'!$A$12:$C$50,3,FALSE))</f>
        <v/>
      </c>
      <c r="P589" s="318">
        <f>IF(L589="nio",0,IF(L589&gt;0,VLOOKUP(G589,'3-Productie normen'!A:O,VLOOKUP(L589,'3-Productie normen'!$B$33:$C$40,2,FALSE),FALSE)))</f>
        <v>0</v>
      </c>
      <c r="Q589" s="318">
        <f>P589*'3-Productie normen'!$O$8</f>
        <v>0</v>
      </c>
      <c r="R589" s="319" t="str">
        <f>VLOOKUP(G589,'3-Productie normen'!A:M,13,FALSE)</f>
        <v>S</v>
      </c>
      <c r="S589" s="319"/>
      <c r="U589" s="320">
        <f t="shared" si="18"/>
        <v>39</v>
      </c>
    </row>
    <row r="590" spans="1:21" ht="14.1" customHeight="1">
      <c r="A590" s="74">
        <v>590</v>
      </c>
      <c r="B590" s="286" t="s">
        <v>576</v>
      </c>
      <c r="C590" s="286" t="s">
        <v>577</v>
      </c>
      <c r="D590" s="315" t="s">
        <v>72</v>
      </c>
      <c r="E590" s="316">
        <v>1</v>
      </c>
      <c r="F590" s="494" t="s">
        <v>574</v>
      </c>
      <c r="G590" s="70" t="s">
        <v>42</v>
      </c>
      <c r="H590" s="486" t="s">
        <v>550</v>
      </c>
      <c r="I590" s="423" t="s">
        <v>635</v>
      </c>
      <c r="J590" s="484">
        <v>12.4</v>
      </c>
      <c r="K590" s="317">
        <f t="shared" si="19"/>
        <v>26</v>
      </c>
      <c r="L590" s="480">
        <v>26</v>
      </c>
      <c r="M590" s="480"/>
      <c r="N590" s="234" t="e">
        <f>IF(L590="nio",0,IF(L590&gt;0,L590*J590/P590,0))*VLOOKUP(B590,'2-Kosten per locatie'!$A$12:$C$50,3,FALSE)</f>
        <v>#DIV/0!</v>
      </c>
      <c r="O590" s="234" t="str">
        <f>IF(M590="","",J590*M590/Q590*VLOOKUP(B590,'2-Kosten per locatie'!$A$12:$C$50,3,FALSE))</f>
        <v/>
      </c>
      <c r="P590" s="318">
        <f>IF(L590="nio",0,IF(L590&gt;0,VLOOKUP(G590,'3-Productie normen'!A:O,VLOOKUP(L590,'3-Productie normen'!$B$33:$C$40,2,FALSE),FALSE)))</f>
        <v>0</v>
      </c>
      <c r="Q590" s="318">
        <f>P590*'3-Productie normen'!$O$8</f>
        <v>0</v>
      </c>
      <c r="R590" s="319" t="str">
        <f>VLOOKUP(G590,'3-Productie normen'!A:M,13,FALSE)</f>
        <v>V</v>
      </c>
      <c r="S590" s="319"/>
      <c r="U590" s="320">
        <f t="shared" si="18"/>
        <v>322.40000000000003</v>
      </c>
    </row>
    <row r="591" spans="1:21" ht="14.1" customHeight="1">
      <c r="A591" s="74">
        <v>591</v>
      </c>
      <c r="B591" s="286" t="s">
        <v>576</v>
      </c>
      <c r="C591" s="286" t="s">
        <v>577</v>
      </c>
      <c r="D591" s="315" t="s">
        <v>72</v>
      </c>
      <c r="E591" s="316">
        <v>2</v>
      </c>
      <c r="F591" s="494" t="s">
        <v>525</v>
      </c>
      <c r="G591" s="286" t="s">
        <v>40</v>
      </c>
      <c r="H591" s="486" t="s">
        <v>550</v>
      </c>
      <c r="I591" s="423" t="s">
        <v>635</v>
      </c>
      <c r="J591" s="484">
        <v>2.7</v>
      </c>
      <c r="K591" s="317">
        <f t="shared" si="19"/>
        <v>26</v>
      </c>
      <c r="L591" s="480">
        <v>26</v>
      </c>
      <c r="M591" s="480"/>
      <c r="N591" s="234" t="e">
        <f>IF(L591="nio",0,IF(L591&gt;0,L591*J591/P591,0))*VLOOKUP(B591,'2-Kosten per locatie'!$A$12:$C$50,3,FALSE)</f>
        <v>#DIV/0!</v>
      </c>
      <c r="O591" s="234" t="str">
        <f>IF(M591="","",J591*M591/Q591*VLOOKUP(B591,'2-Kosten per locatie'!$A$12:$C$50,3,FALSE))</f>
        <v/>
      </c>
      <c r="P591" s="318">
        <f>IF(L591="nio",0,IF(L591&gt;0,VLOOKUP(G591,'3-Productie normen'!A:O,VLOOKUP(L591,'3-Productie normen'!$B$33:$C$40,2,FALSE),FALSE)))</f>
        <v>0</v>
      </c>
      <c r="Q591" s="318">
        <f>P591*'3-Productie normen'!$O$8</f>
        <v>0</v>
      </c>
      <c r="R591" s="319" t="str">
        <f>VLOOKUP(G591,'3-Productie normen'!A:M,13,FALSE)</f>
        <v>V</v>
      </c>
      <c r="S591" s="319"/>
      <c r="U591" s="320">
        <f t="shared" si="18"/>
        <v>70.2</v>
      </c>
    </row>
    <row r="592" spans="1:21" ht="14.1" customHeight="1">
      <c r="A592" s="74">
        <v>592</v>
      </c>
      <c r="B592" s="286" t="s">
        <v>576</v>
      </c>
      <c r="C592" s="286" t="s">
        <v>577</v>
      </c>
      <c r="D592" s="315" t="s">
        <v>72</v>
      </c>
      <c r="E592" s="316">
        <v>3</v>
      </c>
      <c r="F592" s="494" t="s">
        <v>578</v>
      </c>
      <c r="G592" s="70" t="s">
        <v>627</v>
      </c>
      <c r="H592" s="486" t="s">
        <v>550</v>
      </c>
      <c r="I592" s="423" t="s">
        <v>634</v>
      </c>
      <c r="J592" s="484">
        <v>2.5</v>
      </c>
      <c r="K592" s="317">
        <f t="shared" si="19"/>
        <v>26</v>
      </c>
      <c r="L592" s="480">
        <v>26</v>
      </c>
      <c r="M592" s="480"/>
      <c r="N592" s="234" t="e">
        <f>IF(L592="nio",0,IF(L592&gt;0,L592*J592/P592,0))*VLOOKUP(B592,'2-Kosten per locatie'!$A$12:$C$50,3,FALSE)</f>
        <v>#DIV/0!</v>
      </c>
      <c r="O592" s="234" t="str">
        <f>IF(M592="","",J592*M592/Q592*VLOOKUP(B592,'2-Kosten per locatie'!$A$12:$C$50,3,FALSE))</f>
        <v/>
      </c>
      <c r="P592" s="318">
        <f>IF(L592="nio",0,IF(L592&gt;0,VLOOKUP(G592,'3-Productie normen'!A:O,VLOOKUP(L592,'3-Productie normen'!$B$33:$C$40,2,FALSE),FALSE)))</f>
        <v>0</v>
      </c>
      <c r="Q592" s="318">
        <f>P592*'3-Productie normen'!$O$8</f>
        <v>0</v>
      </c>
      <c r="R592" s="319" t="str">
        <f>VLOOKUP(G592,'3-Productie normen'!A:M,13,FALSE)</f>
        <v>S</v>
      </c>
      <c r="S592" s="319"/>
      <c r="U592" s="320">
        <f t="shared" si="18"/>
        <v>65</v>
      </c>
    </row>
    <row r="593" spans="1:21" ht="14.1" customHeight="1">
      <c r="A593" s="74">
        <v>593</v>
      </c>
      <c r="B593" s="286" t="s">
        <v>576</v>
      </c>
      <c r="C593" s="286" t="s">
        <v>577</v>
      </c>
      <c r="D593" s="315" t="s">
        <v>72</v>
      </c>
      <c r="E593" s="316">
        <v>4</v>
      </c>
      <c r="F593" s="494" t="s">
        <v>497</v>
      </c>
      <c r="G593" s="70" t="s">
        <v>38</v>
      </c>
      <c r="H593" s="486" t="s">
        <v>550</v>
      </c>
      <c r="I593" s="423" t="s">
        <v>634</v>
      </c>
      <c r="J593" s="484">
        <v>1.2</v>
      </c>
      <c r="K593" s="317">
        <f t="shared" si="19"/>
        <v>26</v>
      </c>
      <c r="L593" s="480">
        <v>26</v>
      </c>
      <c r="M593" s="480"/>
      <c r="N593" s="234" t="e">
        <f>IF(L593="nio",0,IF(L593&gt;0,L593*J593/P593,0))*VLOOKUP(B593,'2-Kosten per locatie'!$A$12:$C$50,3,FALSE)</f>
        <v>#DIV/0!</v>
      </c>
      <c r="O593" s="234" t="str">
        <f>IF(M593="","",J593*M593/Q593*VLOOKUP(B593,'2-Kosten per locatie'!$A$12:$C$50,3,FALSE))</f>
        <v/>
      </c>
      <c r="P593" s="318">
        <f>IF(L593="nio",0,IF(L593&gt;0,VLOOKUP(G593,'3-Productie normen'!A:O,VLOOKUP(L593,'3-Productie normen'!$B$33:$C$40,2,FALSE),FALSE)))</f>
        <v>0</v>
      </c>
      <c r="Q593" s="318">
        <f>P593*'3-Productie normen'!$O$8</f>
        <v>0</v>
      </c>
      <c r="R593" s="319" t="str">
        <f>VLOOKUP(G593,'3-Productie normen'!A:M,13,FALSE)</f>
        <v>S</v>
      </c>
      <c r="S593" s="319"/>
      <c r="U593" s="320">
        <f t="shared" si="18"/>
        <v>31.2</v>
      </c>
    </row>
    <row r="594" spans="1:21" ht="14.1" customHeight="1">
      <c r="A594" s="74">
        <v>594</v>
      </c>
      <c r="B594" s="286" t="s">
        <v>579</v>
      </c>
      <c r="C594" s="286" t="s">
        <v>580</v>
      </c>
      <c r="D594" s="315" t="s">
        <v>72</v>
      </c>
      <c r="E594" s="316">
        <v>1</v>
      </c>
      <c r="F594" s="494" t="s">
        <v>516</v>
      </c>
      <c r="G594" s="479" t="s">
        <v>42</v>
      </c>
      <c r="H594" s="486" t="s">
        <v>550</v>
      </c>
      <c r="I594" s="423" t="s">
        <v>635</v>
      </c>
      <c r="J594" s="484">
        <v>11.6</v>
      </c>
      <c r="K594" s="317">
        <f t="shared" si="19"/>
        <v>52</v>
      </c>
      <c r="L594" s="480">
        <v>52</v>
      </c>
      <c r="M594" s="480"/>
      <c r="N594" s="234" t="e">
        <f>IF(L594="nio",0,IF(L594&gt;0,L594*J594/P594,0))*VLOOKUP(B594,'2-Kosten per locatie'!$A$12:$C$50,3,FALSE)</f>
        <v>#DIV/0!</v>
      </c>
      <c r="O594" s="234" t="str">
        <f>IF(M594="","",J594*M594/Q594*VLOOKUP(B594,'2-Kosten per locatie'!$A$12:$C$50,3,FALSE))</f>
        <v/>
      </c>
      <c r="P594" s="318">
        <f>IF(L594="nio",0,IF(L594&gt;0,VLOOKUP(G594,'3-Productie normen'!A:O,VLOOKUP(L594,'3-Productie normen'!$B$33:$C$40,2,FALSE),FALSE)))</f>
        <v>0</v>
      </c>
      <c r="Q594" s="318">
        <f>P594*'3-Productie normen'!$O$8</f>
        <v>0</v>
      </c>
      <c r="R594" s="319" t="str">
        <f>VLOOKUP(G594,'3-Productie normen'!A:M,13,FALSE)</f>
        <v>V</v>
      </c>
      <c r="S594" s="319"/>
      <c r="U594" s="320">
        <f t="shared" si="18"/>
        <v>603.19999999999993</v>
      </c>
    </row>
    <row r="595" spans="1:21" ht="14.1" customHeight="1">
      <c r="A595" s="74">
        <v>595</v>
      </c>
      <c r="B595" s="286" t="s">
        <v>579</v>
      </c>
      <c r="C595" s="286" t="s">
        <v>580</v>
      </c>
      <c r="D595" s="315" t="s">
        <v>72</v>
      </c>
      <c r="E595" s="316">
        <v>2</v>
      </c>
      <c r="F595" s="494" t="s">
        <v>456</v>
      </c>
      <c r="G595" s="479" t="s">
        <v>628</v>
      </c>
      <c r="H595" s="486" t="s">
        <v>550</v>
      </c>
      <c r="I595" s="423" t="s">
        <v>635</v>
      </c>
      <c r="J595" s="484">
        <v>5.4</v>
      </c>
      <c r="K595" s="317">
        <f t="shared" si="19"/>
        <v>52</v>
      </c>
      <c r="L595" s="480">
        <v>52</v>
      </c>
      <c r="M595" s="480"/>
      <c r="N595" s="234" t="e">
        <f>IF(L595="nio",0,IF(L595&gt;0,L595*J595/P595,0))*VLOOKUP(B595,'2-Kosten per locatie'!$A$12:$C$50,3,FALSE)</f>
        <v>#DIV/0!</v>
      </c>
      <c r="O595" s="234" t="str">
        <f>IF(M595="","",J595*M595/Q595*VLOOKUP(B595,'2-Kosten per locatie'!$A$12:$C$50,3,FALSE))</f>
        <v/>
      </c>
      <c r="P595" s="318">
        <f>IF(L595="nio",0,IF(L595&gt;0,VLOOKUP(G595,'3-Productie normen'!A:O,VLOOKUP(L595,'3-Productie normen'!$B$33:$C$40,2,FALSE),FALSE)))</f>
        <v>0</v>
      </c>
      <c r="Q595" s="318">
        <f>P595*'3-Productie normen'!$O$8</f>
        <v>0</v>
      </c>
      <c r="R595" s="319" t="str">
        <f>VLOOKUP(G595,'3-Productie normen'!A:M,13,FALSE)</f>
        <v>V</v>
      </c>
      <c r="S595" s="319"/>
      <c r="U595" s="320">
        <f t="shared" si="18"/>
        <v>280.8</v>
      </c>
    </row>
    <row r="596" spans="1:21" ht="14.1" customHeight="1">
      <c r="A596" s="74">
        <v>596</v>
      </c>
      <c r="B596" s="286" t="s">
        <v>579</v>
      </c>
      <c r="C596" s="286" t="s">
        <v>580</v>
      </c>
      <c r="D596" s="315" t="s">
        <v>72</v>
      </c>
      <c r="E596" s="316">
        <v>3</v>
      </c>
      <c r="F596" s="494" t="s">
        <v>578</v>
      </c>
      <c r="G596" s="70" t="s">
        <v>627</v>
      </c>
      <c r="H596" s="486" t="s">
        <v>550</v>
      </c>
      <c r="I596" s="423" t="s">
        <v>634</v>
      </c>
      <c r="J596" s="484">
        <v>2.2999999999999998</v>
      </c>
      <c r="K596" s="317">
        <f t="shared" si="19"/>
        <v>52</v>
      </c>
      <c r="L596" s="480">
        <v>52</v>
      </c>
      <c r="M596" s="480"/>
      <c r="N596" s="234" t="e">
        <f>IF(L596="nio",0,IF(L596&gt;0,L596*J596/P596,0))*VLOOKUP(B596,'2-Kosten per locatie'!$A$12:$C$50,3,FALSE)</f>
        <v>#DIV/0!</v>
      </c>
      <c r="O596" s="234" t="str">
        <f>IF(M596="","",J596*M596/Q596*VLOOKUP(B596,'2-Kosten per locatie'!$A$12:$C$50,3,FALSE))</f>
        <v/>
      </c>
      <c r="P596" s="318">
        <f>IF(L596="nio",0,IF(L596&gt;0,VLOOKUP(G596,'3-Productie normen'!A:O,VLOOKUP(L596,'3-Productie normen'!$B$33:$C$40,2,FALSE),FALSE)))</f>
        <v>0</v>
      </c>
      <c r="Q596" s="318">
        <f>P596*'3-Productie normen'!$O$8</f>
        <v>0</v>
      </c>
      <c r="R596" s="319" t="str">
        <f>VLOOKUP(G596,'3-Productie normen'!A:M,13,FALSE)</f>
        <v>S</v>
      </c>
      <c r="S596" s="319"/>
      <c r="U596" s="320">
        <f t="shared" si="18"/>
        <v>119.6</v>
      </c>
    </row>
    <row r="597" spans="1:21" ht="14.1" customHeight="1">
      <c r="A597" s="74">
        <v>597</v>
      </c>
      <c r="B597" s="286" t="s">
        <v>579</v>
      </c>
      <c r="C597" s="286" t="s">
        <v>580</v>
      </c>
      <c r="D597" s="315" t="s">
        <v>72</v>
      </c>
      <c r="E597" s="316">
        <v>4</v>
      </c>
      <c r="F597" s="494" t="s">
        <v>497</v>
      </c>
      <c r="G597" s="70" t="s">
        <v>38</v>
      </c>
      <c r="H597" s="486" t="s">
        <v>550</v>
      </c>
      <c r="I597" s="423" t="s">
        <v>634</v>
      </c>
      <c r="J597" s="484">
        <v>1.2</v>
      </c>
      <c r="K597" s="317">
        <f t="shared" si="19"/>
        <v>52</v>
      </c>
      <c r="L597" s="480">
        <v>52</v>
      </c>
      <c r="M597" s="480"/>
      <c r="N597" s="234" t="e">
        <f>IF(L597="nio",0,IF(L597&gt;0,L597*J597/P597,0))*VLOOKUP(B597,'2-Kosten per locatie'!$A$12:$C$50,3,FALSE)</f>
        <v>#DIV/0!</v>
      </c>
      <c r="O597" s="234" t="str">
        <f>IF(M597="","",J597*M597/Q597*VLOOKUP(B597,'2-Kosten per locatie'!$A$12:$C$50,3,FALSE))</f>
        <v/>
      </c>
      <c r="P597" s="318">
        <f>IF(L597="nio",0,IF(L597&gt;0,VLOOKUP(G597,'3-Productie normen'!A:O,VLOOKUP(L597,'3-Productie normen'!$B$33:$C$40,2,FALSE),FALSE)))</f>
        <v>0</v>
      </c>
      <c r="Q597" s="318">
        <f>P597*'3-Productie normen'!$O$8</f>
        <v>0</v>
      </c>
      <c r="R597" s="319" t="str">
        <f>VLOOKUP(G597,'3-Productie normen'!A:M,13,FALSE)</f>
        <v>S</v>
      </c>
      <c r="S597" s="319"/>
      <c r="U597" s="320">
        <f t="shared" si="18"/>
        <v>62.4</v>
      </c>
    </row>
    <row r="598" spans="1:21" ht="14.1" customHeight="1">
      <c r="A598" s="74">
        <v>598</v>
      </c>
      <c r="B598" s="286" t="s">
        <v>581</v>
      </c>
      <c r="C598" s="286" t="s">
        <v>582</v>
      </c>
      <c r="D598" s="315" t="s">
        <v>72</v>
      </c>
      <c r="E598" s="316">
        <v>1</v>
      </c>
      <c r="F598" s="494" t="s">
        <v>511</v>
      </c>
      <c r="G598" s="479" t="s">
        <v>36</v>
      </c>
      <c r="H598" s="486" t="s">
        <v>73</v>
      </c>
      <c r="I598" s="486" t="s">
        <v>73</v>
      </c>
      <c r="J598" s="484">
        <v>25</v>
      </c>
      <c r="K598" s="317">
        <f t="shared" si="19"/>
        <v>255</v>
      </c>
      <c r="L598" s="480">
        <v>255</v>
      </c>
      <c r="M598" s="480"/>
      <c r="N598" s="234" t="e">
        <f>IF(L598="nio",0,IF(L598&gt;0,L598*J598/P598,0))*VLOOKUP(B598,'2-Kosten per locatie'!$A$12:$C$50,3,FALSE)</f>
        <v>#DIV/0!</v>
      </c>
      <c r="O598" s="234" t="str">
        <f>IF(M598="","",J598*M598/Q598*VLOOKUP(B598,'2-Kosten per locatie'!$A$12:$C$50,3,FALSE))</f>
        <v/>
      </c>
      <c r="P598" s="318">
        <f>IF(L598="nio",0,IF(L598&gt;0,VLOOKUP(G598,'3-Productie normen'!A:O,VLOOKUP(L598,'3-Productie normen'!$B$33:$C$40,2,FALSE),FALSE)))</f>
        <v>0</v>
      </c>
      <c r="Q598" s="318">
        <f>P598*'3-Productie normen'!$O$8</f>
        <v>0</v>
      </c>
      <c r="R598" s="319" t="str">
        <f>VLOOKUP(G598,'3-Productie normen'!A:M,13,FALSE)</f>
        <v>B</v>
      </c>
      <c r="S598" s="319"/>
      <c r="U598" s="320">
        <f t="shared" si="18"/>
        <v>6375</v>
      </c>
    </row>
    <row r="599" spans="1:21" ht="14.1" customHeight="1">
      <c r="A599" s="74">
        <v>599</v>
      </c>
      <c r="B599" s="286" t="s">
        <v>581</v>
      </c>
      <c r="C599" s="286" t="s">
        <v>582</v>
      </c>
      <c r="D599" s="315" t="s">
        <v>72</v>
      </c>
      <c r="E599" s="316">
        <v>2</v>
      </c>
      <c r="F599" s="494" t="s">
        <v>525</v>
      </c>
      <c r="G599" s="286" t="s">
        <v>40</v>
      </c>
      <c r="H599" s="486" t="s">
        <v>279</v>
      </c>
      <c r="I599" s="486" t="s">
        <v>73</v>
      </c>
      <c r="J599" s="484">
        <v>14</v>
      </c>
      <c r="K599" s="317">
        <f t="shared" si="19"/>
        <v>255</v>
      </c>
      <c r="L599" s="480">
        <v>255</v>
      </c>
      <c r="M599" s="480"/>
      <c r="N599" s="234" t="e">
        <f>IF(L599="nio",0,IF(L599&gt;0,L599*J599/P599,0))*VLOOKUP(B599,'2-Kosten per locatie'!$A$12:$C$50,3,FALSE)</f>
        <v>#DIV/0!</v>
      </c>
      <c r="O599" s="234" t="str">
        <f>IF(M599="","",J599*M599/Q599*VLOOKUP(B599,'2-Kosten per locatie'!$A$12:$C$50,3,FALSE))</f>
        <v/>
      </c>
      <c r="P599" s="318">
        <f>IF(L599="nio",0,IF(L599&gt;0,VLOOKUP(G599,'3-Productie normen'!A:O,VLOOKUP(L599,'3-Productie normen'!$B$33:$C$40,2,FALSE),FALSE)))</f>
        <v>0</v>
      </c>
      <c r="Q599" s="318">
        <f>P599*'3-Productie normen'!$O$8</f>
        <v>0</v>
      </c>
      <c r="R599" s="319" t="str">
        <f>VLOOKUP(G599,'3-Productie normen'!A:M,13,FALSE)</f>
        <v>V</v>
      </c>
      <c r="S599" s="319"/>
      <c r="U599" s="320">
        <f t="shared" si="18"/>
        <v>3570</v>
      </c>
    </row>
    <row r="600" spans="1:21" ht="14.1" customHeight="1">
      <c r="A600" s="74">
        <v>600</v>
      </c>
      <c r="B600" s="286" t="s">
        <v>581</v>
      </c>
      <c r="C600" s="286" t="s">
        <v>582</v>
      </c>
      <c r="D600" s="315" t="s">
        <v>72</v>
      </c>
      <c r="E600" s="316">
        <v>3</v>
      </c>
      <c r="F600" s="494" t="s">
        <v>583</v>
      </c>
      <c r="G600" s="286" t="s">
        <v>40</v>
      </c>
      <c r="H600" s="486" t="s">
        <v>585</v>
      </c>
      <c r="I600" s="486" t="s">
        <v>73</v>
      </c>
      <c r="J600" s="484">
        <v>34</v>
      </c>
      <c r="K600" s="317">
        <f t="shared" si="19"/>
        <v>255</v>
      </c>
      <c r="L600" s="480">
        <v>255</v>
      </c>
      <c r="M600" s="480"/>
      <c r="N600" s="234" t="e">
        <f>IF(L600="nio",0,IF(L600&gt;0,L600*J600/P600,0))*VLOOKUP(B600,'2-Kosten per locatie'!$A$12:$C$50,3,FALSE)</f>
        <v>#DIV/0!</v>
      </c>
      <c r="O600" s="234" t="str">
        <f>IF(M600="","",J600*M600/Q600*VLOOKUP(B600,'2-Kosten per locatie'!$A$12:$C$50,3,FALSE))</f>
        <v/>
      </c>
      <c r="P600" s="318">
        <f>IF(L600="nio",0,IF(L600&gt;0,VLOOKUP(G600,'3-Productie normen'!A:O,VLOOKUP(L600,'3-Productie normen'!$B$33:$C$40,2,FALSE),FALSE)))</f>
        <v>0</v>
      </c>
      <c r="Q600" s="318">
        <f>P600*'3-Productie normen'!$O$8</f>
        <v>0</v>
      </c>
      <c r="R600" s="319" t="str">
        <f>VLOOKUP(G600,'3-Productie normen'!A:M,13,FALSE)</f>
        <v>V</v>
      </c>
      <c r="S600" s="319"/>
      <c r="U600" s="320">
        <f t="shared" si="18"/>
        <v>8670</v>
      </c>
    </row>
    <row r="601" spans="1:21" ht="14.1" customHeight="1">
      <c r="A601" s="74">
        <v>601</v>
      </c>
      <c r="B601" s="286" t="s">
        <v>581</v>
      </c>
      <c r="C601" s="286" t="s">
        <v>582</v>
      </c>
      <c r="D601" s="315" t="s">
        <v>72</v>
      </c>
      <c r="E601" s="316">
        <v>4</v>
      </c>
      <c r="F601" s="494" t="s">
        <v>584</v>
      </c>
      <c r="G601" s="70" t="s">
        <v>38</v>
      </c>
      <c r="H601" s="486" t="s">
        <v>550</v>
      </c>
      <c r="I601" s="423" t="s">
        <v>634</v>
      </c>
      <c r="J601" s="484">
        <v>17</v>
      </c>
      <c r="K601" s="317">
        <f t="shared" si="19"/>
        <v>255</v>
      </c>
      <c r="L601" s="480">
        <v>255</v>
      </c>
      <c r="M601" s="480"/>
      <c r="N601" s="234" t="e">
        <f>IF(L601="nio",0,IF(L601&gt;0,L601*J601/P601,0))*VLOOKUP(B601,'2-Kosten per locatie'!$A$12:$C$50,3,FALSE)</f>
        <v>#DIV/0!</v>
      </c>
      <c r="O601" s="234" t="str">
        <f>IF(M601="","",J601*M601/Q601*VLOOKUP(B601,'2-Kosten per locatie'!$A$12:$C$50,3,FALSE))</f>
        <v/>
      </c>
      <c r="P601" s="318">
        <f>IF(L601="nio",0,IF(L601&gt;0,VLOOKUP(G601,'3-Productie normen'!A:O,VLOOKUP(L601,'3-Productie normen'!$B$33:$C$40,2,FALSE),FALSE)))</f>
        <v>0</v>
      </c>
      <c r="Q601" s="318">
        <f>P601*'3-Productie normen'!$O$8</f>
        <v>0</v>
      </c>
      <c r="R601" s="319" t="str">
        <f>VLOOKUP(G601,'3-Productie normen'!A:M,13,FALSE)</f>
        <v>S</v>
      </c>
      <c r="S601" s="319"/>
      <c r="U601" s="320">
        <f t="shared" si="18"/>
        <v>4335</v>
      </c>
    </row>
    <row r="602" spans="1:21" ht="14.1" customHeight="1">
      <c r="A602" s="74">
        <v>602</v>
      </c>
      <c r="B602" s="286" t="s">
        <v>581</v>
      </c>
      <c r="C602" s="286" t="s">
        <v>582</v>
      </c>
      <c r="D602" s="315" t="s">
        <v>72</v>
      </c>
      <c r="E602" s="316">
        <v>8</v>
      </c>
      <c r="F602" s="494" t="s">
        <v>516</v>
      </c>
      <c r="G602" s="479" t="s">
        <v>42</v>
      </c>
      <c r="H602" s="486" t="s">
        <v>279</v>
      </c>
      <c r="I602" s="486" t="s">
        <v>73</v>
      </c>
      <c r="J602" s="484">
        <v>65</v>
      </c>
      <c r="K602" s="317">
        <f t="shared" si="19"/>
        <v>255</v>
      </c>
      <c r="L602" s="480">
        <v>255</v>
      </c>
      <c r="M602" s="480"/>
      <c r="N602" s="234" t="e">
        <f>IF(L602="nio",0,IF(L602&gt;0,L602*J602/P602,0))*VLOOKUP(B602,'2-Kosten per locatie'!$A$12:$C$50,3,FALSE)</f>
        <v>#DIV/0!</v>
      </c>
      <c r="O602" s="234" t="str">
        <f>IF(M602="","",J602*M602/Q602*VLOOKUP(B602,'2-Kosten per locatie'!$A$12:$C$50,3,FALSE))</f>
        <v/>
      </c>
      <c r="P602" s="318">
        <f>IF(L602="nio",0,IF(L602&gt;0,VLOOKUP(G602,'3-Productie normen'!A:O,VLOOKUP(L602,'3-Productie normen'!$B$33:$C$40,2,FALSE),FALSE)))</f>
        <v>0</v>
      </c>
      <c r="Q602" s="318">
        <f>P602*'3-Productie normen'!$O$8</f>
        <v>0</v>
      </c>
      <c r="R602" s="319" t="str">
        <f>VLOOKUP(G602,'3-Productie normen'!A:M,13,FALSE)</f>
        <v>V</v>
      </c>
      <c r="S602" s="319"/>
      <c r="U602" s="320">
        <f t="shared" si="18"/>
        <v>16575</v>
      </c>
    </row>
    <row r="603" spans="1:21" ht="14.1" customHeight="1">
      <c r="A603" s="74">
        <v>603</v>
      </c>
      <c r="B603" s="286" t="s">
        <v>586</v>
      </c>
      <c r="C603" s="286" t="s">
        <v>582</v>
      </c>
      <c r="D603" s="315" t="s">
        <v>72</v>
      </c>
      <c r="E603" s="316">
        <v>1</v>
      </c>
      <c r="F603" s="494" t="s">
        <v>511</v>
      </c>
      <c r="G603" s="479" t="s">
        <v>36</v>
      </c>
      <c r="H603" s="486" t="s">
        <v>279</v>
      </c>
      <c r="I603" s="486" t="s">
        <v>73</v>
      </c>
      <c r="J603" s="484">
        <v>16.5</v>
      </c>
      <c r="K603" s="317">
        <f t="shared" si="19"/>
        <v>156</v>
      </c>
      <c r="L603" s="480">
        <v>156</v>
      </c>
      <c r="M603" s="480"/>
      <c r="N603" s="234" t="e">
        <f>IF(L603="nio",0,IF(L603&gt;0,L603*J603/P603,0))*VLOOKUP(B603,'2-Kosten per locatie'!$A$12:$C$50,3,FALSE)</f>
        <v>#DIV/0!</v>
      </c>
      <c r="O603" s="234" t="str">
        <f>IF(M603="","",J603*M603/Q603*VLOOKUP(B603,'2-Kosten per locatie'!$A$12:$C$50,3,FALSE))</f>
        <v/>
      </c>
      <c r="P603" s="318">
        <f>IF(L603="nio",0,IF(L603&gt;0,VLOOKUP(G603,'3-Productie normen'!A:O,VLOOKUP(L603,'3-Productie normen'!$B$33:$C$40,2,FALSE),FALSE)))</f>
        <v>0</v>
      </c>
      <c r="Q603" s="318">
        <f>P603*'3-Productie normen'!$O$8</f>
        <v>0</v>
      </c>
      <c r="R603" s="319" t="str">
        <f>VLOOKUP(G603,'3-Productie normen'!A:M,13,FALSE)</f>
        <v>B</v>
      </c>
      <c r="S603" s="319"/>
      <c r="U603" s="320">
        <f t="shared" si="18"/>
        <v>2574</v>
      </c>
    </row>
    <row r="604" spans="1:21" ht="14.1" customHeight="1">
      <c r="A604" s="74">
        <v>604</v>
      </c>
      <c r="B604" s="286" t="s">
        <v>586</v>
      </c>
      <c r="C604" s="286" t="s">
        <v>582</v>
      </c>
      <c r="D604" s="315" t="s">
        <v>72</v>
      </c>
      <c r="E604" s="316">
        <v>2</v>
      </c>
      <c r="F604" s="494" t="s">
        <v>497</v>
      </c>
      <c r="G604" s="70" t="s">
        <v>38</v>
      </c>
      <c r="H604" s="486" t="s">
        <v>279</v>
      </c>
      <c r="I604" s="486" t="s">
        <v>73</v>
      </c>
      <c r="J604" s="484">
        <v>1.5</v>
      </c>
      <c r="K604" s="317">
        <f t="shared" si="19"/>
        <v>156</v>
      </c>
      <c r="L604" s="480">
        <v>156</v>
      </c>
      <c r="M604" s="480"/>
      <c r="N604" s="234" t="e">
        <f>IF(L604="nio",0,IF(L604&gt;0,L604*J604/P604,0))*VLOOKUP(B604,'2-Kosten per locatie'!$A$12:$C$50,3,FALSE)</f>
        <v>#DIV/0!</v>
      </c>
      <c r="O604" s="234" t="str">
        <f>IF(M604="","",J604*M604/Q604*VLOOKUP(B604,'2-Kosten per locatie'!$A$12:$C$50,3,FALSE))</f>
        <v/>
      </c>
      <c r="P604" s="318">
        <f>IF(L604="nio",0,IF(L604&gt;0,VLOOKUP(G604,'3-Productie normen'!A:O,VLOOKUP(L604,'3-Productie normen'!$B$33:$C$40,2,FALSE),FALSE)))</f>
        <v>0</v>
      </c>
      <c r="Q604" s="318">
        <f>P604*'3-Productie normen'!$O$8</f>
        <v>0</v>
      </c>
      <c r="R604" s="319" t="str">
        <f>VLOOKUP(G604,'3-Productie normen'!A:M,13,FALSE)</f>
        <v>S</v>
      </c>
      <c r="S604" s="319"/>
      <c r="U604" s="320">
        <f t="shared" si="18"/>
        <v>234</v>
      </c>
    </row>
    <row r="605" spans="1:21" ht="14.1" customHeight="1">
      <c r="A605" s="74">
        <v>605</v>
      </c>
      <c r="B605" s="286" t="s">
        <v>586</v>
      </c>
      <c r="C605" s="286" t="s">
        <v>582</v>
      </c>
      <c r="D605" s="315" t="s">
        <v>72</v>
      </c>
      <c r="E605" s="316"/>
      <c r="F605" s="494" t="s">
        <v>587</v>
      </c>
      <c r="G605" s="479" t="s">
        <v>628</v>
      </c>
      <c r="H605" s="486"/>
      <c r="I605" s="423" t="s">
        <v>635</v>
      </c>
      <c r="J605" s="484">
        <v>1.5</v>
      </c>
      <c r="K605" s="317">
        <f t="shared" si="19"/>
        <v>156</v>
      </c>
      <c r="L605" s="480">
        <v>156</v>
      </c>
      <c r="M605" s="480"/>
      <c r="N605" s="234" t="e">
        <f>IF(L605="nio",0,IF(L605&gt;0,L605*J605/P605,0))*VLOOKUP(B605,'2-Kosten per locatie'!$A$12:$C$50,3,FALSE)</f>
        <v>#DIV/0!</v>
      </c>
      <c r="O605" s="234" t="str">
        <f>IF(M605="","",J605*M605/Q605*VLOOKUP(B605,'2-Kosten per locatie'!$A$12:$C$50,3,FALSE))</f>
        <v/>
      </c>
      <c r="P605" s="318">
        <f>IF(L605="nio",0,IF(L605&gt;0,VLOOKUP(G605,'3-Productie normen'!A:O,VLOOKUP(L605,'3-Productie normen'!$B$33:$C$40,2,FALSE),FALSE)))</f>
        <v>0</v>
      </c>
      <c r="Q605" s="318">
        <f>P605*'3-Productie normen'!$O$8</f>
        <v>0</v>
      </c>
      <c r="R605" s="319" t="str">
        <f>VLOOKUP(G605,'3-Productie normen'!A:M,13,FALSE)</f>
        <v>V</v>
      </c>
      <c r="S605" s="319"/>
      <c r="U605" s="320">
        <f t="shared" si="18"/>
        <v>234</v>
      </c>
    </row>
    <row r="606" spans="1:21" ht="14.1" customHeight="1">
      <c r="A606" s="74">
        <v>606</v>
      </c>
      <c r="B606" s="286" t="s">
        <v>588</v>
      </c>
      <c r="C606" s="286" t="s">
        <v>589</v>
      </c>
      <c r="D606" s="315" t="s">
        <v>72</v>
      </c>
      <c r="E606" s="316"/>
      <c r="F606" s="494" t="s">
        <v>590</v>
      </c>
      <c r="G606" s="70" t="s">
        <v>627</v>
      </c>
      <c r="H606" s="486" t="s">
        <v>550</v>
      </c>
      <c r="I606" s="423" t="s">
        <v>634</v>
      </c>
      <c r="J606" s="484">
        <v>4.8</v>
      </c>
      <c r="K606" s="317">
        <f t="shared" si="19"/>
        <v>183</v>
      </c>
      <c r="L606" s="480">
        <v>183</v>
      </c>
      <c r="M606" s="480"/>
      <c r="N606" s="234" t="e">
        <f>IF(L606="nio",0,IF(L606&gt;0,L606*J606/P606,0))*VLOOKUP(B606,'2-Kosten per locatie'!$A$12:$C$50,3,FALSE)</f>
        <v>#DIV/0!</v>
      </c>
      <c r="O606" s="234" t="str">
        <f>IF(M606="","",J606*M606/Q606*VLOOKUP(B606,'2-Kosten per locatie'!$A$12:$C$50,3,FALSE))</f>
        <v/>
      </c>
      <c r="P606" s="318">
        <f>IF(L606="nio",0,IF(L606&gt;0,VLOOKUP(G606,'3-Productie normen'!A:O,VLOOKUP(L606,'3-Productie normen'!$B$33:$C$40,2,FALSE),FALSE)))</f>
        <v>0</v>
      </c>
      <c r="Q606" s="318">
        <f>P606*'3-Productie normen'!$O$8</f>
        <v>0</v>
      </c>
      <c r="R606" s="319" t="str">
        <f>VLOOKUP(G606,'3-Productie normen'!A:M,13,FALSE)</f>
        <v>S</v>
      </c>
      <c r="S606" s="319"/>
      <c r="U606" s="320">
        <f t="shared" si="18"/>
        <v>878.4</v>
      </c>
    </row>
    <row r="607" spans="1:21" ht="14.1" customHeight="1">
      <c r="A607" s="74">
        <v>607</v>
      </c>
      <c r="B607" s="286" t="s">
        <v>592</v>
      </c>
      <c r="C607" s="286" t="s">
        <v>593</v>
      </c>
      <c r="D607" s="315" t="s">
        <v>72</v>
      </c>
      <c r="E607" s="316">
        <v>1</v>
      </c>
      <c r="F607" s="494" t="s">
        <v>594</v>
      </c>
      <c r="G607" s="479" t="s">
        <v>42</v>
      </c>
      <c r="H607" s="486" t="s">
        <v>73</v>
      </c>
      <c r="I607" s="486" t="s">
        <v>73</v>
      </c>
      <c r="J607" s="484">
        <v>34.11</v>
      </c>
      <c r="K607" s="317">
        <f t="shared" si="19"/>
        <v>156</v>
      </c>
      <c r="L607" s="480">
        <v>156</v>
      </c>
      <c r="M607" s="480"/>
      <c r="N607" s="234" t="e">
        <f>IF(L607="nio",0,IF(L607&gt;0,L607*J607/P607,0))*VLOOKUP(B607,'2-Kosten per locatie'!$A$12:$C$50,3,FALSE)</f>
        <v>#DIV/0!</v>
      </c>
      <c r="O607" s="234" t="str">
        <f>IF(M607="","",J607*M607/Q607*VLOOKUP(B607,'2-Kosten per locatie'!$A$12:$C$50,3,FALSE))</f>
        <v/>
      </c>
      <c r="P607" s="318">
        <f>IF(L607="nio",0,IF(L607&gt;0,VLOOKUP(G607,'3-Productie normen'!A:O,VLOOKUP(L607,'3-Productie normen'!$B$33:$C$40,2,FALSE),FALSE)))</f>
        <v>0</v>
      </c>
      <c r="Q607" s="318">
        <f>P607*'3-Productie normen'!$O$8</f>
        <v>0</v>
      </c>
      <c r="R607" s="319" t="str">
        <f>VLOOKUP(G607,'3-Productie normen'!A:M,13,FALSE)</f>
        <v>V</v>
      </c>
      <c r="S607" s="319"/>
      <c r="U607" s="320">
        <f t="shared" si="18"/>
        <v>5321.16</v>
      </c>
    </row>
    <row r="608" spans="1:21" ht="14.1" customHeight="1">
      <c r="A608" s="74">
        <v>608</v>
      </c>
      <c r="B608" s="286" t="s">
        <v>592</v>
      </c>
      <c r="C608" s="286" t="s">
        <v>593</v>
      </c>
      <c r="D608" s="315" t="s">
        <v>72</v>
      </c>
      <c r="E608" s="316">
        <v>2</v>
      </c>
      <c r="F608" s="494" t="s">
        <v>595</v>
      </c>
      <c r="G608" s="479" t="s">
        <v>628</v>
      </c>
      <c r="H608" s="486" t="s">
        <v>73</v>
      </c>
      <c r="I608" s="486" t="s">
        <v>73</v>
      </c>
      <c r="J608" s="484">
        <v>0.72</v>
      </c>
      <c r="K608" s="317">
        <f t="shared" si="19"/>
        <v>156</v>
      </c>
      <c r="L608" s="480">
        <v>156</v>
      </c>
      <c r="M608" s="480"/>
      <c r="N608" s="234" t="e">
        <f>IF(L608="nio",0,IF(L608&gt;0,L608*J608/P608,0))*VLOOKUP(B608,'2-Kosten per locatie'!$A$12:$C$50,3,FALSE)</f>
        <v>#DIV/0!</v>
      </c>
      <c r="O608" s="234" t="str">
        <f>IF(M608="","",J608*M608/Q608*VLOOKUP(B608,'2-Kosten per locatie'!$A$12:$C$50,3,FALSE))</f>
        <v/>
      </c>
      <c r="P608" s="318">
        <f>IF(L608="nio",0,IF(L608&gt;0,VLOOKUP(G608,'3-Productie normen'!A:O,VLOOKUP(L608,'3-Productie normen'!$B$33:$C$40,2,FALSE),FALSE)))</f>
        <v>0</v>
      </c>
      <c r="Q608" s="318">
        <f>P608*'3-Productie normen'!$O$8</f>
        <v>0</v>
      </c>
      <c r="R608" s="319" t="str">
        <f>VLOOKUP(G608,'3-Productie normen'!A:M,13,FALSE)</f>
        <v>V</v>
      </c>
      <c r="S608" s="319"/>
      <c r="U608" s="320">
        <f t="shared" si="18"/>
        <v>112.32</v>
      </c>
    </row>
    <row r="609" spans="1:21" ht="14.1" customHeight="1">
      <c r="A609" s="74">
        <v>609</v>
      </c>
      <c r="B609" s="286" t="s">
        <v>592</v>
      </c>
      <c r="C609" s="286" t="s">
        <v>593</v>
      </c>
      <c r="D609" s="315" t="s">
        <v>72</v>
      </c>
      <c r="E609" s="316">
        <v>3</v>
      </c>
      <c r="F609" s="494" t="s">
        <v>497</v>
      </c>
      <c r="G609" s="70" t="s">
        <v>38</v>
      </c>
      <c r="H609" s="486" t="s">
        <v>73</v>
      </c>
      <c r="I609" s="486" t="s">
        <v>73</v>
      </c>
      <c r="J609" s="484">
        <v>1.17</v>
      </c>
      <c r="K609" s="317">
        <f t="shared" si="19"/>
        <v>156</v>
      </c>
      <c r="L609" s="480">
        <v>156</v>
      </c>
      <c r="M609" s="480"/>
      <c r="N609" s="234" t="e">
        <f>IF(L609="nio",0,IF(L609&gt;0,L609*J609/P609,0))*VLOOKUP(B609,'2-Kosten per locatie'!$A$12:$C$50,3,FALSE)</f>
        <v>#DIV/0!</v>
      </c>
      <c r="O609" s="234" t="str">
        <f>IF(M609="","",J609*M609/Q609*VLOOKUP(B609,'2-Kosten per locatie'!$A$12:$C$50,3,FALSE))</f>
        <v/>
      </c>
      <c r="P609" s="318">
        <f>IF(L609="nio",0,IF(L609&gt;0,VLOOKUP(G609,'3-Productie normen'!A:O,VLOOKUP(L609,'3-Productie normen'!$B$33:$C$40,2,FALSE),FALSE)))</f>
        <v>0</v>
      </c>
      <c r="Q609" s="318">
        <f>P609*'3-Productie normen'!$O$8</f>
        <v>0</v>
      </c>
      <c r="R609" s="319" t="str">
        <f>VLOOKUP(G609,'3-Productie normen'!A:M,13,FALSE)</f>
        <v>S</v>
      </c>
      <c r="S609" s="319"/>
      <c r="U609" s="320">
        <f t="shared" si="18"/>
        <v>182.51999999999998</v>
      </c>
    </row>
    <row r="610" spans="1:21" ht="14.1" customHeight="1">
      <c r="A610" s="74">
        <v>610</v>
      </c>
      <c r="B610" s="286" t="s">
        <v>596</v>
      </c>
      <c r="C610" s="286" t="s">
        <v>599</v>
      </c>
      <c r="D610" s="315" t="s">
        <v>72</v>
      </c>
      <c r="E610" s="316"/>
      <c r="F610" s="494" t="s">
        <v>497</v>
      </c>
      <c r="G610" s="70" t="s">
        <v>38</v>
      </c>
      <c r="H610" s="486" t="s">
        <v>550</v>
      </c>
      <c r="I610" s="423" t="s">
        <v>634</v>
      </c>
      <c r="J610" s="484">
        <v>2</v>
      </c>
      <c r="K610" s="317">
        <f t="shared" si="19"/>
        <v>52</v>
      </c>
      <c r="L610" s="480">
        <v>52</v>
      </c>
      <c r="M610" s="480"/>
      <c r="N610" s="234" t="e">
        <f>IF(L610="nio",0,IF(L610&gt;0,L610*J610/P610,0))*VLOOKUP(B610,'2-Kosten per locatie'!$A$12:$C$50,3,FALSE)</f>
        <v>#DIV/0!</v>
      </c>
      <c r="O610" s="234" t="str">
        <f>IF(M610="","",J610*M610/Q610*VLOOKUP(B610,'2-Kosten per locatie'!$A$12:$C$50,3,FALSE))</f>
        <v/>
      </c>
      <c r="P610" s="318">
        <f>IF(L610="nio",0,IF(L610&gt;0,VLOOKUP(G610,'3-Productie normen'!A:O,VLOOKUP(L610,'3-Productie normen'!$B$33:$C$40,2,FALSE),FALSE)))</f>
        <v>0</v>
      </c>
      <c r="Q610" s="318">
        <f>P610*'3-Productie normen'!$O$8</f>
        <v>0</v>
      </c>
      <c r="R610" s="319" t="str">
        <f>VLOOKUP(G610,'3-Productie normen'!A:M,13,FALSE)</f>
        <v>S</v>
      </c>
      <c r="S610" s="319"/>
      <c r="U610" s="320">
        <f t="shared" si="18"/>
        <v>104</v>
      </c>
    </row>
    <row r="611" spans="1:21" ht="14.1" customHeight="1">
      <c r="A611" s="74">
        <v>611</v>
      </c>
      <c r="B611" s="286" t="s">
        <v>597</v>
      </c>
      <c r="C611" s="286" t="s">
        <v>598</v>
      </c>
      <c r="D611" s="315" t="s">
        <v>72</v>
      </c>
      <c r="E611" s="316"/>
      <c r="F611" s="494" t="s">
        <v>590</v>
      </c>
      <c r="G611" s="70" t="s">
        <v>627</v>
      </c>
      <c r="H611" s="486" t="s">
        <v>550</v>
      </c>
      <c r="I611" s="423" t="s">
        <v>634</v>
      </c>
      <c r="J611" s="484">
        <v>18.440000000000001</v>
      </c>
      <c r="K611" s="317">
        <f t="shared" si="19"/>
        <v>183</v>
      </c>
      <c r="L611" s="480">
        <v>183</v>
      </c>
      <c r="M611" s="480"/>
      <c r="N611" s="234" t="e">
        <f>IF(L611="nio",0,IF(L611&gt;0,L611*J611/P611,0))*VLOOKUP(B611,'2-Kosten per locatie'!$A$12:$C$50,3,FALSE)</f>
        <v>#DIV/0!</v>
      </c>
      <c r="O611" s="234" t="str">
        <f>IF(M611="","",J611*M611/Q611*VLOOKUP(B611,'2-Kosten per locatie'!$A$12:$C$50,3,FALSE))</f>
        <v/>
      </c>
      <c r="P611" s="318">
        <f>IF(L611="nio",0,IF(L611&gt;0,VLOOKUP(G611,'3-Productie normen'!A:O,VLOOKUP(L611,'3-Productie normen'!$B$33:$C$40,2,FALSE),FALSE)))</f>
        <v>0</v>
      </c>
      <c r="Q611" s="318">
        <f>P611*'3-Productie normen'!$O$8</f>
        <v>0</v>
      </c>
      <c r="R611" s="319" t="str">
        <f>VLOOKUP(G611,'3-Productie normen'!A:M,13,FALSE)</f>
        <v>S</v>
      </c>
      <c r="S611" s="319"/>
      <c r="U611" s="320">
        <f t="shared" si="18"/>
        <v>3374.5200000000004</v>
      </c>
    </row>
    <row r="612" spans="1:21" ht="14.1" customHeight="1">
      <c r="A612" s="74">
        <v>612</v>
      </c>
      <c r="B612" s="286" t="s">
        <v>600</v>
      </c>
      <c r="C612" s="286" t="s">
        <v>612</v>
      </c>
      <c r="D612" s="315" t="s">
        <v>72</v>
      </c>
      <c r="E612" s="316"/>
      <c r="F612" s="494" t="s">
        <v>601</v>
      </c>
      <c r="G612" s="479" t="s">
        <v>601</v>
      </c>
      <c r="H612" s="486" t="s">
        <v>550</v>
      </c>
      <c r="I612" s="423" t="s">
        <v>635</v>
      </c>
      <c r="J612" s="484">
        <v>20</v>
      </c>
      <c r="K612" s="317">
        <f t="shared" si="19"/>
        <v>26</v>
      </c>
      <c r="L612" s="480">
        <v>26</v>
      </c>
      <c r="M612" s="480"/>
      <c r="N612" s="234" t="e">
        <f>IF(L612="nio",0,IF(L612&gt;0,L612*J612/P612,0))*VLOOKUP(B612,'2-Kosten per locatie'!$A$12:$C$50,3,FALSE)</f>
        <v>#DIV/0!</v>
      </c>
      <c r="O612" s="234" t="str">
        <f>IF(M612="","",J612*M612/Q612*VLOOKUP(B612,'2-Kosten per locatie'!$A$12:$C$50,3,FALSE))</f>
        <v/>
      </c>
      <c r="P612" s="318">
        <f>IF(L612="nio",0,IF(L612&gt;0,VLOOKUP(G612,'3-Productie normen'!A:O,VLOOKUP(L612,'3-Productie normen'!$B$33:$C$40,2,FALSE),FALSE)))</f>
        <v>0</v>
      </c>
      <c r="Q612" s="318">
        <f>P612*'3-Productie normen'!$O$8</f>
        <v>0</v>
      </c>
      <c r="R612" s="319" t="str">
        <f>VLOOKUP(G612,'3-Productie normen'!A:M,13,FALSE)</f>
        <v>V</v>
      </c>
      <c r="S612" s="319"/>
      <c r="U612" s="320">
        <f t="shared" si="18"/>
        <v>520</v>
      </c>
    </row>
    <row r="613" spans="1:21" ht="14.1" customHeight="1">
      <c r="A613" s="74">
        <v>613</v>
      </c>
      <c r="B613" s="286" t="s">
        <v>602</v>
      </c>
      <c r="C613" s="286" t="s">
        <v>603</v>
      </c>
      <c r="D613" s="315" t="s">
        <v>72</v>
      </c>
      <c r="E613" s="316"/>
      <c r="F613" s="494" t="s">
        <v>604</v>
      </c>
      <c r="G613" s="479" t="s">
        <v>42</v>
      </c>
      <c r="H613" s="486" t="s">
        <v>550</v>
      </c>
      <c r="I613" s="423" t="s">
        <v>635</v>
      </c>
      <c r="J613" s="484">
        <v>42.28</v>
      </c>
      <c r="K613" s="317">
        <f t="shared" si="19"/>
        <v>255</v>
      </c>
      <c r="L613" s="480">
        <v>255</v>
      </c>
      <c r="M613" s="480"/>
      <c r="N613" s="234" t="e">
        <f>IF(L613="nio",0,IF(L613&gt;0,L613*J613/P613,0))*VLOOKUP(B613,'2-Kosten per locatie'!$A$12:$C$50,3,FALSE)</f>
        <v>#DIV/0!</v>
      </c>
      <c r="O613" s="234" t="str">
        <f>IF(M613="","",J613*M613/Q613*VLOOKUP(B613,'2-Kosten per locatie'!$A$12:$C$50,3,FALSE))</f>
        <v/>
      </c>
      <c r="P613" s="318">
        <f>IF(L613="nio",0,IF(L613&gt;0,VLOOKUP(G613,'3-Productie normen'!A:O,VLOOKUP(L613,'3-Productie normen'!$B$33:$C$40,2,FALSE),FALSE)))</f>
        <v>0</v>
      </c>
      <c r="Q613" s="318">
        <f>P613*'3-Productie normen'!$O$8</f>
        <v>0</v>
      </c>
      <c r="R613" s="319" t="str">
        <f>VLOOKUP(G613,'3-Productie normen'!A:M,13,FALSE)</f>
        <v>V</v>
      </c>
      <c r="S613" s="319"/>
      <c r="U613" s="320">
        <f t="shared" si="18"/>
        <v>10781.4</v>
      </c>
    </row>
    <row r="614" spans="1:21" ht="14.1" customHeight="1">
      <c r="A614" s="74">
        <v>614</v>
      </c>
      <c r="B614" s="286" t="s">
        <v>602</v>
      </c>
      <c r="C614" s="286" t="s">
        <v>603</v>
      </c>
      <c r="D614" s="315" t="s">
        <v>72</v>
      </c>
      <c r="E614" s="316"/>
      <c r="F614" s="494" t="s">
        <v>605</v>
      </c>
      <c r="G614" s="479" t="s">
        <v>36</v>
      </c>
      <c r="H614" s="486" t="s">
        <v>608</v>
      </c>
      <c r="I614" s="486" t="s">
        <v>642</v>
      </c>
      <c r="J614" s="484">
        <v>18.53</v>
      </c>
      <c r="K614" s="317">
        <f t="shared" si="19"/>
        <v>255</v>
      </c>
      <c r="L614" s="480">
        <v>255</v>
      </c>
      <c r="M614" s="480"/>
      <c r="N614" s="234" t="e">
        <f>IF(L614="nio",0,IF(L614&gt;0,L614*J614/P614,0))*VLOOKUP(B614,'2-Kosten per locatie'!$A$12:$C$50,3,FALSE)</f>
        <v>#DIV/0!</v>
      </c>
      <c r="O614" s="234" t="str">
        <f>IF(M614="","",J614*M614/Q614*VLOOKUP(B614,'2-Kosten per locatie'!$A$12:$C$50,3,FALSE))</f>
        <v/>
      </c>
      <c r="P614" s="318">
        <f>IF(L614="nio",0,IF(L614&gt;0,VLOOKUP(G614,'3-Productie normen'!A:O,VLOOKUP(L614,'3-Productie normen'!$B$33:$C$40,2,FALSE),FALSE)))</f>
        <v>0</v>
      </c>
      <c r="Q614" s="318">
        <f>P614*'3-Productie normen'!$O$8</f>
        <v>0</v>
      </c>
      <c r="R614" s="319" t="str">
        <f>VLOOKUP(G614,'3-Productie normen'!A:M,13,FALSE)</f>
        <v>B</v>
      </c>
      <c r="S614" s="319"/>
      <c r="U614" s="320">
        <f t="shared" si="18"/>
        <v>4725.1500000000005</v>
      </c>
    </row>
    <row r="615" spans="1:21" ht="14.1" customHeight="1">
      <c r="A615" s="74">
        <v>615</v>
      </c>
      <c r="B615" s="286" t="s">
        <v>602</v>
      </c>
      <c r="C615" s="286" t="s">
        <v>603</v>
      </c>
      <c r="D615" s="315" t="s">
        <v>72</v>
      </c>
      <c r="E615" s="316"/>
      <c r="F615" s="494" t="s">
        <v>606</v>
      </c>
      <c r="G615" s="70" t="s">
        <v>38</v>
      </c>
      <c r="H615" s="486" t="s">
        <v>550</v>
      </c>
      <c r="I615" s="423" t="s">
        <v>634</v>
      </c>
      <c r="J615" s="484">
        <v>15.2</v>
      </c>
      <c r="K615" s="317">
        <f t="shared" si="19"/>
        <v>255</v>
      </c>
      <c r="L615" s="480">
        <v>255</v>
      </c>
      <c r="M615" s="480"/>
      <c r="N615" s="234" t="e">
        <f>IF(L615="nio",0,IF(L615&gt;0,L615*J615/P615,0))*VLOOKUP(B615,'2-Kosten per locatie'!$A$12:$C$50,3,FALSE)</f>
        <v>#DIV/0!</v>
      </c>
      <c r="O615" s="234" t="str">
        <f>IF(M615="","",J615*M615/Q615*VLOOKUP(B615,'2-Kosten per locatie'!$A$12:$C$50,3,FALSE))</f>
        <v/>
      </c>
      <c r="P615" s="318">
        <f>IF(L615="nio",0,IF(L615&gt;0,VLOOKUP(G615,'3-Productie normen'!A:O,VLOOKUP(L615,'3-Productie normen'!$B$33:$C$40,2,FALSE),FALSE)))</f>
        <v>0</v>
      </c>
      <c r="Q615" s="318">
        <f>P615*'3-Productie normen'!$O$8</f>
        <v>0</v>
      </c>
      <c r="R615" s="319" t="str">
        <f>VLOOKUP(G615,'3-Productie normen'!A:M,13,FALSE)</f>
        <v>S</v>
      </c>
      <c r="S615" s="319"/>
      <c r="U615" s="320">
        <f t="shared" si="18"/>
        <v>3876</v>
      </c>
    </row>
    <row r="616" spans="1:21" ht="14.1" customHeight="1">
      <c r="A616" s="74">
        <v>616</v>
      </c>
      <c r="B616" s="286" t="s">
        <v>602</v>
      </c>
      <c r="C616" s="286" t="s">
        <v>603</v>
      </c>
      <c r="D616" s="315" t="s">
        <v>72</v>
      </c>
      <c r="E616" s="316"/>
      <c r="F616" s="494" t="s">
        <v>607</v>
      </c>
      <c r="G616" s="286" t="s">
        <v>40</v>
      </c>
      <c r="H616" s="486" t="s">
        <v>279</v>
      </c>
      <c r="I616" s="486" t="s">
        <v>73</v>
      </c>
      <c r="J616" s="484">
        <v>15</v>
      </c>
      <c r="K616" s="317">
        <f t="shared" si="19"/>
        <v>255</v>
      </c>
      <c r="L616" s="480">
        <v>255</v>
      </c>
      <c r="M616" s="480"/>
      <c r="N616" s="234" t="e">
        <f>IF(L616="nio",0,IF(L616&gt;0,L616*J616/P616,0))*VLOOKUP(B616,'2-Kosten per locatie'!$A$12:$C$50,3,FALSE)</f>
        <v>#DIV/0!</v>
      </c>
      <c r="O616" s="234" t="str">
        <f>IF(M616="","",J616*M616/Q616*VLOOKUP(B616,'2-Kosten per locatie'!$A$12:$C$50,3,FALSE))</f>
        <v/>
      </c>
      <c r="P616" s="318">
        <f>IF(L616="nio",0,IF(L616&gt;0,VLOOKUP(G616,'3-Productie normen'!A:O,VLOOKUP(L616,'3-Productie normen'!$B$33:$C$40,2,FALSE),FALSE)))</f>
        <v>0</v>
      </c>
      <c r="Q616" s="318">
        <f>P616*'3-Productie normen'!$O$8</f>
        <v>0</v>
      </c>
      <c r="R616" s="319" t="str">
        <f>VLOOKUP(G616,'3-Productie normen'!A:M,13,FALSE)</f>
        <v>V</v>
      </c>
      <c r="S616" s="319"/>
      <c r="U616" s="320">
        <f t="shared" si="18"/>
        <v>3825</v>
      </c>
    </row>
    <row r="617" spans="1:21" ht="14.1" customHeight="1">
      <c r="A617" s="74">
        <v>617</v>
      </c>
      <c r="B617" s="286" t="s">
        <v>602</v>
      </c>
      <c r="C617" s="286" t="s">
        <v>603</v>
      </c>
      <c r="D617" s="315" t="s">
        <v>72</v>
      </c>
      <c r="E617" s="316"/>
      <c r="F617" s="494" t="s">
        <v>605</v>
      </c>
      <c r="G617" s="479" t="s">
        <v>36</v>
      </c>
      <c r="H617" s="486" t="s">
        <v>609</v>
      </c>
      <c r="I617" s="423" t="s">
        <v>635</v>
      </c>
      <c r="J617" s="484">
        <v>16.63</v>
      </c>
      <c r="K617" s="317">
        <f t="shared" si="19"/>
        <v>255</v>
      </c>
      <c r="L617" s="480">
        <v>255</v>
      </c>
      <c r="M617" s="480"/>
      <c r="N617" s="234" t="e">
        <f>IF(L617="nio",0,IF(L617&gt;0,L617*J617/P617,0))*VLOOKUP(B617,'2-Kosten per locatie'!$A$12:$C$50,3,FALSE)</f>
        <v>#DIV/0!</v>
      </c>
      <c r="O617" s="234" t="str">
        <f>IF(M617="","",J617*M617/Q617*VLOOKUP(B617,'2-Kosten per locatie'!$A$12:$C$50,3,FALSE))</f>
        <v/>
      </c>
      <c r="P617" s="318">
        <f>IF(L617="nio",0,IF(L617&gt;0,VLOOKUP(G617,'3-Productie normen'!A:O,VLOOKUP(L617,'3-Productie normen'!$B$33:$C$40,2,FALSE),FALSE)))</f>
        <v>0</v>
      </c>
      <c r="Q617" s="318">
        <f>P617*'3-Productie normen'!$O$8</f>
        <v>0</v>
      </c>
      <c r="R617" s="319" t="str">
        <f>VLOOKUP(G617,'3-Productie normen'!A:M,13,FALSE)</f>
        <v>B</v>
      </c>
      <c r="S617" s="319"/>
      <c r="U617" s="320">
        <f t="shared" si="18"/>
        <v>4240.6499999999996</v>
      </c>
    </row>
    <row r="618" spans="1:21" ht="14.1" customHeight="1">
      <c r="A618" s="74">
        <v>618</v>
      </c>
      <c r="B618" s="286" t="s">
        <v>602</v>
      </c>
      <c r="C618" s="286" t="s">
        <v>603</v>
      </c>
      <c r="D618" s="315" t="s">
        <v>72</v>
      </c>
      <c r="E618" s="316"/>
      <c r="F618" s="494" t="s">
        <v>604</v>
      </c>
      <c r="G618" s="479" t="s">
        <v>42</v>
      </c>
      <c r="H618" s="486" t="s">
        <v>550</v>
      </c>
      <c r="I618" s="423" t="s">
        <v>635</v>
      </c>
      <c r="J618" s="484">
        <v>20</v>
      </c>
      <c r="K618" s="317">
        <f t="shared" si="19"/>
        <v>255</v>
      </c>
      <c r="L618" s="480">
        <v>255</v>
      </c>
      <c r="M618" s="480"/>
      <c r="N618" s="234" t="e">
        <f>IF(L618="nio",0,IF(L618&gt;0,L618*J618/P618,0))*VLOOKUP(B618,'2-Kosten per locatie'!$A$12:$C$50,3,FALSE)</f>
        <v>#DIV/0!</v>
      </c>
      <c r="O618" s="234" t="str">
        <f>IF(M618="","",J618*M618/Q618*VLOOKUP(B618,'2-Kosten per locatie'!$A$12:$C$50,3,FALSE))</f>
        <v/>
      </c>
      <c r="P618" s="318">
        <f>IF(L618="nio",0,IF(L618&gt;0,VLOOKUP(G618,'3-Productie normen'!A:O,VLOOKUP(L618,'3-Productie normen'!$B$33:$C$40,2,FALSE),FALSE)))</f>
        <v>0</v>
      </c>
      <c r="Q618" s="318">
        <f>P618*'3-Productie normen'!$O$8</f>
        <v>0</v>
      </c>
      <c r="R618" s="319" t="str">
        <f>VLOOKUP(G618,'3-Productie normen'!A:M,13,FALSE)</f>
        <v>V</v>
      </c>
      <c r="S618" s="319"/>
      <c r="U618" s="320">
        <f t="shared" si="18"/>
        <v>5100</v>
      </c>
    </row>
    <row r="619" spans="1:21" ht="14.1" customHeight="1">
      <c r="A619" s="74">
        <v>619</v>
      </c>
      <c r="B619" s="286" t="s">
        <v>610</v>
      </c>
      <c r="C619" s="286" t="s">
        <v>611</v>
      </c>
      <c r="D619" s="315" t="s">
        <v>72</v>
      </c>
      <c r="E619" s="316"/>
      <c r="F619" s="494" t="s">
        <v>574</v>
      </c>
      <c r="G619" s="70" t="s">
        <v>42</v>
      </c>
      <c r="H619" s="486" t="s">
        <v>550</v>
      </c>
      <c r="I619" s="423" t="s">
        <v>635</v>
      </c>
      <c r="J619" s="484">
        <v>5.4</v>
      </c>
      <c r="K619" s="317">
        <f t="shared" si="19"/>
        <v>26</v>
      </c>
      <c r="L619" s="480">
        <v>26</v>
      </c>
      <c r="M619" s="480"/>
      <c r="N619" s="234" t="e">
        <f>IF(L619="nio",0,IF(L619&gt;0,L619*J619/P619,0))*VLOOKUP(B619,'2-Kosten per locatie'!$A$12:$C$50,3,FALSE)</f>
        <v>#DIV/0!</v>
      </c>
      <c r="O619" s="234" t="str">
        <f>IF(M619="","",J619*M619/Q619*VLOOKUP(B619,'2-Kosten per locatie'!$A$12:$C$50,3,FALSE))</f>
        <v/>
      </c>
      <c r="P619" s="318">
        <f>IF(L619="nio",0,IF(L619&gt;0,VLOOKUP(G619,'3-Productie normen'!A:O,VLOOKUP(L619,'3-Productie normen'!$B$33:$C$40,2,FALSE),FALSE)))</f>
        <v>0</v>
      </c>
      <c r="Q619" s="318">
        <f>P619*'3-Productie normen'!$O$8</f>
        <v>0</v>
      </c>
      <c r="R619" s="319" t="str">
        <f>VLOOKUP(G619,'3-Productie normen'!A:M,13,FALSE)</f>
        <v>V</v>
      </c>
      <c r="S619" s="319"/>
      <c r="U619" s="320">
        <f t="shared" si="18"/>
        <v>140.4</v>
      </c>
    </row>
    <row r="620" spans="1:21" ht="14.1" customHeight="1">
      <c r="A620" s="74">
        <v>620</v>
      </c>
      <c r="B620" s="286" t="s">
        <v>610</v>
      </c>
      <c r="C620" s="286" t="s">
        <v>611</v>
      </c>
      <c r="D620" s="315" t="s">
        <v>72</v>
      </c>
      <c r="E620" s="316"/>
      <c r="F620" s="494" t="s">
        <v>525</v>
      </c>
      <c r="G620" s="286" t="s">
        <v>40</v>
      </c>
      <c r="H620" s="486" t="s">
        <v>550</v>
      </c>
      <c r="I620" s="423" t="s">
        <v>635</v>
      </c>
      <c r="J620" s="484">
        <v>1.5</v>
      </c>
      <c r="K620" s="317">
        <f t="shared" si="19"/>
        <v>26</v>
      </c>
      <c r="L620" s="480">
        <v>26</v>
      </c>
      <c r="M620" s="480"/>
      <c r="N620" s="234" t="e">
        <f>IF(L620="nio",0,IF(L620&gt;0,L620*J620/P620,0))*VLOOKUP(B620,'2-Kosten per locatie'!$A$12:$C$50,3,FALSE)</f>
        <v>#DIV/0!</v>
      </c>
      <c r="O620" s="234" t="str">
        <f>IF(M620="","",J620*M620/Q620*VLOOKUP(B620,'2-Kosten per locatie'!$A$12:$C$50,3,FALSE))</f>
        <v/>
      </c>
      <c r="P620" s="318">
        <f>IF(L620="nio",0,IF(L620&gt;0,VLOOKUP(G620,'3-Productie normen'!A:O,VLOOKUP(L620,'3-Productie normen'!$B$33:$C$40,2,FALSE),FALSE)))</f>
        <v>0</v>
      </c>
      <c r="Q620" s="318">
        <f>P620*'3-Productie normen'!$O$8</f>
        <v>0</v>
      </c>
      <c r="R620" s="319" t="str">
        <f>VLOOKUP(G620,'3-Productie normen'!A:M,13,FALSE)</f>
        <v>V</v>
      </c>
      <c r="S620" s="319"/>
      <c r="U620" s="320">
        <f t="shared" si="18"/>
        <v>39</v>
      </c>
    </row>
    <row r="621" spans="1:21" ht="14.1" customHeight="1">
      <c r="A621" s="74">
        <v>621</v>
      </c>
      <c r="B621" s="286" t="s">
        <v>610</v>
      </c>
      <c r="C621" s="286" t="s">
        <v>611</v>
      </c>
      <c r="D621" s="315" t="s">
        <v>72</v>
      </c>
      <c r="E621" s="316"/>
      <c r="F621" s="494" t="s">
        <v>497</v>
      </c>
      <c r="G621" s="70" t="s">
        <v>38</v>
      </c>
      <c r="H621" s="486" t="s">
        <v>550</v>
      </c>
      <c r="I621" s="423" t="s">
        <v>634</v>
      </c>
      <c r="J621" s="484">
        <v>1.5</v>
      </c>
      <c r="K621" s="317">
        <f t="shared" si="19"/>
        <v>26</v>
      </c>
      <c r="L621" s="480">
        <v>26</v>
      </c>
      <c r="M621" s="480"/>
      <c r="N621" s="234" t="e">
        <f>IF(L621="nio",0,IF(L621&gt;0,L621*J621/P621,0))*VLOOKUP(B621,'2-Kosten per locatie'!$A$12:$C$50,3,FALSE)</f>
        <v>#DIV/0!</v>
      </c>
      <c r="O621" s="234" t="str">
        <f>IF(M621="","",J621*M621/Q621*VLOOKUP(B621,'2-Kosten per locatie'!$A$12:$C$50,3,FALSE))</f>
        <v/>
      </c>
      <c r="P621" s="318">
        <f>IF(L621="nio",0,IF(L621&gt;0,VLOOKUP(G621,'3-Productie normen'!A:O,VLOOKUP(L621,'3-Productie normen'!$B$33:$C$40,2,FALSE),FALSE)))</f>
        <v>0</v>
      </c>
      <c r="Q621" s="318">
        <f>P621*'3-Productie normen'!$O$8</f>
        <v>0</v>
      </c>
      <c r="R621" s="319" t="str">
        <f>VLOOKUP(G621,'3-Productie normen'!A:M,13,FALSE)</f>
        <v>S</v>
      </c>
      <c r="S621" s="319"/>
      <c r="U621" s="320">
        <f t="shared" si="18"/>
        <v>39</v>
      </c>
    </row>
    <row r="622" spans="1:21" ht="14.1" customHeight="1">
      <c r="A622" s="74">
        <v>622</v>
      </c>
      <c r="B622" s="286" t="s">
        <v>613</v>
      </c>
      <c r="C622" s="286" t="s">
        <v>566</v>
      </c>
      <c r="D622" s="315" t="s">
        <v>72</v>
      </c>
      <c r="E622" s="316"/>
      <c r="F622" s="494" t="s">
        <v>601</v>
      </c>
      <c r="G622" s="479" t="s">
        <v>601</v>
      </c>
      <c r="H622" s="486" t="s">
        <v>550</v>
      </c>
      <c r="I622" s="423" t="s">
        <v>635</v>
      </c>
      <c r="J622" s="484">
        <v>4</v>
      </c>
      <c r="K622" s="317">
        <f t="shared" si="19"/>
        <v>12</v>
      </c>
      <c r="L622" s="480">
        <v>12</v>
      </c>
      <c r="M622" s="480"/>
      <c r="N622" s="234" t="e">
        <f>IF(L622="nio",0,IF(L622&gt;0,L622*J622/P622,0))*VLOOKUP(B622,'2-Kosten per locatie'!$A$12:$C$50,3,FALSE)</f>
        <v>#DIV/0!</v>
      </c>
      <c r="O622" s="234" t="str">
        <f>IF(M622="","",J622*M622/Q622*VLOOKUP(B622,'2-Kosten per locatie'!$A$12:$C$50,3,FALSE))</f>
        <v/>
      </c>
      <c r="P622" s="318">
        <f>IF(L622="nio",0,IF(L622&gt;0,VLOOKUP(G622,'3-Productie normen'!A:O,VLOOKUP(L622,'3-Productie normen'!$B$33:$C$40,2,FALSE),FALSE)))</f>
        <v>0</v>
      </c>
      <c r="Q622" s="318">
        <f>P622*'3-Productie normen'!$O$8</f>
        <v>0</v>
      </c>
      <c r="R622" s="319" t="str">
        <f>VLOOKUP(G622,'3-Productie normen'!A:M,13,FALSE)</f>
        <v>V</v>
      </c>
      <c r="S622" s="319"/>
      <c r="U622" s="320">
        <f t="shared" si="18"/>
        <v>48</v>
      </c>
    </row>
    <row r="623" spans="1:21" ht="14.1" customHeight="1">
      <c r="A623" s="74">
        <v>623</v>
      </c>
      <c r="B623" s="286" t="s">
        <v>614</v>
      </c>
      <c r="C623" s="286" t="s">
        <v>615</v>
      </c>
      <c r="D623" s="315" t="s">
        <v>72</v>
      </c>
      <c r="E623" s="316"/>
      <c r="F623" s="494" t="s">
        <v>594</v>
      </c>
      <c r="G623" s="479" t="s">
        <v>42</v>
      </c>
      <c r="H623" s="486" t="s">
        <v>73</v>
      </c>
      <c r="I623" s="486" t="s">
        <v>73</v>
      </c>
      <c r="J623" s="484">
        <v>52</v>
      </c>
      <c r="K623" s="317">
        <f t="shared" si="19"/>
        <v>156</v>
      </c>
      <c r="L623" s="480">
        <v>156</v>
      </c>
      <c r="M623" s="480"/>
      <c r="N623" s="234" t="e">
        <f>IF(L623="nio",0,IF(L623&gt;0,L623*J623/P623,0))*VLOOKUP(B623,'2-Kosten per locatie'!$A$12:$C$50,3,FALSE)</f>
        <v>#DIV/0!</v>
      </c>
      <c r="O623" s="234" t="str">
        <f>IF(M623="","",J623*M623/Q623*VLOOKUP(B623,'2-Kosten per locatie'!$A$12:$C$50,3,FALSE))</f>
        <v/>
      </c>
      <c r="P623" s="318">
        <f>IF(L623="nio",0,IF(L623&gt;0,VLOOKUP(G623,'3-Productie normen'!A:O,VLOOKUP(L623,'3-Productie normen'!$B$33:$C$40,2,FALSE),FALSE)))</f>
        <v>0</v>
      </c>
      <c r="Q623" s="318">
        <f>P623*'3-Productie normen'!$O$8</f>
        <v>0</v>
      </c>
      <c r="R623" s="319" t="str">
        <f>VLOOKUP(G623,'3-Productie normen'!A:M,13,FALSE)</f>
        <v>V</v>
      </c>
      <c r="S623" s="319"/>
      <c r="U623" s="320">
        <f t="shared" si="18"/>
        <v>8112</v>
      </c>
    </row>
    <row r="624" spans="1:21" ht="14.1" customHeight="1">
      <c r="A624" s="74">
        <v>624</v>
      </c>
      <c r="B624" s="286" t="s">
        <v>614</v>
      </c>
      <c r="C624" s="286" t="s">
        <v>615</v>
      </c>
      <c r="D624" s="315" t="s">
        <v>72</v>
      </c>
      <c r="E624" s="316"/>
      <c r="F624" s="494" t="s">
        <v>497</v>
      </c>
      <c r="G624" s="70" t="s">
        <v>38</v>
      </c>
      <c r="H624" s="486" t="s">
        <v>73</v>
      </c>
      <c r="I624" s="486" t="s">
        <v>73</v>
      </c>
      <c r="J624" s="484">
        <v>1</v>
      </c>
      <c r="K624" s="317">
        <f t="shared" si="19"/>
        <v>156</v>
      </c>
      <c r="L624" s="480">
        <v>156</v>
      </c>
      <c r="M624" s="480"/>
      <c r="N624" s="234" t="e">
        <f>IF(L624="nio",0,IF(L624&gt;0,L624*J624/P624,0))*VLOOKUP(B624,'2-Kosten per locatie'!$A$12:$C$50,3,FALSE)</f>
        <v>#DIV/0!</v>
      </c>
      <c r="O624" s="234" t="str">
        <f>IF(M624="","",J624*M624/Q624*VLOOKUP(B624,'2-Kosten per locatie'!$A$12:$C$50,3,FALSE))</f>
        <v/>
      </c>
      <c r="P624" s="318">
        <f>IF(L624="nio",0,IF(L624&gt;0,VLOOKUP(G624,'3-Productie normen'!A:O,VLOOKUP(L624,'3-Productie normen'!$B$33:$C$40,2,FALSE),FALSE)))</f>
        <v>0</v>
      </c>
      <c r="Q624" s="318">
        <f>P624*'3-Productie normen'!$O$8</f>
        <v>0</v>
      </c>
      <c r="R624" s="319" t="str">
        <f>VLOOKUP(G624,'3-Productie normen'!A:M,13,FALSE)</f>
        <v>S</v>
      </c>
      <c r="S624" s="319"/>
      <c r="U624" s="320">
        <f t="shared" si="18"/>
        <v>156</v>
      </c>
    </row>
    <row r="625" spans="1:21" ht="14.1" customHeight="1">
      <c r="A625" s="74">
        <v>625</v>
      </c>
      <c r="B625" s="286" t="s">
        <v>616</v>
      </c>
      <c r="C625" s="286" t="s">
        <v>603</v>
      </c>
      <c r="D625" s="315" t="s">
        <v>72</v>
      </c>
      <c r="E625" s="316"/>
      <c r="F625" s="494" t="s">
        <v>617</v>
      </c>
      <c r="G625" s="479" t="s">
        <v>632</v>
      </c>
      <c r="H625" s="486" t="s">
        <v>623</v>
      </c>
      <c r="I625" s="423" t="s">
        <v>635</v>
      </c>
      <c r="J625" s="484">
        <v>101.08</v>
      </c>
      <c r="K625" s="317">
        <f t="shared" si="19"/>
        <v>0</v>
      </c>
      <c r="L625" s="480" t="s">
        <v>631</v>
      </c>
      <c r="M625" s="480"/>
      <c r="N625" s="234">
        <f>IF(L625="nio",0,IF(L625&gt;0,L625*J625/P625,0))*VLOOKUP(B625,'2-Kosten per locatie'!$A$12:$C$50,3,FALSE)</f>
        <v>0</v>
      </c>
      <c r="O625" s="234" t="str">
        <f>IF(M625="","",J625*M625/Q625*VLOOKUP(B625,'2-Kosten per locatie'!$A$12:$C$50,3,FALSE))</f>
        <v/>
      </c>
      <c r="P625" s="318">
        <f>IF(L625="nio",0,IF(L625&gt;0,VLOOKUP(G625,'3-Productie normen'!A:O,VLOOKUP(L625,'3-Productie normen'!$B$33:$C$40,2,FALSE),FALSE)))</f>
        <v>0</v>
      </c>
      <c r="Q625" s="318">
        <f>P625*'3-Productie normen'!$O$8</f>
        <v>0</v>
      </c>
      <c r="R625" s="319">
        <f>VLOOKUP(G625,'3-Productie normen'!A:M,13,FALSE)</f>
        <v>0</v>
      </c>
      <c r="S625" s="319"/>
      <c r="U625" s="320">
        <f t="shared" si="18"/>
        <v>0</v>
      </c>
    </row>
    <row r="626" spans="1:21" ht="14.1" customHeight="1">
      <c r="A626" s="74">
        <v>626</v>
      </c>
      <c r="B626" s="286" t="s">
        <v>616</v>
      </c>
      <c r="C626" s="286" t="s">
        <v>603</v>
      </c>
      <c r="D626" s="315" t="s">
        <v>72</v>
      </c>
      <c r="E626" s="316"/>
      <c r="F626" s="494" t="s">
        <v>516</v>
      </c>
      <c r="G626" s="479" t="s">
        <v>42</v>
      </c>
      <c r="H626" s="486" t="s">
        <v>280</v>
      </c>
      <c r="I626" s="423" t="s">
        <v>635</v>
      </c>
      <c r="J626" s="484">
        <v>71.69</v>
      </c>
      <c r="K626" s="317">
        <f t="shared" si="19"/>
        <v>255</v>
      </c>
      <c r="L626" s="480">
        <v>255</v>
      </c>
      <c r="M626" s="480"/>
      <c r="N626" s="234" t="e">
        <f>IF(L626="nio",0,IF(L626&gt;0,L626*J626/P626,0))*VLOOKUP(B626,'2-Kosten per locatie'!$A$12:$C$50,3,FALSE)</f>
        <v>#DIV/0!</v>
      </c>
      <c r="O626" s="234" t="str">
        <f>IF(M626="","",J626*M626/Q626*VLOOKUP(B626,'2-Kosten per locatie'!$A$12:$C$50,3,FALSE))</f>
        <v/>
      </c>
      <c r="P626" s="318">
        <f>IF(L626="nio",0,IF(L626&gt;0,VLOOKUP(G626,'3-Productie normen'!A:O,VLOOKUP(L626,'3-Productie normen'!$B$33:$C$40,2,FALSE),FALSE)))</f>
        <v>0</v>
      </c>
      <c r="Q626" s="318">
        <f>P626*'3-Productie normen'!$O$8</f>
        <v>0</v>
      </c>
      <c r="R626" s="319" t="str">
        <f>VLOOKUP(G626,'3-Productie normen'!A:M,13,FALSE)</f>
        <v>V</v>
      </c>
      <c r="S626" s="319"/>
      <c r="U626" s="320">
        <f t="shared" si="18"/>
        <v>18280.95</v>
      </c>
    </row>
    <row r="627" spans="1:21" ht="14.1" customHeight="1">
      <c r="A627" s="74">
        <v>627</v>
      </c>
      <c r="B627" s="286" t="s">
        <v>616</v>
      </c>
      <c r="C627" s="286" t="s">
        <v>603</v>
      </c>
      <c r="D627" s="315" t="s">
        <v>72</v>
      </c>
      <c r="E627" s="316"/>
      <c r="F627" s="494" t="s">
        <v>525</v>
      </c>
      <c r="G627" s="286" t="s">
        <v>40</v>
      </c>
      <c r="H627" s="486" t="s">
        <v>624</v>
      </c>
      <c r="I627" s="423" t="s">
        <v>635</v>
      </c>
      <c r="J627" s="484">
        <v>10.82</v>
      </c>
      <c r="K627" s="317">
        <f t="shared" si="19"/>
        <v>255</v>
      </c>
      <c r="L627" s="480">
        <v>255</v>
      </c>
      <c r="M627" s="480"/>
      <c r="N627" s="234" t="e">
        <f>IF(L627="nio",0,IF(L627&gt;0,L627*J627/P627,0))*VLOOKUP(B627,'2-Kosten per locatie'!$A$12:$C$50,3,FALSE)</f>
        <v>#DIV/0!</v>
      </c>
      <c r="O627" s="234" t="str">
        <f>IF(M627="","",J627*M627/Q627*VLOOKUP(B627,'2-Kosten per locatie'!$A$12:$C$50,3,FALSE))</f>
        <v/>
      </c>
      <c r="P627" s="318">
        <f>IF(L627="nio",0,IF(L627&gt;0,VLOOKUP(G627,'3-Productie normen'!A:O,VLOOKUP(L627,'3-Productie normen'!$B$33:$C$40,2,FALSE),FALSE)))</f>
        <v>0</v>
      </c>
      <c r="Q627" s="318">
        <f>P627*'3-Productie normen'!$O$8</f>
        <v>0</v>
      </c>
      <c r="R627" s="319" t="str">
        <f>VLOOKUP(G627,'3-Productie normen'!A:M,13,FALSE)</f>
        <v>V</v>
      </c>
      <c r="S627" s="319"/>
      <c r="U627" s="320">
        <f t="shared" si="18"/>
        <v>2759.1</v>
      </c>
    </row>
    <row r="628" spans="1:21" ht="14.1" customHeight="1">
      <c r="A628" s="74">
        <v>628</v>
      </c>
      <c r="B628" s="286" t="s">
        <v>616</v>
      </c>
      <c r="C628" s="286" t="s">
        <v>603</v>
      </c>
      <c r="D628" s="315" t="s">
        <v>72</v>
      </c>
      <c r="E628" s="316"/>
      <c r="F628" s="494" t="s">
        <v>494</v>
      </c>
      <c r="G628" s="479" t="s">
        <v>630</v>
      </c>
      <c r="H628" s="486" t="s">
        <v>280</v>
      </c>
      <c r="I628" s="423" t="s">
        <v>635</v>
      </c>
      <c r="J628" s="484">
        <v>2.34</v>
      </c>
      <c r="K628" s="317">
        <f t="shared" si="19"/>
        <v>0</v>
      </c>
      <c r="L628" s="480" t="s">
        <v>631</v>
      </c>
      <c r="M628" s="480"/>
      <c r="N628" s="234">
        <f>IF(L628="nio",0,IF(L628&gt;0,L628*J628/P628,0))*VLOOKUP(B628,'2-Kosten per locatie'!$A$12:$C$50,3,FALSE)</f>
        <v>0</v>
      </c>
      <c r="O628" s="234" t="str">
        <f>IF(M628="","",J628*M628/Q628*VLOOKUP(B628,'2-Kosten per locatie'!$A$12:$C$50,3,FALSE))</f>
        <v/>
      </c>
      <c r="P628" s="318">
        <f>IF(L628="nio",0,IF(L628&gt;0,VLOOKUP(G628,'3-Productie normen'!A:O,VLOOKUP(L628,'3-Productie normen'!$B$33:$C$40,2,FALSE),FALSE)))</f>
        <v>0</v>
      </c>
      <c r="Q628" s="318">
        <f>P628*'3-Productie normen'!$O$8</f>
        <v>0</v>
      </c>
      <c r="R628" s="319">
        <f>VLOOKUP(G628,'3-Productie normen'!A:M,13,FALSE)</f>
        <v>0</v>
      </c>
      <c r="S628" s="319"/>
      <c r="U628" s="320">
        <f t="shared" si="18"/>
        <v>0</v>
      </c>
    </row>
    <row r="629" spans="1:21" ht="14.1" customHeight="1">
      <c r="A629" s="74">
        <v>629</v>
      </c>
      <c r="B629" s="286" t="s">
        <v>616</v>
      </c>
      <c r="C629" s="286" t="s">
        <v>603</v>
      </c>
      <c r="D629" s="315" t="s">
        <v>72</v>
      </c>
      <c r="E629" s="316"/>
      <c r="F629" s="494" t="s">
        <v>618</v>
      </c>
      <c r="G629" s="479" t="s">
        <v>630</v>
      </c>
      <c r="H629" s="486" t="s">
        <v>280</v>
      </c>
      <c r="I629" s="423" t="s">
        <v>635</v>
      </c>
      <c r="J629" s="484">
        <v>1.19</v>
      </c>
      <c r="K629" s="317">
        <f t="shared" si="19"/>
        <v>0</v>
      </c>
      <c r="L629" s="480" t="s">
        <v>631</v>
      </c>
      <c r="M629" s="480"/>
      <c r="N629" s="234">
        <f>IF(L629="nio",0,IF(L629&gt;0,L629*J629/P629,0))*VLOOKUP(B629,'2-Kosten per locatie'!$A$12:$C$50,3,FALSE)</f>
        <v>0</v>
      </c>
      <c r="O629" s="234" t="str">
        <f>IF(M629="","",J629*M629/Q629*VLOOKUP(B629,'2-Kosten per locatie'!$A$12:$C$50,3,FALSE))</f>
        <v/>
      </c>
      <c r="P629" s="318">
        <f>IF(L629="nio",0,IF(L629&gt;0,VLOOKUP(G629,'3-Productie normen'!A:O,VLOOKUP(L629,'3-Productie normen'!$B$33:$C$40,2,FALSE),FALSE)))</f>
        <v>0</v>
      </c>
      <c r="Q629" s="318">
        <f>P629*'3-Productie normen'!$O$8</f>
        <v>0</v>
      </c>
      <c r="R629" s="319">
        <f>VLOOKUP(G629,'3-Productie normen'!A:M,13,FALSE)</f>
        <v>0</v>
      </c>
      <c r="S629" s="319"/>
      <c r="U629" s="320">
        <f t="shared" si="18"/>
        <v>0</v>
      </c>
    </row>
    <row r="630" spans="1:21" ht="14.1" customHeight="1">
      <c r="A630" s="74">
        <v>630</v>
      </c>
      <c r="B630" s="286" t="s">
        <v>616</v>
      </c>
      <c r="C630" s="286" t="s">
        <v>603</v>
      </c>
      <c r="D630" s="315" t="s">
        <v>72</v>
      </c>
      <c r="E630" s="316"/>
      <c r="F630" s="494" t="s">
        <v>619</v>
      </c>
      <c r="G630" s="70" t="s">
        <v>38</v>
      </c>
      <c r="H630" s="486" t="s">
        <v>278</v>
      </c>
      <c r="I630" s="423" t="s">
        <v>634</v>
      </c>
      <c r="J630" s="484">
        <v>5.93</v>
      </c>
      <c r="K630" s="317">
        <f t="shared" si="19"/>
        <v>255</v>
      </c>
      <c r="L630" s="480">
        <v>255</v>
      </c>
      <c r="M630" s="480"/>
      <c r="N630" s="234" t="e">
        <f>IF(L630="nio",0,IF(L630&gt;0,L630*J630/P630,0))*VLOOKUP(B630,'2-Kosten per locatie'!$A$12:$C$50,3,FALSE)</f>
        <v>#DIV/0!</v>
      </c>
      <c r="O630" s="234" t="str">
        <f>IF(M630="","",J630*M630/Q630*VLOOKUP(B630,'2-Kosten per locatie'!$A$12:$C$50,3,FALSE))</f>
        <v/>
      </c>
      <c r="P630" s="318">
        <f>IF(L630="nio",0,IF(L630&gt;0,VLOOKUP(G630,'3-Productie normen'!A:O,VLOOKUP(L630,'3-Productie normen'!$B$33:$C$40,2,FALSE),FALSE)))</f>
        <v>0</v>
      </c>
      <c r="Q630" s="318">
        <f>P630*'3-Productie normen'!$O$8</f>
        <v>0</v>
      </c>
      <c r="R630" s="319" t="str">
        <f>VLOOKUP(G630,'3-Productie normen'!A:M,13,FALSE)</f>
        <v>S</v>
      </c>
      <c r="S630" s="319"/>
      <c r="U630" s="320">
        <f t="shared" si="18"/>
        <v>1512.1499999999999</v>
      </c>
    </row>
    <row r="631" spans="1:21" ht="14.1" customHeight="1">
      <c r="A631" s="74">
        <v>631</v>
      </c>
      <c r="B631" s="286" t="s">
        <v>616</v>
      </c>
      <c r="C631" s="286" t="s">
        <v>603</v>
      </c>
      <c r="D631" s="315" t="s">
        <v>72</v>
      </c>
      <c r="E631" s="316"/>
      <c r="F631" s="494" t="s">
        <v>620</v>
      </c>
      <c r="G631" s="70" t="s">
        <v>38</v>
      </c>
      <c r="H631" s="486" t="s">
        <v>278</v>
      </c>
      <c r="I631" s="423" t="s">
        <v>634</v>
      </c>
      <c r="J631" s="484">
        <v>26.95</v>
      </c>
      <c r="K631" s="317">
        <f t="shared" si="19"/>
        <v>255</v>
      </c>
      <c r="L631" s="480">
        <v>255</v>
      </c>
      <c r="M631" s="480"/>
      <c r="N631" s="234" t="e">
        <f>IF(L631="nio",0,IF(L631&gt;0,L631*J631/P631,0))*VLOOKUP(B631,'2-Kosten per locatie'!$A$12:$C$50,3,FALSE)</f>
        <v>#DIV/0!</v>
      </c>
      <c r="O631" s="234" t="str">
        <f>IF(M631="","",J631*M631/Q631*VLOOKUP(B631,'2-Kosten per locatie'!$A$12:$C$50,3,FALSE))</f>
        <v/>
      </c>
      <c r="P631" s="318">
        <f>IF(L631="nio",0,IF(L631&gt;0,VLOOKUP(G631,'3-Productie normen'!A:O,VLOOKUP(L631,'3-Productie normen'!$B$33:$C$40,2,FALSE),FALSE)))</f>
        <v>0</v>
      </c>
      <c r="Q631" s="318">
        <f>P631*'3-Productie normen'!$O$8</f>
        <v>0</v>
      </c>
      <c r="R631" s="319" t="str">
        <f>VLOOKUP(G631,'3-Productie normen'!A:M,13,FALSE)</f>
        <v>S</v>
      </c>
      <c r="S631" s="319"/>
      <c r="U631" s="320">
        <f t="shared" si="18"/>
        <v>6872.25</v>
      </c>
    </row>
    <row r="632" spans="1:21" ht="14.1" customHeight="1">
      <c r="A632" s="74">
        <v>632</v>
      </c>
      <c r="B632" s="286" t="s">
        <v>616</v>
      </c>
      <c r="C632" s="286" t="s">
        <v>603</v>
      </c>
      <c r="D632" s="315" t="s">
        <v>72</v>
      </c>
      <c r="E632" s="316"/>
      <c r="F632" s="494" t="s">
        <v>621</v>
      </c>
      <c r="G632" s="479" t="s">
        <v>40</v>
      </c>
      <c r="H632" s="486" t="s">
        <v>625</v>
      </c>
      <c r="I632" s="423" t="s">
        <v>635</v>
      </c>
      <c r="J632" s="484">
        <v>16.940000000000001</v>
      </c>
      <c r="K632" s="317">
        <f t="shared" si="19"/>
        <v>255</v>
      </c>
      <c r="L632" s="480">
        <v>255</v>
      </c>
      <c r="M632" s="480"/>
      <c r="N632" s="234" t="e">
        <f>IF(L632="nio",0,IF(L632&gt;0,L632*J632/P632,0))*VLOOKUP(B632,'2-Kosten per locatie'!$A$12:$C$50,3,FALSE)</f>
        <v>#DIV/0!</v>
      </c>
      <c r="O632" s="234" t="str">
        <f>IF(M632="","",J632*M632/Q632*VLOOKUP(B632,'2-Kosten per locatie'!$A$12:$C$50,3,FALSE))</f>
        <v/>
      </c>
      <c r="P632" s="318">
        <f>IF(L632="nio",0,IF(L632&gt;0,VLOOKUP(G632,'3-Productie normen'!A:O,VLOOKUP(L632,'3-Productie normen'!$B$33:$C$40,2,FALSE),FALSE)))</f>
        <v>0</v>
      </c>
      <c r="Q632" s="318">
        <f>P632*'3-Productie normen'!$O$8</f>
        <v>0</v>
      </c>
      <c r="R632" s="319" t="str">
        <f>VLOOKUP(G632,'3-Productie normen'!A:M,13,FALSE)</f>
        <v>V</v>
      </c>
      <c r="S632" s="319"/>
      <c r="U632" s="320">
        <f t="shared" si="18"/>
        <v>4319.7000000000007</v>
      </c>
    </row>
    <row r="633" spans="1:21" ht="14.1" customHeight="1">
      <c r="A633" s="74">
        <v>633</v>
      </c>
      <c r="B633" s="286" t="s">
        <v>616</v>
      </c>
      <c r="C633" s="286" t="s">
        <v>603</v>
      </c>
      <c r="D633" s="315" t="s">
        <v>72</v>
      </c>
      <c r="E633" s="316"/>
      <c r="F633" s="494" t="s">
        <v>622</v>
      </c>
      <c r="G633" s="86" t="s">
        <v>632</v>
      </c>
      <c r="H633" s="486" t="s">
        <v>625</v>
      </c>
      <c r="I633" s="423" t="s">
        <v>635</v>
      </c>
      <c r="J633" s="484">
        <v>22.11</v>
      </c>
      <c r="K633" s="317">
        <f t="shared" si="19"/>
        <v>0</v>
      </c>
      <c r="L633" s="480" t="s">
        <v>631</v>
      </c>
      <c r="M633" s="480"/>
      <c r="N633" s="234">
        <f>IF(L633="nio",0,IF(L633&gt;0,L633*J633/P633,0))*VLOOKUP(B633,'2-Kosten per locatie'!$A$12:$C$50,3,FALSE)</f>
        <v>0</v>
      </c>
      <c r="O633" s="234" t="str">
        <f>IF(M633="","",J633*M633/Q633*VLOOKUP(B633,'2-Kosten per locatie'!$A$12:$C$50,3,FALSE))</f>
        <v/>
      </c>
      <c r="P633" s="318">
        <f>IF(L633="nio",0,IF(L633&gt;0,VLOOKUP(G633,'3-Productie normen'!A:O,VLOOKUP(L633,'3-Productie normen'!$B$33:$C$40,2,FALSE),FALSE)))</f>
        <v>0</v>
      </c>
      <c r="Q633" s="318">
        <f>P633*'3-Productie normen'!$O$8</f>
        <v>0</v>
      </c>
      <c r="R633" s="319">
        <f>VLOOKUP(G633,'3-Productie normen'!A:M,13,FALSE)</f>
        <v>0</v>
      </c>
      <c r="S633" s="319"/>
      <c r="U633" s="320">
        <f t="shared" si="18"/>
        <v>0</v>
      </c>
    </row>
    <row r="634" spans="1:21" ht="14.1" customHeight="1">
      <c r="A634" s="74">
        <v>634</v>
      </c>
      <c r="B634" s="286" t="s">
        <v>644</v>
      </c>
      <c r="C634" s="286" t="s">
        <v>680</v>
      </c>
      <c r="D634" s="315" t="s">
        <v>521</v>
      </c>
      <c r="E634" s="316" t="s">
        <v>232</v>
      </c>
      <c r="F634" s="494" t="s">
        <v>646</v>
      </c>
      <c r="G634" s="86" t="s">
        <v>627</v>
      </c>
      <c r="H634" s="486" t="s">
        <v>280</v>
      </c>
      <c r="I634" s="423" t="s">
        <v>634</v>
      </c>
      <c r="J634" s="484">
        <v>13.9</v>
      </c>
      <c r="K634" s="317">
        <f t="shared" si="19"/>
        <v>255</v>
      </c>
      <c r="L634" s="480">
        <v>255</v>
      </c>
      <c r="M634" s="480"/>
      <c r="N634" s="234" t="e">
        <f>IF(L634="nio",0,IF(L634&gt;0,L634*J634/P634,0))*VLOOKUP(B634,'2-Kosten per locatie'!$A$12:$C$50,3,FALSE)</f>
        <v>#DIV/0!</v>
      </c>
      <c r="O634" s="234" t="str">
        <f>IF(M634="","",J634*M634/Q634*VLOOKUP(B634,'2-Kosten per locatie'!$A$12:$C$50,3,FALSE))</f>
        <v/>
      </c>
      <c r="P634" s="318">
        <f>IF(L634="nio",0,IF(L634&gt;0,VLOOKUP(G634,'3-Productie normen'!A:O,VLOOKUP(L634,'3-Productie normen'!$B$33:$C$40,2,FALSE),FALSE)))</f>
        <v>0</v>
      </c>
      <c r="Q634" s="318">
        <f>P634*'3-Productie normen'!$O$8</f>
        <v>0</v>
      </c>
      <c r="R634" s="319" t="str">
        <f>VLOOKUP(G634,'3-Productie normen'!A:M,13,FALSE)</f>
        <v>S</v>
      </c>
      <c r="S634" s="319"/>
      <c r="U634" s="320">
        <f t="shared" ref="U634:U697" si="20">K634*J634</f>
        <v>3544.5</v>
      </c>
    </row>
    <row r="635" spans="1:21" ht="14.1" customHeight="1">
      <c r="A635" s="74">
        <v>635</v>
      </c>
      <c r="B635" s="286" t="s">
        <v>644</v>
      </c>
      <c r="C635" s="286" t="s">
        <v>680</v>
      </c>
      <c r="D635" s="315" t="s">
        <v>521</v>
      </c>
      <c r="E635" s="316" t="s">
        <v>647</v>
      </c>
      <c r="F635" s="494" t="s">
        <v>646</v>
      </c>
      <c r="G635" s="86" t="s">
        <v>627</v>
      </c>
      <c r="H635" s="486" t="s">
        <v>280</v>
      </c>
      <c r="I635" s="423" t="s">
        <v>634</v>
      </c>
      <c r="J635" s="484">
        <v>14.2</v>
      </c>
      <c r="K635" s="317">
        <f t="shared" si="19"/>
        <v>255</v>
      </c>
      <c r="L635" s="480">
        <v>255</v>
      </c>
      <c r="M635" s="480"/>
      <c r="N635" s="234" t="e">
        <f>IF(L635="nio",0,IF(L635&gt;0,L635*J635/P635,0))*VLOOKUP(B635,'2-Kosten per locatie'!$A$12:$C$50,3,FALSE)</f>
        <v>#DIV/0!</v>
      </c>
      <c r="O635" s="234" t="str">
        <f>IF(M635="","",J635*M635/Q635*VLOOKUP(B635,'2-Kosten per locatie'!$A$12:$C$50,3,FALSE))</f>
        <v/>
      </c>
      <c r="P635" s="318">
        <f>IF(L635="nio",0,IF(L635&gt;0,VLOOKUP(G635,'3-Productie normen'!A:O,VLOOKUP(L635,'3-Productie normen'!$B$33:$C$40,2,FALSE),FALSE)))</f>
        <v>0</v>
      </c>
      <c r="Q635" s="318">
        <f>P635*'3-Productie normen'!$O$8</f>
        <v>0</v>
      </c>
      <c r="R635" s="319" t="str">
        <f>VLOOKUP(G635,'3-Productie normen'!A:M,13,FALSE)</f>
        <v>S</v>
      </c>
      <c r="S635" s="319"/>
      <c r="U635" s="320">
        <f t="shared" si="20"/>
        <v>3621</v>
      </c>
    </row>
    <row r="636" spans="1:21" ht="14.1" customHeight="1">
      <c r="A636" s="74">
        <v>636</v>
      </c>
      <c r="B636" s="286" t="s">
        <v>644</v>
      </c>
      <c r="C636" s="286" t="s">
        <v>680</v>
      </c>
      <c r="D636" s="315" t="s">
        <v>521</v>
      </c>
      <c r="E636" s="316" t="s">
        <v>234</v>
      </c>
      <c r="F636" s="494" t="s">
        <v>648</v>
      </c>
      <c r="G636" s="86" t="s">
        <v>627</v>
      </c>
      <c r="H636" s="486" t="s">
        <v>280</v>
      </c>
      <c r="I636" s="423" t="s">
        <v>634</v>
      </c>
      <c r="J636" s="484">
        <v>1.8</v>
      </c>
      <c r="K636" s="317">
        <f t="shared" si="19"/>
        <v>255</v>
      </c>
      <c r="L636" s="480">
        <v>255</v>
      </c>
      <c r="M636" s="480"/>
      <c r="N636" s="234" t="e">
        <f>IF(L636="nio",0,IF(L636&gt;0,L636*J636/P636,0))*VLOOKUP(B636,'2-Kosten per locatie'!$A$12:$C$50,3,FALSE)</f>
        <v>#DIV/0!</v>
      </c>
      <c r="O636" s="234" t="str">
        <f>IF(M636="","",J636*M636/Q636*VLOOKUP(B636,'2-Kosten per locatie'!$A$12:$C$50,3,FALSE))</f>
        <v/>
      </c>
      <c r="P636" s="318">
        <f>IF(L636="nio",0,IF(L636&gt;0,VLOOKUP(G636,'3-Productie normen'!A:O,VLOOKUP(L636,'3-Productie normen'!$B$33:$C$40,2,FALSE),FALSE)))</f>
        <v>0</v>
      </c>
      <c r="Q636" s="318">
        <f>P636*'3-Productie normen'!$O$8</f>
        <v>0</v>
      </c>
      <c r="R636" s="319" t="str">
        <f>VLOOKUP(G636,'3-Productie normen'!A:M,13,FALSE)</f>
        <v>S</v>
      </c>
      <c r="S636" s="319"/>
      <c r="U636" s="320">
        <f t="shared" si="20"/>
        <v>459</v>
      </c>
    </row>
    <row r="637" spans="1:21" ht="14.1" customHeight="1">
      <c r="A637" s="74">
        <v>637</v>
      </c>
      <c r="B637" s="286" t="s">
        <v>644</v>
      </c>
      <c r="C637" s="286" t="s">
        <v>680</v>
      </c>
      <c r="D637" s="315" t="s">
        <v>521</v>
      </c>
      <c r="E637" s="316" t="s">
        <v>649</v>
      </c>
      <c r="F637" s="494" t="s">
        <v>648</v>
      </c>
      <c r="G637" s="86" t="s">
        <v>627</v>
      </c>
      <c r="H637" s="486" t="s">
        <v>280</v>
      </c>
      <c r="I637" s="423" t="s">
        <v>634</v>
      </c>
      <c r="J637" s="484">
        <v>1.8</v>
      </c>
      <c r="K637" s="317">
        <f t="shared" si="19"/>
        <v>255</v>
      </c>
      <c r="L637" s="480">
        <v>255</v>
      </c>
      <c r="M637" s="480"/>
      <c r="N637" s="234" t="e">
        <f>IF(L637="nio",0,IF(L637&gt;0,L637*J637/P637,0))*VLOOKUP(B637,'2-Kosten per locatie'!$A$12:$C$50,3,FALSE)</f>
        <v>#DIV/0!</v>
      </c>
      <c r="O637" s="234" t="str">
        <f>IF(M637="","",J637*M637/Q637*VLOOKUP(B637,'2-Kosten per locatie'!$A$12:$C$50,3,FALSE))</f>
        <v/>
      </c>
      <c r="P637" s="318">
        <f>IF(L637="nio",0,IF(L637&gt;0,VLOOKUP(G637,'3-Productie normen'!A:O,VLOOKUP(L637,'3-Productie normen'!$B$33:$C$40,2,FALSE),FALSE)))</f>
        <v>0</v>
      </c>
      <c r="Q637" s="318">
        <f>P637*'3-Productie normen'!$O$8</f>
        <v>0</v>
      </c>
      <c r="R637" s="319" t="str">
        <f>VLOOKUP(G637,'3-Productie normen'!A:M,13,FALSE)</f>
        <v>S</v>
      </c>
      <c r="S637" s="319"/>
      <c r="U637" s="320">
        <f t="shared" si="20"/>
        <v>459</v>
      </c>
    </row>
    <row r="638" spans="1:21" ht="14.1" customHeight="1">
      <c r="A638" s="74">
        <v>638</v>
      </c>
      <c r="B638" s="286" t="s">
        <v>644</v>
      </c>
      <c r="C638" s="286" t="s">
        <v>680</v>
      </c>
      <c r="D638" s="315" t="s">
        <v>521</v>
      </c>
      <c r="E638" s="316" t="s">
        <v>650</v>
      </c>
      <c r="F638" s="494" t="s">
        <v>648</v>
      </c>
      <c r="G638" s="86" t="s">
        <v>627</v>
      </c>
      <c r="H638" s="486" t="s">
        <v>280</v>
      </c>
      <c r="I638" s="423" t="s">
        <v>634</v>
      </c>
      <c r="J638" s="484">
        <v>1.8</v>
      </c>
      <c r="K638" s="317">
        <f t="shared" si="19"/>
        <v>255</v>
      </c>
      <c r="L638" s="480">
        <v>255</v>
      </c>
      <c r="M638" s="480"/>
      <c r="N638" s="234" t="e">
        <f>IF(L638="nio",0,IF(L638&gt;0,L638*J638/P638,0))*VLOOKUP(B638,'2-Kosten per locatie'!$A$12:$C$50,3,FALSE)</f>
        <v>#DIV/0!</v>
      </c>
      <c r="O638" s="234" t="str">
        <f>IF(M638="","",J638*M638/Q638*VLOOKUP(B638,'2-Kosten per locatie'!$A$12:$C$50,3,FALSE))</f>
        <v/>
      </c>
      <c r="P638" s="318">
        <f>IF(L638="nio",0,IF(L638&gt;0,VLOOKUP(G638,'3-Productie normen'!A:O,VLOOKUP(L638,'3-Productie normen'!$B$33:$C$40,2,FALSE),FALSE)))</f>
        <v>0</v>
      </c>
      <c r="Q638" s="318">
        <f>P638*'3-Productie normen'!$O$8</f>
        <v>0</v>
      </c>
      <c r="R638" s="319" t="str">
        <f>VLOOKUP(G638,'3-Productie normen'!A:M,13,FALSE)</f>
        <v>S</v>
      </c>
      <c r="S638" s="319"/>
      <c r="U638" s="320">
        <f t="shared" si="20"/>
        <v>459</v>
      </c>
    </row>
    <row r="639" spans="1:21" ht="14.1" customHeight="1">
      <c r="A639" s="74">
        <v>639</v>
      </c>
      <c r="B639" s="286" t="s">
        <v>644</v>
      </c>
      <c r="C639" s="286" t="s">
        <v>680</v>
      </c>
      <c r="D639" s="315" t="s">
        <v>521</v>
      </c>
      <c r="E639" s="316" t="s">
        <v>651</v>
      </c>
      <c r="F639" s="494" t="s">
        <v>648</v>
      </c>
      <c r="G639" s="86" t="s">
        <v>627</v>
      </c>
      <c r="H639" s="486" t="s">
        <v>280</v>
      </c>
      <c r="I639" s="423" t="s">
        <v>634</v>
      </c>
      <c r="J639" s="484">
        <v>1.8</v>
      </c>
      <c r="K639" s="317">
        <f t="shared" si="19"/>
        <v>255</v>
      </c>
      <c r="L639" s="480">
        <v>255</v>
      </c>
      <c r="M639" s="480"/>
      <c r="N639" s="234" t="e">
        <f>IF(L639="nio",0,IF(L639&gt;0,L639*J639/P639,0))*VLOOKUP(B639,'2-Kosten per locatie'!$A$12:$C$50,3,FALSE)</f>
        <v>#DIV/0!</v>
      </c>
      <c r="O639" s="234" t="str">
        <f>IF(M639="","",J639*M639/Q639*VLOOKUP(B639,'2-Kosten per locatie'!$A$12:$C$50,3,FALSE))</f>
        <v/>
      </c>
      <c r="P639" s="318">
        <f>IF(L639="nio",0,IF(L639&gt;0,VLOOKUP(G639,'3-Productie normen'!A:O,VLOOKUP(L639,'3-Productie normen'!$B$33:$C$40,2,FALSE),FALSE)))</f>
        <v>0</v>
      </c>
      <c r="Q639" s="318">
        <f>P639*'3-Productie normen'!$O$8</f>
        <v>0</v>
      </c>
      <c r="R639" s="319" t="str">
        <f>VLOOKUP(G639,'3-Productie normen'!A:M,13,FALSE)</f>
        <v>S</v>
      </c>
      <c r="S639" s="319"/>
      <c r="U639" s="320">
        <f t="shared" si="20"/>
        <v>459</v>
      </c>
    </row>
    <row r="640" spans="1:21" ht="14.1" customHeight="1">
      <c r="A640" s="74">
        <v>640</v>
      </c>
      <c r="B640" s="286" t="s">
        <v>644</v>
      </c>
      <c r="C640" s="286" t="s">
        <v>680</v>
      </c>
      <c r="D640" s="315" t="s">
        <v>521</v>
      </c>
      <c r="E640" s="316" t="s">
        <v>652</v>
      </c>
      <c r="F640" s="494" t="s">
        <v>648</v>
      </c>
      <c r="G640" s="86" t="s">
        <v>627</v>
      </c>
      <c r="H640" s="486" t="s">
        <v>280</v>
      </c>
      <c r="I640" s="423" t="s">
        <v>634</v>
      </c>
      <c r="J640" s="484">
        <v>1.8</v>
      </c>
      <c r="K640" s="317">
        <f t="shared" si="19"/>
        <v>255</v>
      </c>
      <c r="L640" s="480">
        <v>255</v>
      </c>
      <c r="M640" s="480"/>
      <c r="N640" s="234" t="e">
        <f>IF(L640="nio",0,IF(L640&gt;0,L640*J640/P640,0))*VLOOKUP(B640,'2-Kosten per locatie'!$A$12:$C$50,3,FALSE)</f>
        <v>#DIV/0!</v>
      </c>
      <c r="O640" s="234" t="str">
        <f>IF(M640="","",J640*M640/Q640*VLOOKUP(B640,'2-Kosten per locatie'!$A$12:$C$50,3,FALSE))</f>
        <v/>
      </c>
      <c r="P640" s="318">
        <f>IF(L640="nio",0,IF(L640&gt;0,VLOOKUP(G640,'3-Productie normen'!A:O,VLOOKUP(L640,'3-Productie normen'!$B$33:$C$40,2,FALSE),FALSE)))</f>
        <v>0</v>
      </c>
      <c r="Q640" s="318">
        <f>P640*'3-Productie normen'!$O$8</f>
        <v>0</v>
      </c>
      <c r="R640" s="319" t="str">
        <f>VLOOKUP(G640,'3-Productie normen'!A:M,13,FALSE)</f>
        <v>S</v>
      </c>
      <c r="S640" s="319"/>
      <c r="U640" s="320">
        <f t="shared" si="20"/>
        <v>459</v>
      </c>
    </row>
    <row r="641" spans="1:21" ht="14.1" customHeight="1">
      <c r="A641" s="74">
        <v>641</v>
      </c>
      <c r="B641" s="286" t="s">
        <v>644</v>
      </c>
      <c r="C641" s="286" t="s">
        <v>680</v>
      </c>
      <c r="D641" s="315" t="s">
        <v>521</v>
      </c>
      <c r="E641" s="316" t="s">
        <v>652</v>
      </c>
      <c r="F641" s="494" t="s">
        <v>648</v>
      </c>
      <c r="G641" s="86" t="s">
        <v>627</v>
      </c>
      <c r="H641" s="486" t="s">
        <v>280</v>
      </c>
      <c r="I641" s="423" t="s">
        <v>634</v>
      </c>
      <c r="J641" s="484">
        <v>1.8</v>
      </c>
      <c r="K641" s="317">
        <f t="shared" si="19"/>
        <v>255</v>
      </c>
      <c r="L641" s="480">
        <v>255</v>
      </c>
      <c r="M641" s="480"/>
      <c r="N641" s="234" t="e">
        <f>IF(L641="nio",0,IF(L641&gt;0,L641*J641/P641,0))*VLOOKUP(B641,'2-Kosten per locatie'!$A$12:$C$50,3,FALSE)</f>
        <v>#DIV/0!</v>
      </c>
      <c r="O641" s="234" t="str">
        <f>IF(M641="","",J641*M641/Q641*VLOOKUP(B641,'2-Kosten per locatie'!$A$12:$C$50,3,FALSE))</f>
        <v/>
      </c>
      <c r="P641" s="318">
        <f>IF(L641="nio",0,IF(L641&gt;0,VLOOKUP(G641,'3-Productie normen'!A:O,VLOOKUP(L641,'3-Productie normen'!$B$33:$C$40,2,FALSE),FALSE)))</f>
        <v>0</v>
      </c>
      <c r="Q641" s="318">
        <f>P641*'3-Productie normen'!$O$8</f>
        <v>0</v>
      </c>
      <c r="R641" s="319" t="str">
        <f>VLOOKUP(G641,'3-Productie normen'!A:M,13,FALSE)</f>
        <v>S</v>
      </c>
      <c r="S641" s="319"/>
      <c r="U641" s="320">
        <f t="shared" si="20"/>
        <v>459</v>
      </c>
    </row>
    <row r="642" spans="1:21" ht="14.1" customHeight="1">
      <c r="A642" s="74">
        <v>642</v>
      </c>
      <c r="B642" s="286" t="s">
        <v>644</v>
      </c>
      <c r="C642" s="286" t="s">
        <v>680</v>
      </c>
      <c r="D642" s="315" t="s">
        <v>521</v>
      </c>
      <c r="E642" s="316" t="s">
        <v>394</v>
      </c>
      <c r="F642" s="494" t="s">
        <v>510</v>
      </c>
      <c r="G642" s="86" t="s">
        <v>40</v>
      </c>
      <c r="H642" s="486" t="s">
        <v>280</v>
      </c>
      <c r="I642" s="423" t="s">
        <v>635</v>
      </c>
      <c r="J642" s="484">
        <v>13.3</v>
      </c>
      <c r="K642" s="317">
        <f t="shared" si="19"/>
        <v>255</v>
      </c>
      <c r="L642" s="480">
        <v>255</v>
      </c>
      <c r="M642" s="480"/>
      <c r="N642" s="234" t="e">
        <f>IF(L642="nio",0,IF(L642&gt;0,L642*J642/P642,0))*VLOOKUP(B642,'2-Kosten per locatie'!$A$12:$C$50,3,FALSE)</f>
        <v>#DIV/0!</v>
      </c>
      <c r="O642" s="234" t="str">
        <f>IF(M642="","",J642*M642/Q642*VLOOKUP(B642,'2-Kosten per locatie'!$A$12:$C$50,3,FALSE))</f>
        <v/>
      </c>
      <c r="P642" s="318">
        <f>IF(L642="nio",0,IF(L642&gt;0,VLOOKUP(G642,'3-Productie normen'!A:O,VLOOKUP(L642,'3-Productie normen'!$B$33:$C$40,2,FALSE),FALSE)))</f>
        <v>0</v>
      </c>
      <c r="Q642" s="318">
        <f>P642*'3-Productie normen'!$O$8</f>
        <v>0</v>
      </c>
      <c r="R642" s="319" t="str">
        <f>VLOOKUP(G642,'3-Productie normen'!A:M,13,FALSE)</f>
        <v>V</v>
      </c>
      <c r="S642" s="319"/>
      <c r="U642" s="320">
        <f t="shared" si="20"/>
        <v>3391.5</v>
      </c>
    </row>
    <row r="643" spans="1:21" ht="14.1" customHeight="1">
      <c r="A643" s="74">
        <v>643</v>
      </c>
      <c r="B643" s="286" t="s">
        <v>644</v>
      </c>
      <c r="C643" s="286" t="s">
        <v>680</v>
      </c>
      <c r="D643" s="315" t="s">
        <v>521</v>
      </c>
      <c r="E643" s="316" t="s">
        <v>653</v>
      </c>
      <c r="F643" s="494" t="s">
        <v>510</v>
      </c>
      <c r="G643" s="86" t="s">
        <v>40</v>
      </c>
      <c r="H643" s="486" t="s">
        <v>280</v>
      </c>
      <c r="I643" s="423" t="s">
        <v>635</v>
      </c>
      <c r="J643" s="484">
        <v>8.6999999999999993</v>
      </c>
      <c r="K643" s="317">
        <f t="shared" si="19"/>
        <v>255</v>
      </c>
      <c r="L643" s="480">
        <v>255</v>
      </c>
      <c r="M643" s="480"/>
      <c r="N643" s="234" t="e">
        <f>IF(L643="nio",0,IF(L643&gt;0,L643*J643/P643,0))*VLOOKUP(B643,'2-Kosten per locatie'!$A$12:$C$50,3,FALSE)</f>
        <v>#DIV/0!</v>
      </c>
      <c r="O643" s="234" t="str">
        <f>IF(M643="","",J643*M643/Q643*VLOOKUP(B643,'2-Kosten per locatie'!$A$12:$C$50,3,FALSE))</f>
        <v/>
      </c>
      <c r="P643" s="318">
        <f>IF(L643="nio",0,IF(L643&gt;0,VLOOKUP(G643,'3-Productie normen'!A:O,VLOOKUP(L643,'3-Productie normen'!$B$33:$C$40,2,FALSE),FALSE)))</f>
        <v>0</v>
      </c>
      <c r="Q643" s="318">
        <f>P643*'3-Productie normen'!$O$8</f>
        <v>0</v>
      </c>
      <c r="R643" s="319" t="str">
        <f>VLOOKUP(G643,'3-Productie normen'!A:M,13,FALSE)</f>
        <v>V</v>
      </c>
      <c r="S643" s="319"/>
      <c r="U643" s="320">
        <f t="shared" si="20"/>
        <v>2218.5</v>
      </c>
    </row>
    <row r="644" spans="1:21" ht="14.1" customHeight="1">
      <c r="A644" s="74">
        <v>644</v>
      </c>
      <c r="B644" s="286" t="s">
        <v>644</v>
      </c>
      <c r="C644" s="286" t="s">
        <v>680</v>
      </c>
      <c r="D644" s="315" t="s">
        <v>521</v>
      </c>
      <c r="E644" s="316" t="s">
        <v>654</v>
      </c>
      <c r="F644" s="494" t="s">
        <v>510</v>
      </c>
      <c r="G644" s="86" t="s">
        <v>40</v>
      </c>
      <c r="H644" s="486" t="s">
        <v>280</v>
      </c>
      <c r="I644" s="423" t="s">
        <v>635</v>
      </c>
      <c r="J644" s="484">
        <v>9.6</v>
      </c>
      <c r="K644" s="317">
        <f t="shared" si="19"/>
        <v>255</v>
      </c>
      <c r="L644" s="480">
        <v>255</v>
      </c>
      <c r="M644" s="480"/>
      <c r="N644" s="234" t="e">
        <f>IF(L644="nio",0,IF(L644&gt;0,L644*J644/P644,0))*VLOOKUP(B644,'2-Kosten per locatie'!$A$12:$C$50,3,FALSE)</f>
        <v>#DIV/0!</v>
      </c>
      <c r="O644" s="234" t="str">
        <f>IF(M644="","",J644*M644/Q644*VLOOKUP(B644,'2-Kosten per locatie'!$A$12:$C$50,3,FALSE))</f>
        <v/>
      </c>
      <c r="P644" s="318">
        <f>IF(L644="nio",0,IF(L644&gt;0,VLOOKUP(G644,'3-Productie normen'!A:O,VLOOKUP(L644,'3-Productie normen'!$B$33:$C$40,2,FALSE),FALSE)))</f>
        <v>0</v>
      </c>
      <c r="Q644" s="318">
        <f>P644*'3-Productie normen'!$O$8</f>
        <v>0</v>
      </c>
      <c r="R644" s="319" t="str">
        <f>VLOOKUP(G644,'3-Productie normen'!A:M,13,FALSE)</f>
        <v>V</v>
      </c>
      <c r="S644" s="319"/>
      <c r="U644" s="320">
        <f t="shared" si="20"/>
        <v>2448</v>
      </c>
    </row>
    <row r="645" spans="1:21" ht="14.1" customHeight="1">
      <c r="A645" s="74">
        <v>645</v>
      </c>
      <c r="B645" s="286" t="s">
        <v>644</v>
      </c>
      <c r="C645" s="286" t="s">
        <v>680</v>
      </c>
      <c r="D645" s="315" t="s">
        <v>521</v>
      </c>
      <c r="E645" s="316" t="s">
        <v>236</v>
      </c>
      <c r="F645" s="494" t="s">
        <v>655</v>
      </c>
      <c r="G645" s="86" t="s">
        <v>46</v>
      </c>
      <c r="H645" s="486" t="s">
        <v>677</v>
      </c>
      <c r="I645" s="423" t="s">
        <v>635</v>
      </c>
      <c r="J645" s="484">
        <v>5</v>
      </c>
      <c r="K645" s="317">
        <f t="shared" si="19"/>
        <v>255</v>
      </c>
      <c r="L645" s="480">
        <v>255</v>
      </c>
      <c r="M645" s="480"/>
      <c r="N645" s="234" t="e">
        <f>IF(L645="nio",0,IF(L645&gt;0,L645*J645/P645,0))*VLOOKUP(B645,'2-Kosten per locatie'!$A$12:$C$50,3,FALSE)</f>
        <v>#DIV/0!</v>
      </c>
      <c r="O645" s="234" t="str">
        <f>IF(M645="","",J645*M645/Q645*VLOOKUP(B645,'2-Kosten per locatie'!$A$12:$C$50,3,FALSE))</f>
        <v/>
      </c>
      <c r="P645" s="318">
        <f>IF(L645="nio",0,IF(L645&gt;0,VLOOKUP(G645,'3-Productie normen'!A:O,VLOOKUP(L645,'3-Productie normen'!$B$33:$C$40,2,FALSE),FALSE)))</f>
        <v>0</v>
      </c>
      <c r="Q645" s="318">
        <f>P645*'3-Productie normen'!$O$8</f>
        <v>0</v>
      </c>
      <c r="R645" s="319" t="str">
        <f>VLOOKUP(G645,'3-Productie normen'!A:M,13,FALSE)</f>
        <v>V</v>
      </c>
      <c r="S645" s="319"/>
      <c r="U645" s="320">
        <f t="shared" si="20"/>
        <v>1275</v>
      </c>
    </row>
    <row r="646" spans="1:21" ht="14.1" customHeight="1">
      <c r="A646" s="74">
        <v>646</v>
      </c>
      <c r="B646" s="286" t="s">
        <v>644</v>
      </c>
      <c r="C646" s="286" t="s">
        <v>680</v>
      </c>
      <c r="D646" s="315" t="s">
        <v>72</v>
      </c>
      <c r="E646" s="316" t="s">
        <v>238</v>
      </c>
      <c r="F646" s="494" t="s">
        <v>510</v>
      </c>
      <c r="G646" s="86" t="s">
        <v>40</v>
      </c>
      <c r="H646" s="486" t="s">
        <v>678</v>
      </c>
      <c r="I646" s="423" t="s">
        <v>635</v>
      </c>
      <c r="J646" s="484">
        <v>21.6</v>
      </c>
      <c r="K646" s="317">
        <f t="shared" si="19"/>
        <v>255</v>
      </c>
      <c r="L646" s="480">
        <v>255</v>
      </c>
      <c r="M646" s="480"/>
      <c r="N646" s="234" t="e">
        <f>IF(L646="nio",0,IF(L646&gt;0,L646*J646/P646,0))*VLOOKUP(B646,'2-Kosten per locatie'!$A$12:$C$50,3,FALSE)</f>
        <v>#DIV/0!</v>
      </c>
      <c r="O646" s="234" t="str">
        <f>IF(M646="","",J646*M646/Q646*VLOOKUP(B646,'2-Kosten per locatie'!$A$12:$C$50,3,FALSE))</f>
        <v/>
      </c>
      <c r="P646" s="318">
        <f>IF(L646="nio",0,IF(L646&gt;0,VLOOKUP(G646,'3-Productie normen'!A:O,VLOOKUP(L646,'3-Productie normen'!$B$33:$C$40,2,FALSE),FALSE)))</f>
        <v>0</v>
      </c>
      <c r="Q646" s="318">
        <f>P646*'3-Productie normen'!$O$8</f>
        <v>0</v>
      </c>
      <c r="R646" s="319" t="str">
        <f>VLOOKUP(G646,'3-Productie normen'!A:M,13,FALSE)</f>
        <v>V</v>
      </c>
      <c r="S646" s="319"/>
      <c r="U646" s="320">
        <f t="shared" si="20"/>
        <v>5508</v>
      </c>
    </row>
    <row r="647" spans="1:21" ht="14.1" customHeight="1">
      <c r="A647" s="74">
        <v>647</v>
      </c>
      <c r="B647" s="286" t="s">
        <v>644</v>
      </c>
      <c r="C647" s="286" t="s">
        <v>680</v>
      </c>
      <c r="D647" s="315" t="s">
        <v>72</v>
      </c>
      <c r="E647" s="316" t="s">
        <v>656</v>
      </c>
      <c r="F647" s="494" t="s">
        <v>510</v>
      </c>
      <c r="G647" s="86" t="s">
        <v>40</v>
      </c>
      <c r="H647" s="486" t="s">
        <v>678</v>
      </c>
      <c r="I647" s="423" t="s">
        <v>635</v>
      </c>
      <c r="J647" s="484">
        <v>17.899999999999999</v>
      </c>
      <c r="K647" s="317">
        <f t="shared" si="19"/>
        <v>255</v>
      </c>
      <c r="L647" s="480">
        <v>255</v>
      </c>
      <c r="M647" s="480"/>
      <c r="N647" s="234" t="e">
        <f>IF(L647="nio",0,IF(L647&gt;0,L647*J647/P647,0))*VLOOKUP(B647,'2-Kosten per locatie'!$A$12:$C$50,3,FALSE)</f>
        <v>#DIV/0!</v>
      </c>
      <c r="O647" s="234" t="str">
        <f>IF(M647="","",J647*M647/Q647*VLOOKUP(B647,'2-Kosten per locatie'!$A$12:$C$50,3,FALSE))</f>
        <v/>
      </c>
      <c r="P647" s="318">
        <f>IF(L647="nio",0,IF(L647&gt;0,VLOOKUP(G647,'3-Productie normen'!A:O,VLOOKUP(L647,'3-Productie normen'!$B$33:$C$40,2,FALSE),FALSE)))</f>
        <v>0</v>
      </c>
      <c r="Q647" s="318">
        <f>P647*'3-Productie normen'!$O$8</f>
        <v>0</v>
      </c>
      <c r="R647" s="319" t="str">
        <f>VLOOKUP(G647,'3-Productie normen'!A:M,13,FALSE)</f>
        <v>V</v>
      </c>
      <c r="S647" s="319"/>
      <c r="U647" s="320">
        <f t="shared" si="20"/>
        <v>4564.5</v>
      </c>
    </row>
    <row r="648" spans="1:21" ht="14.1" customHeight="1">
      <c r="A648" s="74">
        <v>648</v>
      </c>
      <c r="B648" s="286" t="s">
        <v>644</v>
      </c>
      <c r="C648" s="286" t="s">
        <v>680</v>
      </c>
      <c r="D648" s="315" t="s">
        <v>72</v>
      </c>
      <c r="E648" s="316" t="s">
        <v>395</v>
      </c>
      <c r="F648" s="494" t="s">
        <v>510</v>
      </c>
      <c r="G648" s="86" t="s">
        <v>40</v>
      </c>
      <c r="H648" s="486" t="s">
        <v>209</v>
      </c>
      <c r="I648" s="423" t="s">
        <v>642</v>
      </c>
      <c r="J648" s="484">
        <v>13.1</v>
      </c>
      <c r="K648" s="317">
        <f t="shared" si="19"/>
        <v>255</v>
      </c>
      <c r="L648" s="480">
        <v>255</v>
      </c>
      <c r="M648" s="480"/>
      <c r="N648" s="234" t="e">
        <f>IF(L648="nio",0,IF(L648&gt;0,L648*J648/P648,0))*VLOOKUP(B648,'2-Kosten per locatie'!$A$12:$C$50,3,FALSE)</f>
        <v>#DIV/0!</v>
      </c>
      <c r="O648" s="234" t="str">
        <f>IF(M648="","",J648*M648/Q648*VLOOKUP(B648,'2-Kosten per locatie'!$A$12:$C$50,3,FALSE))</f>
        <v/>
      </c>
      <c r="P648" s="318">
        <f>IF(L648="nio",0,IF(L648&gt;0,VLOOKUP(G648,'3-Productie normen'!A:O,VLOOKUP(L648,'3-Productie normen'!$B$33:$C$40,2,FALSE),FALSE)))</f>
        <v>0</v>
      </c>
      <c r="Q648" s="318">
        <f>P648*'3-Productie normen'!$O$8</f>
        <v>0</v>
      </c>
      <c r="R648" s="319" t="str">
        <f>VLOOKUP(G648,'3-Productie normen'!A:M,13,FALSE)</f>
        <v>V</v>
      </c>
      <c r="S648" s="319"/>
      <c r="U648" s="320">
        <f t="shared" si="20"/>
        <v>3340.5</v>
      </c>
    </row>
    <row r="649" spans="1:21" ht="14.1" customHeight="1">
      <c r="A649" s="74">
        <v>649</v>
      </c>
      <c r="B649" s="286" t="s">
        <v>644</v>
      </c>
      <c r="C649" s="286" t="s">
        <v>680</v>
      </c>
      <c r="D649" s="315" t="s">
        <v>72</v>
      </c>
      <c r="E649" s="316" t="s">
        <v>240</v>
      </c>
      <c r="F649" s="494" t="s">
        <v>45</v>
      </c>
      <c r="G649" s="86" t="s">
        <v>45</v>
      </c>
      <c r="H649" s="486" t="s">
        <v>678</v>
      </c>
      <c r="I649" s="423" t="s">
        <v>635</v>
      </c>
      <c r="J649" s="484">
        <v>25.4</v>
      </c>
      <c r="K649" s="317">
        <f t="shared" si="19"/>
        <v>255</v>
      </c>
      <c r="L649" s="480">
        <v>255</v>
      </c>
      <c r="M649" s="480"/>
      <c r="N649" s="234" t="e">
        <f>IF(L649="nio",0,IF(L649&gt;0,L649*J649/P649,0))*VLOOKUP(B649,'2-Kosten per locatie'!$A$12:$C$50,3,FALSE)</f>
        <v>#DIV/0!</v>
      </c>
      <c r="O649" s="234" t="str">
        <f>IF(M649="","",J649*M649/Q649*VLOOKUP(B649,'2-Kosten per locatie'!$A$12:$C$50,3,FALSE))</f>
        <v/>
      </c>
      <c r="P649" s="318">
        <f>IF(L649="nio",0,IF(L649&gt;0,VLOOKUP(G649,'3-Productie normen'!A:O,VLOOKUP(L649,'3-Productie normen'!$B$33:$C$40,2,FALSE),FALSE)))</f>
        <v>0</v>
      </c>
      <c r="Q649" s="318">
        <f>P649*'3-Productie normen'!$O$8</f>
        <v>0</v>
      </c>
      <c r="R649" s="319" t="str">
        <f>VLOOKUP(G649,'3-Productie normen'!A:M,13,FALSE)</f>
        <v>V</v>
      </c>
      <c r="S649" s="319"/>
      <c r="U649" s="320">
        <f t="shared" si="20"/>
        <v>6477</v>
      </c>
    </row>
    <row r="650" spans="1:21" ht="14.1" customHeight="1">
      <c r="A650" s="74">
        <v>650</v>
      </c>
      <c r="B650" s="286" t="s">
        <v>644</v>
      </c>
      <c r="C650" s="286" t="s">
        <v>680</v>
      </c>
      <c r="D650" s="315" t="s">
        <v>72</v>
      </c>
      <c r="E650" s="316" t="s">
        <v>491</v>
      </c>
      <c r="F650" s="494" t="s">
        <v>510</v>
      </c>
      <c r="G650" s="86" t="s">
        <v>40</v>
      </c>
      <c r="H650" s="486" t="s">
        <v>209</v>
      </c>
      <c r="I650" s="423" t="s">
        <v>642</v>
      </c>
      <c r="J650" s="484">
        <v>13.6</v>
      </c>
      <c r="K650" s="317">
        <f t="shared" si="19"/>
        <v>255</v>
      </c>
      <c r="L650" s="480">
        <v>255</v>
      </c>
      <c r="M650" s="480"/>
      <c r="N650" s="234" t="e">
        <f>IF(L650="nio",0,IF(L650&gt;0,L650*J650/P650,0))*VLOOKUP(B650,'2-Kosten per locatie'!$A$12:$C$50,3,FALSE)</f>
        <v>#DIV/0!</v>
      </c>
      <c r="O650" s="234" t="str">
        <f>IF(M650="","",J650*M650/Q650*VLOOKUP(B650,'2-Kosten per locatie'!$A$12:$C$50,3,FALSE))</f>
        <v/>
      </c>
      <c r="P650" s="318">
        <f>IF(L650="nio",0,IF(L650&gt;0,VLOOKUP(G650,'3-Productie normen'!A:O,VLOOKUP(L650,'3-Productie normen'!$B$33:$C$40,2,FALSE),FALSE)))</f>
        <v>0</v>
      </c>
      <c r="Q650" s="318">
        <f>P650*'3-Productie normen'!$O$8</f>
        <v>0</v>
      </c>
      <c r="R650" s="319" t="str">
        <f>VLOOKUP(G650,'3-Productie normen'!A:M,13,FALSE)</f>
        <v>V</v>
      </c>
      <c r="S650" s="319"/>
      <c r="U650" s="320">
        <f t="shared" si="20"/>
        <v>3468</v>
      </c>
    </row>
    <row r="651" spans="1:21" ht="14.1" customHeight="1">
      <c r="A651" s="74">
        <v>651</v>
      </c>
      <c r="B651" s="286" t="s">
        <v>644</v>
      </c>
      <c r="C651" s="286" t="s">
        <v>680</v>
      </c>
      <c r="D651" s="315" t="s">
        <v>72</v>
      </c>
      <c r="E651" s="316" t="s">
        <v>657</v>
      </c>
      <c r="F651" s="494" t="s">
        <v>510</v>
      </c>
      <c r="G651" s="86" t="s">
        <v>40</v>
      </c>
      <c r="H651" s="486" t="s">
        <v>209</v>
      </c>
      <c r="I651" s="423" t="s">
        <v>642</v>
      </c>
      <c r="J651" s="484">
        <v>26.8</v>
      </c>
      <c r="K651" s="317">
        <f t="shared" ref="K651:K714" si="21">SUM(L651:M651)</f>
        <v>255</v>
      </c>
      <c r="L651" s="480">
        <v>255</v>
      </c>
      <c r="M651" s="480"/>
      <c r="N651" s="234" t="e">
        <f>IF(L651="nio",0,IF(L651&gt;0,L651*J651/P651,0))*VLOOKUP(B651,'2-Kosten per locatie'!$A$12:$C$50,3,FALSE)</f>
        <v>#DIV/0!</v>
      </c>
      <c r="O651" s="234" t="str">
        <f>IF(M651="","",J651*M651/Q651*VLOOKUP(B651,'2-Kosten per locatie'!$A$12:$C$50,3,FALSE))</f>
        <v/>
      </c>
      <c r="P651" s="318">
        <f>IF(L651="nio",0,IF(L651&gt;0,VLOOKUP(G651,'3-Productie normen'!A:O,VLOOKUP(L651,'3-Productie normen'!$B$33:$C$40,2,FALSE),FALSE)))</f>
        <v>0</v>
      </c>
      <c r="Q651" s="318">
        <f>P651*'3-Productie normen'!$O$8</f>
        <v>0</v>
      </c>
      <c r="R651" s="319" t="str">
        <f>VLOOKUP(G651,'3-Productie normen'!A:M,13,FALSE)</f>
        <v>V</v>
      </c>
      <c r="S651" s="319"/>
      <c r="U651" s="320">
        <f t="shared" si="20"/>
        <v>6834</v>
      </c>
    </row>
    <row r="652" spans="1:21" ht="14.1" customHeight="1">
      <c r="A652" s="74">
        <v>652</v>
      </c>
      <c r="B652" s="286" t="s">
        <v>644</v>
      </c>
      <c r="C652" s="286" t="s">
        <v>680</v>
      </c>
      <c r="D652" s="315" t="s">
        <v>72</v>
      </c>
      <c r="E652" s="316" t="s">
        <v>658</v>
      </c>
      <c r="F652" s="494" t="s">
        <v>510</v>
      </c>
      <c r="G652" s="86" t="s">
        <v>40</v>
      </c>
      <c r="H652" s="486" t="s">
        <v>209</v>
      </c>
      <c r="I652" s="423" t="s">
        <v>642</v>
      </c>
      <c r="J652" s="484">
        <v>6.8</v>
      </c>
      <c r="K652" s="317">
        <f t="shared" si="21"/>
        <v>255</v>
      </c>
      <c r="L652" s="480">
        <v>255</v>
      </c>
      <c r="M652" s="480"/>
      <c r="N652" s="234" t="e">
        <f>IF(L652="nio",0,IF(L652&gt;0,L652*J652/P652,0))*VLOOKUP(B652,'2-Kosten per locatie'!$A$12:$C$50,3,FALSE)</f>
        <v>#DIV/0!</v>
      </c>
      <c r="O652" s="234" t="str">
        <f>IF(M652="","",J652*M652/Q652*VLOOKUP(B652,'2-Kosten per locatie'!$A$12:$C$50,3,FALSE))</f>
        <v/>
      </c>
      <c r="P652" s="318">
        <f>IF(L652="nio",0,IF(L652&gt;0,VLOOKUP(G652,'3-Productie normen'!A:O,VLOOKUP(L652,'3-Productie normen'!$B$33:$C$40,2,FALSE),FALSE)))</f>
        <v>0</v>
      </c>
      <c r="Q652" s="318">
        <f>P652*'3-Productie normen'!$O$8</f>
        <v>0</v>
      </c>
      <c r="R652" s="319" t="str">
        <f>VLOOKUP(G652,'3-Productie normen'!A:M,13,FALSE)</f>
        <v>V</v>
      </c>
      <c r="S652" s="319"/>
      <c r="U652" s="320">
        <f t="shared" si="20"/>
        <v>1734</v>
      </c>
    </row>
    <row r="653" spans="1:21" ht="14.1" customHeight="1">
      <c r="A653" s="74">
        <v>653</v>
      </c>
      <c r="B653" s="286" t="s">
        <v>644</v>
      </c>
      <c r="C653" s="286" t="s">
        <v>680</v>
      </c>
      <c r="D653" s="315" t="s">
        <v>72</v>
      </c>
      <c r="E653" s="316" t="s">
        <v>241</v>
      </c>
      <c r="F653" s="494" t="s">
        <v>659</v>
      </c>
      <c r="G653" s="86" t="s">
        <v>38</v>
      </c>
      <c r="H653" s="486" t="s">
        <v>678</v>
      </c>
      <c r="I653" s="423" t="s">
        <v>634</v>
      </c>
      <c r="J653" s="484">
        <v>2.5</v>
      </c>
      <c r="K653" s="317">
        <f t="shared" si="21"/>
        <v>255</v>
      </c>
      <c r="L653" s="480">
        <v>255</v>
      </c>
      <c r="M653" s="480"/>
      <c r="N653" s="234" t="e">
        <f>IF(L653="nio",0,IF(L653&gt;0,L653*J653/P653,0))*VLOOKUP(B653,'2-Kosten per locatie'!$A$12:$C$50,3,FALSE)</f>
        <v>#DIV/0!</v>
      </c>
      <c r="O653" s="234" t="str">
        <f>IF(M653="","",J653*M653/Q653*VLOOKUP(B653,'2-Kosten per locatie'!$A$12:$C$50,3,FALSE))</f>
        <v/>
      </c>
      <c r="P653" s="318">
        <f>IF(L653="nio",0,IF(L653&gt;0,VLOOKUP(G653,'3-Productie normen'!A:O,VLOOKUP(L653,'3-Productie normen'!$B$33:$C$40,2,FALSE),FALSE)))</f>
        <v>0</v>
      </c>
      <c r="Q653" s="318">
        <f>P653*'3-Productie normen'!$O$8</f>
        <v>0</v>
      </c>
      <c r="R653" s="319" t="str">
        <f>VLOOKUP(G653,'3-Productie normen'!A:M,13,FALSE)</f>
        <v>S</v>
      </c>
      <c r="S653" s="319"/>
      <c r="U653" s="320">
        <f t="shared" si="20"/>
        <v>637.5</v>
      </c>
    </row>
    <row r="654" spans="1:21" ht="14.1" customHeight="1">
      <c r="A654" s="74">
        <v>654</v>
      </c>
      <c r="B654" s="286" t="s">
        <v>644</v>
      </c>
      <c r="C654" s="286" t="s">
        <v>680</v>
      </c>
      <c r="D654" s="315" t="s">
        <v>72</v>
      </c>
      <c r="E654" s="316" t="s">
        <v>660</v>
      </c>
      <c r="F654" s="494" t="s">
        <v>661</v>
      </c>
      <c r="G654" s="86" t="s">
        <v>38</v>
      </c>
      <c r="H654" s="486" t="s">
        <v>678</v>
      </c>
      <c r="I654" s="423" t="s">
        <v>634</v>
      </c>
      <c r="J654" s="484">
        <v>1.5</v>
      </c>
      <c r="K654" s="317">
        <f t="shared" si="21"/>
        <v>255</v>
      </c>
      <c r="L654" s="480">
        <v>255</v>
      </c>
      <c r="M654" s="480"/>
      <c r="N654" s="234" t="e">
        <f>IF(L654="nio",0,IF(L654&gt;0,L654*J654/P654,0))*VLOOKUP(B654,'2-Kosten per locatie'!$A$12:$C$50,3,FALSE)</f>
        <v>#DIV/0!</v>
      </c>
      <c r="O654" s="234" t="str">
        <f>IF(M654="","",J654*M654/Q654*VLOOKUP(B654,'2-Kosten per locatie'!$A$12:$C$50,3,FALSE))</f>
        <v/>
      </c>
      <c r="P654" s="318">
        <f>IF(L654="nio",0,IF(L654&gt;0,VLOOKUP(G654,'3-Productie normen'!A:O,VLOOKUP(L654,'3-Productie normen'!$B$33:$C$40,2,FALSE),FALSE)))</f>
        <v>0</v>
      </c>
      <c r="Q654" s="318">
        <f>P654*'3-Productie normen'!$O$8</f>
        <v>0</v>
      </c>
      <c r="R654" s="319" t="str">
        <f>VLOOKUP(G654,'3-Productie normen'!A:M,13,FALSE)</f>
        <v>S</v>
      </c>
      <c r="S654" s="319"/>
      <c r="U654" s="320">
        <f t="shared" si="20"/>
        <v>382.5</v>
      </c>
    </row>
    <row r="655" spans="1:21" ht="14.1" customHeight="1">
      <c r="A655" s="74">
        <v>655</v>
      </c>
      <c r="B655" s="286" t="s">
        <v>644</v>
      </c>
      <c r="C655" s="286" t="s">
        <v>680</v>
      </c>
      <c r="D655" s="315" t="s">
        <v>72</v>
      </c>
      <c r="E655" s="316" t="s">
        <v>662</v>
      </c>
      <c r="F655" s="494" t="s">
        <v>663</v>
      </c>
      <c r="G655" s="86" t="s">
        <v>38</v>
      </c>
      <c r="H655" s="486" t="s">
        <v>678</v>
      </c>
      <c r="I655" s="423" t="s">
        <v>634</v>
      </c>
      <c r="J655" s="484">
        <v>1.5</v>
      </c>
      <c r="K655" s="317">
        <f t="shared" si="21"/>
        <v>255</v>
      </c>
      <c r="L655" s="480">
        <v>255</v>
      </c>
      <c r="M655" s="480"/>
      <c r="N655" s="234" t="e">
        <f>IF(L655="nio",0,IF(L655&gt;0,L655*J655/P655,0))*VLOOKUP(B655,'2-Kosten per locatie'!$A$12:$C$50,3,FALSE)</f>
        <v>#DIV/0!</v>
      </c>
      <c r="O655" s="234" t="str">
        <f>IF(M655="","",J655*M655/Q655*VLOOKUP(B655,'2-Kosten per locatie'!$A$12:$C$50,3,FALSE))</f>
        <v/>
      </c>
      <c r="P655" s="318">
        <f>IF(L655="nio",0,IF(L655&gt;0,VLOOKUP(G655,'3-Productie normen'!A:O,VLOOKUP(L655,'3-Productie normen'!$B$33:$C$40,2,FALSE),FALSE)))</f>
        <v>0</v>
      </c>
      <c r="Q655" s="318">
        <f>P655*'3-Productie normen'!$O$8</f>
        <v>0</v>
      </c>
      <c r="R655" s="319" t="str">
        <f>VLOOKUP(G655,'3-Productie normen'!A:M,13,FALSE)</f>
        <v>S</v>
      </c>
      <c r="S655" s="319"/>
      <c r="U655" s="320">
        <f t="shared" si="20"/>
        <v>382.5</v>
      </c>
    </row>
    <row r="656" spans="1:21" ht="14.1" customHeight="1">
      <c r="A656" s="74">
        <v>656</v>
      </c>
      <c r="B656" s="286" t="s">
        <v>644</v>
      </c>
      <c r="C656" s="286" t="s">
        <v>680</v>
      </c>
      <c r="D656" s="315" t="s">
        <v>72</v>
      </c>
      <c r="E656" s="316" t="s">
        <v>243</v>
      </c>
      <c r="F656" s="494" t="s">
        <v>510</v>
      </c>
      <c r="G656" s="86" t="s">
        <v>40</v>
      </c>
      <c r="H656" s="486" t="s">
        <v>678</v>
      </c>
      <c r="I656" s="423" t="s">
        <v>635</v>
      </c>
      <c r="J656" s="484">
        <v>5</v>
      </c>
      <c r="K656" s="317">
        <f t="shared" si="21"/>
        <v>255</v>
      </c>
      <c r="L656" s="480">
        <v>255</v>
      </c>
      <c r="M656" s="480"/>
      <c r="N656" s="234" t="e">
        <f>IF(L656="nio",0,IF(L656&gt;0,L656*J656/P656,0))*VLOOKUP(B656,'2-Kosten per locatie'!$A$12:$C$50,3,FALSE)</f>
        <v>#DIV/0!</v>
      </c>
      <c r="O656" s="234" t="str">
        <f>IF(M656="","",J656*M656/Q656*VLOOKUP(B656,'2-Kosten per locatie'!$A$12:$C$50,3,FALSE))</f>
        <v/>
      </c>
      <c r="P656" s="318">
        <f>IF(L656="nio",0,IF(L656&gt;0,VLOOKUP(G656,'3-Productie normen'!A:O,VLOOKUP(L656,'3-Productie normen'!$B$33:$C$40,2,FALSE),FALSE)))</f>
        <v>0</v>
      </c>
      <c r="Q656" s="318">
        <f>P656*'3-Productie normen'!$O$8</f>
        <v>0</v>
      </c>
      <c r="R656" s="319" t="str">
        <f>VLOOKUP(G656,'3-Productie normen'!A:M,13,FALSE)</f>
        <v>V</v>
      </c>
      <c r="S656" s="319"/>
      <c r="U656" s="320">
        <f t="shared" si="20"/>
        <v>1275</v>
      </c>
    </row>
    <row r="657" spans="1:21" ht="14.1" customHeight="1">
      <c r="A657" s="74">
        <v>657</v>
      </c>
      <c r="B657" s="286" t="s">
        <v>644</v>
      </c>
      <c r="C657" s="286" t="s">
        <v>680</v>
      </c>
      <c r="D657" s="315" t="s">
        <v>72</v>
      </c>
      <c r="E657" s="316" t="s">
        <v>664</v>
      </c>
      <c r="F657" s="494" t="s">
        <v>510</v>
      </c>
      <c r="G657" s="86" t="s">
        <v>40</v>
      </c>
      <c r="H657" s="486" t="s">
        <v>209</v>
      </c>
      <c r="I657" s="423" t="s">
        <v>642</v>
      </c>
      <c r="J657" s="484">
        <v>4.3</v>
      </c>
      <c r="K657" s="317">
        <f t="shared" si="21"/>
        <v>255</v>
      </c>
      <c r="L657" s="480">
        <v>255</v>
      </c>
      <c r="M657" s="480"/>
      <c r="N657" s="234" t="e">
        <f>IF(L657="nio",0,IF(L657&gt;0,L657*J657/P657,0))*VLOOKUP(B657,'2-Kosten per locatie'!$A$12:$C$50,3,FALSE)</f>
        <v>#DIV/0!</v>
      </c>
      <c r="O657" s="234" t="str">
        <f>IF(M657="","",J657*M657/Q657*VLOOKUP(B657,'2-Kosten per locatie'!$A$12:$C$50,3,FALSE))</f>
        <v/>
      </c>
      <c r="P657" s="318">
        <f>IF(L657="nio",0,IF(L657&gt;0,VLOOKUP(G657,'3-Productie normen'!A:O,VLOOKUP(L657,'3-Productie normen'!$B$33:$C$40,2,FALSE),FALSE)))</f>
        <v>0</v>
      </c>
      <c r="Q657" s="318">
        <f>P657*'3-Productie normen'!$O$8</f>
        <v>0</v>
      </c>
      <c r="R657" s="319" t="str">
        <f>VLOOKUP(G657,'3-Productie normen'!A:M,13,FALSE)</f>
        <v>V</v>
      </c>
      <c r="S657" s="319"/>
      <c r="U657" s="320">
        <f t="shared" si="20"/>
        <v>1096.5</v>
      </c>
    </row>
    <row r="658" spans="1:21" ht="14.1" customHeight="1">
      <c r="A658" s="74">
        <v>658</v>
      </c>
      <c r="B658" s="286" t="s">
        <v>644</v>
      </c>
      <c r="C658" s="286" t="s">
        <v>680</v>
      </c>
      <c r="D658" s="315" t="s">
        <v>72</v>
      </c>
      <c r="E658" s="316" t="s">
        <v>244</v>
      </c>
      <c r="F658" s="494" t="s">
        <v>510</v>
      </c>
      <c r="G658" s="86" t="s">
        <v>40</v>
      </c>
      <c r="H658" s="486" t="s">
        <v>280</v>
      </c>
      <c r="I658" s="423" t="s">
        <v>635</v>
      </c>
      <c r="J658" s="484">
        <v>7.3</v>
      </c>
      <c r="K658" s="317">
        <f t="shared" si="21"/>
        <v>255</v>
      </c>
      <c r="L658" s="480">
        <v>255</v>
      </c>
      <c r="M658" s="480"/>
      <c r="N658" s="234" t="e">
        <f>IF(L658="nio",0,IF(L658&gt;0,L658*J658/P658,0))*VLOOKUP(B658,'2-Kosten per locatie'!$A$12:$C$50,3,FALSE)</f>
        <v>#DIV/0!</v>
      </c>
      <c r="O658" s="234" t="str">
        <f>IF(M658="","",J658*M658/Q658*VLOOKUP(B658,'2-Kosten per locatie'!$A$12:$C$50,3,FALSE))</f>
        <v/>
      </c>
      <c r="P658" s="318">
        <f>IF(L658="nio",0,IF(L658&gt;0,VLOOKUP(G658,'3-Productie normen'!A:O,VLOOKUP(L658,'3-Productie normen'!$B$33:$C$40,2,FALSE),FALSE)))</f>
        <v>0</v>
      </c>
      <c r="Q658" s="318">
        <f>P658*'3-Productie normen'!$O$8</f>
        <v>0</v>
      </c>
      <c r="R658" s="319" t="str">
        <f>VLOOKUP(G658,'3-Productie normen'!A:M,13,FALSE)</f>
        <v>V</v>
      </c>
      <c r="S658" s="319"/>
      <c r="U658" s="320">
        <f t="shared" si="20"/>
        <v>1861.5</v>
      </c>
    </row>
    <row r="659" spans="1:21" ht="14.1" customHeight="1">
      <c r="A659" s="74">
        <v>659</v>
      </c>
      <c r="B659" s="286" t="s">
        <v>644</v>
      </c>
      <c r="C659" s="286" t="s">
        <v>680</v>
      </c>
      <c r="D659" s="315" t="s">
        <v>72</v>
      </c>
      <c r="E659" s="316" t="s">
        <v>245</v>
      </c>
      <c r="F659" s="494" t="s">
        <v>665</v>
      </c>
      <c r="G659" s="86" t="s">
        <v>601</v>
      </c>
      <c r="H659" s="486" t="s">
        <v>677</v>
      </c>
      <c r="I659" s="423" t="s">
        <v>635</v>
      </c>
      <c r="J659" s="484">
        <v>1.8</v>
      </c>
      <c r="K659" s="317">
        <f t="shared" si="21"/>
        <v>255</v>
      </c>
      <c r="L659" s="480">
        <v>255</v>
      </c>
      <c r="M659" s="480"/>
      <c r="N659" s="234" t="e">
        <f>IF(L659="nio",0,IF(L659&gt;0,L659*J659/P659,0))*VLOOKUP(B659,'2-Kosten per locatie'!$A$12:$C$50,3,FALSE)</f>
        <v>#DIV/0!</v>
      </c>
      <c r="O659" s="234" t="str">
        <f>IF(M659="","",J659*M659/Q659*VLOOKUP(B659,'2-Kosten per locatie'!$A$12:$C$50,3,FALSE))</f>
        <v/>
      </c>
      <c r="P659" s="318">
        <f>IF(L659="nio",0,IF(L659&gt;0,VLOOKUP(G659,'3-Productie normen'!A:O,VLOOKUP(L659,'3-Productie normen'!$B$33:$C$40,2,FALSE),FALSE)))</f>
        <v>0</v>
      </c>
      <c r="Q659" s="318">
        <f>P659*'3-Productie normen'!$O$8</f>
        <v>0</v>
      </c>
      <c r="R659" s="319" t="str">
        <f>VLOOKUP(G659,'3-Productie normen'!A:M,13,FALSE)</f>
        <v>V</v>
      </c>
      <c r="S659" s="319"/>
      <c r="U659" s="320">
        <f t="shared" si="20"/>
        <v>459</v>
      </c>
    </row>
    <row r="660" spans="1:21" ht="14.1" customHeight="1">
      <c r="A660" s="74">
        <v>660</v>
      </c>
      <c r="B660" s="286" t="s">
        <v>644</v>
      </c>
      <c r="C660" s="286" t="s">
        <v>680</v>
      </c>
      <c r="D660" s="315" t="s">
        <v>72</v>
      </c>
      <c r="E660" s="316" t="s">
        <v>246</v>
      </c>
      <c r="F660" s="494" t="s">
        <v>655</v>
      </c>
      <c r="G660" s="86" t="s">
        <v>46</v>
      </c>
      <c r="H660" s="486" t="s">
        <v>677</v>
      </c>
      <c r="I660" s="423" t="s">
        <v>635</v>
      </c>
      <c r="J660" s="484">
        <v>5.5</v>
      </c>
      <c r="K660" s="317">
        <f t="shared" si="21"/>
        <v>255</v>
      </c>
      <c r="L660" s="480">
        <v>255</v>
      </c>
      <c r="M660" s="480"/>
      <c r="N660" s="234" t="e">
        <f>IF(L660="nio",0,IF(L660&gt;0,L660*J660/P660,0))*VLOOKUP(B660,'2-Kosten per locatie'!$A$12:$C$50,3,FALSE)</f>
        <v>#DIV/0!</v>
      </c>
      <c r="O660" s="234" t="str">
        <f>IF(M660="","",J660*M660/Q660*VLOOKUP(B660,'2-Kosten per locatie'!$A$12:$C$50,3,FALSE))</f>
        <v/>
      </c>
      <c r="P660" s="318">
        <f>IF(L660="nio",0,IF(L660&gt;0,VLOOKUP(G660,'3-Productie normen'!A:O,VLOOKUP(L660,'3-Productie normen'!$B$33:$C$40,2,FALSE),FALSE)))</f>
        <v>0</v>
      </c>
      <c r="Q660" s="318">
        <f>P660*'3-Productie normen'!$O$8</f>
        <v>0</v>
      </c>
      <c r="R660" s="319" t="str">
        <f>VLOOKUP(G660,'3-Productie normen'!A:M,13,FALSE)</f>
        <v>V</v>
      </c>
      <c r="S660" s="319"/>
      <c r="U660" s="320">
        <f t="shared" si="20"/>
        <v>1402.5</v>
      </c>
    </row>
    <row r="661" spans="1:21" ht="14.1" customHeight="1">
      <c r="A661" s="74">
        <v>661</v>
      </c>
      <c r="B661" s="286" t="s">
        <v>644</v>
      </c>
      <c r="C661" s="286" t="s">
        <v>680</v>
      </c>
      <c r="D661" s="315" t="s">
        <v>72</v>
      </c>
      <c r="E661" s="316" t="s">
        <v>247</v>
      </c>
      <c r="F661" s="494" t="s">
        <v>525</v>
      </c>
      <c r="G661" s="86" t="s">
        <v>40</v>
      </c>
      <c r="H661" s="486" t="s">
        <v>678</v>
      </c>
      <c r="I661" s="423" t="s">
        <v>635</v>
      </c>
      <c r="J661" s="484">
        <v>10</v>
      </c>
      <c r="K661" s="317">
        <f t="shared" si="21"/>
        <v>255</v>
      </c>
      <c r="L661" s="480">
        <v>255</v>
      </c>
      <c r="M661" s="480"/>
      <c r="N661" s="234" t="e">
        <f>IF(L661="nio",0,IF(L661&gt;0,L661*J661/P661,0))*VLOOKUP(B661,'2-Kosten per locatie'!$A$12:$C$50,3,FALSE)</f>
        <v>#DIV/0!</v>
      </c>
      <c r="O661" s="234" t="str">
        <f>IF(M661="","",J661*M661/Q661*VLOOKUP(B661,'2-Kosten per locatie'!$A$12:$C$50,3,FALSE))</f>
        <v/>
      </c>
      <c r="P661" s="318">
        <f>IF(L661="nio",0,IF(L661&gt;0,VLOOKUP(G661,'3-Productie normen'!A:O,VLOOKUP(L661,'3-Productie normen'!$B$33:$C$40,2,FALSE),FALSE)))</f>
        <v>0</v>
      </c>
      <c r="Q661" s="318">
        <f>P661*'3-Productie normen'!$O$8</f>
        <v>0</v>
      </c>
      <c r="R661" s="319" t="str">
        <f>VLOOKUP(G661,'3-Productie normen'!A:M,13,FALSE)</f>
        <v>V</v>
      </c>
      <c r="S661" s="319"/>
      <c r="U661" s="320">
        <f t="shared" si="20"/>
        <v>2550</v>
      </c>
    </row>
    <row r="662" spans="1:21" ht="14.1" customHeight="1">
      <c r="A662" s="74">
        <v>662</v>
      </c>
      <c r="B662" s="286" t="s">
        <v>644</v>
      </c>
      <c r="C662" s="286" t="s">
        <v>680</v>
      </c>
      <c r="D662" s="315" t="s">
        <v>72</v>
      </c>
      <c r="E662" s="316" t="s">
        <v>249</v>
      </c>
      <c r="F662" s="494" t="s">
        <v>665</v>
      </c>
      <c r="G662" s="86" t="s">
        <v>601</v>
      </c>
      <c r="H662" s="486" t="s">
        <v>677</v>
      </c>
      <c r="I662" s="423" t="s">
        <v>635</v>
      </c>
      <c r="J662" s="484">
        <v>7.4</v>
      </c>
      <c r="K662" s="317">
        <f t="shared" si="21"/>
        <v>255</v>
      </c>
      <c r="L662" s="480">
        <v>255</v>
      </c>
      <c r="M662" s="480"/>
      <c r="N662" s="234" t="e">
        <f>IF(L662="nio",0,IF(L662&gt;0,L662*J662/P662,0))*VLOOKUP(B662,'2-Kosten per locatie'!$A$12:$C$50,3,FALSE)</f>
        <v>#DIV/0!</v>
      </c>
      <c r="O662" s="234" t="str">
        <f>IF(M662="","",J662*M662/Q662*VLOOKUP(B662,'2-Kosten per locatie'!$A$12:$C$50,3,FALSE))</f>
        <v/>
      </c>
      <c r="P662" s="318">
        <f>IF(L662="nio",0,IF(L662&gt;0,VLOOKUP(G662,'3-Productie normen'!A:O,VLOOKUP(L662,'3-Productie normen'!$B$33:$C$40,2,FALSE),FALSE)))</f>
        <v>0</v>
      </c>
      <c r="Q662" s="318">
        <f>P662*'3-Productie normen'!$O$8</f>
        <v>0</v>
      </c>
      <c r="R662" s="319" t="str">
        <f>VLOOKUP(G662,'3-Productie normen'!A:M,13,FALSE)</f>
        <v>V</v>
      </c>
      <c r="S662" s="319"/>
      <c r="U662" s="320">
        <f t="shared" si="20"/>
        <v>1887</v>
      </c>
    </row>
    <row r="663" spans="1:21" ht="14.1" customHeight="1">
      <c r="A663" s="74">
        <v>663</v>
      </c>
      <c r="B663" s="286" t="s">
        <v>644</v>
      </c>
      <c r="C663" s="286" t="s">
        <v>680</v>
      </c>
      <c r="D663" s="315" t="s">
        <v>72</v>
      </c>
      <c r="E663" s="316" t="s">
        <v>496</v>
      </c>
      <c r="F663" s="494" t="s">
        <v>655</v>
      </c>
      <c r="G663" s="86" t="s">
        <v>46</v>
      </c>
      <c r="H663" s="486" t="s">
        <v>677</v>
      </c>
      <c r="I663" s="423" t="s">
        <v>635</v>
      </c>
      <c r="J663" s="484">
        <v>4.5999999999999996</v>
      </c>
      <c r="K663" s="317">
        <f t="shared" si="21"/>
        <v>255</v>
      </c>
      <c r="L663" s="480">
        <v>255</v>
      </c>
      <c r="M663" s="480"/>
      <c r="N663" s="234" t="e">
        <f>IF(L663="nio",0,IF(L663&gt;0,L663*J663/P663,0))*VLOOKUP(B663,'2-Kosten per locatie'!$A$12:$C$50,3,FALSE)</f>
        <v>#DIV/0!</v>
      </c>
      <c r="O663" s="234" t="str">
        <f>IF(M663="","",J663*M663/Q663*VLOOKUP(B663,'2-Kosten per locatie'!$A$12:$C$50,3,FALSE))</f>
        <v/>
      </c>
      <c r="P663" s="318">
        <f>IF(L663="nio",0,IF(L663&gt;0,VLOOKUP(G663,'3-Productie normen'!A:O,VLOOKUP(L663,'3-Productie normen'!$B$33:$C$40,2,FALSE),FALSE)))</f>
        <v>0</v>
      </c>
      <c r="Q663" s="318">
        <f>P663*'3-Productie normen'!$O$8</f>
        <v>0</v>
      </c>
      <c r="R663" s="319" t="str">
        <f>VLOOKUP(G663,'3-Productie normen'!A:M,13,FALSE)</f>
        <v>V</v>
      </c>
      <c r="S663" s="319"/>
      <c r="U663" s="320">
        <f t="shared" si="20"/>
        <v>1173</v>
      </c>
    </row>
    <row r="664" spans="1:21" ht="14.1" customHeight="1">
      <c r="A664" s="74">
        <v>664</v>
      </c>
      <c r="B664" s="286" t="s">
        <v>644</v>
      </c>
      <c r="C664" s="286" t="s">
        <v>680</v>
      </c>
      <c r="D664" s="315" t="s">
        <v>681</v>
      </c>
      <c r="E664" s="316" t="s">
        <v>401</v>
      </c>
      <c r="F664" s="494" t="s">
        <v>665</v>
      </c>
      <c r="G664" s="86" t="s">
        <v>601</v>
      </c>
      <c r="H664" s="486" t="s">
        <v>677</v>
      </c>
      <c r="I664" s="423" t="s">
        <v>635</v>
      </c>
      <c r="J664" s="484">
        <v>5.4</v>
      </c>
      <c r="K664" s="317">
        <f t="shared" si="21"/>
        <v>255</v>
      </c>
      <c r="L664" s="480">
        <v>255</v>
      </c>
      <c r="M664" s="480"/>
      <c r="N664" s="234" t="e">
        <f>IF(L664="nio",0,IF(L664&gt;0,L664*J664/P664,0))*VLOOKUP(B664,'2-Kosten per locatie'!$A$12:$C$50,3,FALSE)</f>
        <v>#DIV/0!</v>
      </c>
      <c r="O664" s="234" t="str">
        <f>IF(M664="","",J664*M664/Q664*VLOOKUP(B664,'2-Kosten per locatie'!$A$12:$C$50,3,FALSE))</f>
        <v/>
      </c>
      <c r="P664" s="318">
        <f>IF(L664="nio",0,IF(L664&gt;0,VLOOKUP(G664,'3-Productie normen'!A:O,VLOOKUP(L664,'3-Productie normen'!$B$33:$C$40,2,FALSE),FALSE)))</f>
        <v>0</v>
      </c>
      <c r="Q664" s="318">
        <f>P664*'3-Productie normen'!$O$8</f>
        <v>0</v>
      </c>
      <c r="R664" s="319" t="str">
        <f>VLOOKUP(G664,'3-Productie normen'!A:M,13,FALSE)</f>
        <v>V</v>
      </c>
      <c r="S664" s="319"/>
      <c r="U664" s="320">
        <f t="shared" si="20"/>
        <v>1377</v>
      </c>
    </row>
    <row r="665" spans="1:21" ht="14.1" customHeight="1">
      <c r="A665" s="74">
        <v>665</v>
      </c>
      <c r="B665" s="286" t="s">
        <v>644</v>
      </c>
      <c r="C665" s="286" t="s">
        <v>680</v>
      </c>
      <c r="D665" s="315" t="s">
        <v>681</v>
      </c>
      <c r="E665" s="316" t="s">
        <v>402</v>
      </c>
      <c r="F665" s="494" t="s">
        <v>655</v>
      </c>
      <c r="G665" s="86" t="s">
        <v>46</v>
      </c>
      <c r="H665" s="486" t="s">
        <v>677</v>
      </c>
      <c r="I665" s="423" t="s">
        <v>635</v>
      </c>
      <c r="J665" s="484">
        <v>3</v>
      </c>
      <c r="K665" s="317">
        <f t="shared" si="21"/>
        <v>255</v>
      </c>
      <c r="L665" s="480">
        <v>255</v>
      </c>
      <c r="M665" s="480"/>
      <c r="N665" s="234" t="e">
        <f>IF(L665="nio",0,IF(L665&gt;0,L665*J665/P665,0))*VLOOKUP(B665,'2-Kosten per locatie'!$A$12:$C$50,3,FALSE)</f>
        <v>#DIV/0!</v>
      </c>
      <c r="O665" s="234" t="str">
        <f>IF(M665="","",J665*M665/Q665*VLOOKUP(B665,'2-Kosten per locatie'!$A$12:$C$50,3,FALSE))</f>
        <v/>
      </c>
      <c r="P665" s="318">
        <f>IF(L665="nio",0,IF(L665&gt;0,VLOOKUP(G665,'3-Productie normen'!A:O,VLOOKUP(L665,'3-Productie normen'!$B$33:$C$40,2,FALSE),FALSE)))</f>
        <v>0</v>
      </c>
      <c r="Q665" s="318">
        <f>P665*'3-Productie normen'!$O$8</f>
        <v>0</v>
      </c>
      <c r="R665" s="319" t="str">
        <f>VLOOKUP(G665,'3-Productie normen'!A:M,13,FALSE)</f>
        <v>V</v>
      </c>
      <c r="S665" s="319"/>
      <c r="U665" s="320">
        <f t="shared" si="20"/>
        <v>765</v>
      </c>
    </row>
    <row r="666" spans="1:21" ht="14.1" customHeight="1">
      <c r="A666" s="74">
        <v>666</v>
      </c>
      <c r="B666" s="286" t="s">
        <v>644</v>
      </c>
      <c r="C666" s="286" t="s">
        <v>680</v>
      </c>
      <c r="D666" s="315" t="s">
        <v>681</v>
      </c>
      <c r="E666" s="316" t="s">
        <v>403</v>
      </c>
      <c r="F666" s="494" t="s">
        <v>665</v>
      </c>
      <c r="G666" s="86" t="s">
        <v>601</v>
      </c>
      <c r="H666" s="486" t="s">
        <v>677</v>
      </c>
      <c r="I666" s="423" t="s">
        <v>635</v>
      </c>
      <c r="J666" s="484">
        <v>4</v>
      </c>
      <c r="K666" s="317">
        <f t="shared" si="21"/>
        <v>255</v>
      </c>
      <c r="L666" s="480">
        <v>255</v>
      </c>
      <c r="M666" s="480"/>
      <c r="N666" s="234" t="e">
        <f>IF(L666="nio",0,IF(L666&gt;0,L666*J666/P666,0))*VLOOKUP(B666,'2-Kosten per locatie'!$A$12:$C$50,3,FALSE)</f>
        <v>#DIV/0!</v>
      </c>
      <c r="O666" s="234" t="str">
        <f>IF(M666="","",J666*M666/Q666*VLOOKUP(B666,'2-Kosten per locatie'!$A$12:$C$50,3,FALSE))</f>
        <v/>
      </c>
      <c r="P666" s="318">
        <f>IF(L666="nio",0,IF(L666&gt;0,VLOOKUP(G666,'3-Productie normen'!A:O,VLOOKUP(L666,'3-Productie normen'!$B$33:$C$40,2,FALSE),FALSE)))</f>
        <v>0</v>
      </c>
      <c r="Q666" s="318">
        <f>P666*'3-Productie normen'!$O$8</f>
        <v>0</v>
      </c>
      <c r="R666" s="319" t="str">
        <f>VLOOKUP(G666,'3-Productie normen'!A:M,13,FALSE)</f>
        <v>V</v>
      </c>
      <c r="S666" s="319"/>
      <c r="U666" s="320">
        <f t="shared" si="20"/>
        <v>1020</v>
      </c>
    </row>
    <row r="667" spans="1:21" ht="14.1" customHeight="1">
      <c r="A667" s="74">
        <v>667</v>
      </c>
      <c r="B667" s="286" t="s">
        <v>644</v>
      </c>
      <c r="C667" s="286" t="s">
        <v>680</v>
      </c>
      <c r="D667" s="315" t="s">
        <v>681</v>
      </c>
      <c r="E667" s="316" t="s">
        <v>404</v>
      </c>
      <c r="F667" s="494" t="s">
        <v>510</v>
      </c>
      <c r="G667" s="86" t="s">
        <v>40</v>
      </c>
      <c r="H667" s="486" t="s">
        <v>209</v>
      </c>
      <c r="I667" s="423" t="s">
        <v>642</v>
      </c>
      <c r="J667" s="484">
        <v>7</v>
      </c>
      <c r="K667" s="317">
        <f t="shared" si="21"/>
        <v>255</v>
      </c>
      <c r="L667" s="480">
        <v>255</v>
      </c>
      <c r="M667" s="480"/>
      <c r="N667" s="234" t="e">
        <f>IF(L667="nio",0,IF(L667&gt;0,L667*J667/P667,0))*VLOOKUP(B667,'2-Kosten per locatie'!$A$12:$C$50,3,FALSE)</f>
        <v>#DIV/0!</v>
      </c>
      <c r="O667" s="234" t="str">
        <f>IF(M667="","",J667*M667/Q667*VLOOKUP(B667,'2-Kosten per locatie'!$A$12:$C$50,3,FALSE))</f>
        <v/>
      </c>
      <c r="P667" s="318">
        <f>IF(L667="nio",0,IF(L667&gt;0,VLOOKUP(G667,'3-Productie normen'!A:O,VLOOKUP(L667,'3-Productie normen'!$B$33:$C$40,2,FALSE),FALSE)))</f>
        <v>0</v>
      </c>
      <c r="Q667" s="318">
        <f>P667*'3-Productie normen'!$O$8</f>
        <v>0</v>
      </c>
      <c r="R667" s="319" t="str">
        <f>VLOOKUP(G667,'3-Productie normen'!A:M,13,FALSE)</f>
        <v>V</v>
      </c>
      <c r="S667" s="319"/>
      <c r="U667" s="320">
        <f t="shared" si="20"/>
        <v>1785</v>
      </c>
    </row>
    <row r="668" spans="1:21" ht="14.1" customHeight="1">
      <c r="A668" s="74">
        <v>668</v>
      </c>
      <c r="B668" s="286" t="s">
        <v>644</v>
      </c>
      <c r="C668" s="286" t="s">
        <v>680</v>
      </c>
      <c r="D668" s="315" t="s">
        <v>681</v>
      </c>
      <c r="E668" s="316" t="s">
        <v>666</v>
      </c>
      <c r="F668" s="494" t="s">
        <v>510</v>
      </c>
      <c r="G668" s="86" t="s">
        <v>40</v>
      </c>
      <c r="H668" s="486" t="s">
        <v>209</v>
      </c>
      <c r="I668" s="423" t="s">
        <v>642</v>
      </c>
      <c r="J668" s="484">
        <v>26.6</v>
      </c>
      <c r="K668" s="317">
        <f t="shared" si="21"/>
        <v>255</v>
      </c>
      <c r="L668" s="480">
        <v>255</v>
      </c>
      <c r="M668" s="480"/>
      <c r="N668" s="234" t="e">
        <f>IF(L668="nio",0,IF(L668&gt;0,L668*J668/P668,0))*VLOOKUP(B668,'2-Kosten per locatie'!$A$12:$C$50,3,FALSE)</f>
        <v>#DIV/0!</v>
      </c>
      <c r="O668" s="234" t="str">
        <f>IF(M668="","",J668*M668/Q668*VLOOKUP(B668,'2-Kosten per locatie'!$A$12:$C$50,3,FALSE))</f>
        <v/>
      </c>
      <c r="P668" s="318">
        <f>IF(L668="nio",0,IF(L668&gt;0,VLOOKUP(G668,'3-Productie normen'!A:O,VLOOKUP(L668,'3-Productie normen'!$B$33:$C$40,2,FALSE),FALSE)))</f>
        <v>0</v>
      </c>
      <c r="Q668" s="318">
        <f>P668*'3-Productie normen'!$O$8</f>
        <v>0</v>
      </c>
      <c r="R668" s="319" t="str">
        <f>VLOOKUP(G668,'3-Productie normen'!A:M,13,FALSE)</f>
        <v>V</v>
      </c>
      <c r="S668" s="319"/>
      <c r="U668" s="320">
        <f t="shared" si="20"/>
        <v>6783</v>
      </c>
    </row>
    <row r="669" spans="1:21" ht="14.1" customHeight="1">
      <c r="A669" s="74">
        <v>669</v>
      </c>
      <c r="B669" s="286" t="s">
        <v>644</v>
      </c>
      <c r="C669" s="286" t="s">
        <v>680</v>
      </c>
      <c r="D669" s="315" t="s">
        <v>681</v>
      </c>
      <c r="E669" s="316" t="s">
        <v>667</v>
      </c>
      <c r="F669" s="494" t="s">
        <v>655</v>
      </c>
      <c r="G669" s="86" t="s">
        <v>46</v>
      </c>
      <c r="H669" s="486" t="s">
        <v>679</v>
      </c>
      <c r="I669" s="423" t="s">
        <v>679</v>
      </c>
      <c r="J669" s="484">
        <v>3.5</v>
      </c>
      <c r="K669" s="317">
        <f t="shared" si="21"/>
        <v>255</v>
      </c>
      <c r="L669" s="480">
        <v>255</v>
      </c>
      <c r="M669" s="480"/>
      <c r="N669" s="234" t="e">
        <f>IF(L669="nio",0,IF(L669&gt;0,L669*J669/P669,0))*VLOOKUP(B669,'2-Kosten per locatie'!$A$12:$C$50,3,FALSE)</f>
        <v>#DIV/0!</v>
      </c>
      <c r="O669" s="234" t="str">
        <f>IF(M669="","",J669*M669/Q669*VLOOKUP(B669,'2-Kosten per locatie'!$A$12:$C$50,3,FALSE))</f>
        <v/>
      </c>
      <c r="P669" s="318">
        <f>IF(L669="nio",0,IF(L669&gt;0,VLOOKUP(G669,'3-Productie normen'!A:O,VLOOKUP(L669,'3-Productie normen'!$B$33:$C$40,2,FALSE),FALSE)))</f>
        <v>0</v>
      </c>
      <c r="Q669" s="318">
        <f>P669*'3-Productie normen'!$O$8</f>
        <v>0</v>
      </c>
      <c r="R669" s="319" t="str">
        <f>VLOOKUP(G669,'3-Productie normen'!A:M,13,FALSE)</f>
        <v>V</v>
      </c>
      <c r="S669" s="319"/>
      <c r="U669" s="320">
        <f t="shared" si="20"/>
        <v>892.5</v>
      </c>
    </row>
    <row r="670" spans="1:21" ht="14.1" customHeight="1">
      <c r="A670" s="74">
        <v>670</v>
      </c>
      <c r="B670" s="286" t="s">
        <v>644</v>
      </c>
      <c r="C670" s="286" t="s">
        <v>680</v>
      </c>
      <c r="D670" s="315" t="s">
        <v>681</v>
      </c>
      <c r="E670" s="316" t="s">
        <v>252</v>
      </c>
      <c r="F670" s="494" t="s">
        <v>665</v>
      </c>
      <c r="G670" s="86" t="s">
        <v>601</v>
      </c>
      <c r="H670" s="486" t="s">
        <v>679</v>
      </c>
      <c r="I670" s="423" t="s">
        <v>679</v>
      </c>
      <c r="J670" s="484">
        <v>1.5</v>
      </c>
      <c r="K670" s="317">
        <f t="shared" si="21"/>
        <v>255</v>
      </c>
      <c r="L670" s="480">
        <v>255</v>
      </c>
      <c r="M670" s="480"/>
      <c r="N670" s="234" t="e">
        <f>IF(L670="nio",0,IF(L670&gt;0,L670*J670/P670,0))*VLOOKUP(B670,'2-Kosten per locatie'!$A$12:$C$50,3,FALSE)</f>
        <v>#DIV/0!</v>
      </c>
      <c r="O670" s="234" t="str">
        <f>IF(M670="","",J670*M670/Q670*VLOOKUP(B670,'2-Kosten per locatie'!$A$12:$C$50,3,FALSE))</f>
        <v/>
      </c>
      <c r="P670" s="318">
        <f>IF(L670="nio",0,IF(L670&gt;0,VLOOKUP(G670,'3-Productie normen'!A:O,VLOOKUP(L670,'3-Productie normen'!$B$33:$C$40,2,FALSE),FALSE)))</f>
        <v>0</v>
      </c>
      <c r="Q670" s="318">
        <f>P670*'3-Productie normen'!$O$8</f>
        <v>0</v>
      </c>
      <c r="R670" s="319" t="str">
        <f>VLOOKUP(G670,'3-Productie normen'!A:M,13,FALSE)</f>
        <v>V</v>
      </c>
      <c r="S670" s="319"/>
      <c r="U670" s="320">
        <f t="shared" si="20"/>
        <v>382.5</v>
      </c>
    </row>
    <row r="671" spans="1:21" ht="14.1" customHeight="1">
      <c r="A671" s="74">
        <v>671</v>
      </c>
      <c r="B671" s="286" t="s">
        <v>644</v>
      </c>
      <c r="C671" s="286" t="s">
        <v>680</v>
      </c>
      <c r="D671" s="315" t="s">
        <v>681</v>
      </c>
      <c r="E671" s="316" t="s">
        <v>253</v>
      </c>
      <c r="F671" s="494" t="s">
        <v>655</v>
      </c>
      <c r="G671" s="86" t="s">
        <v>46</v>
      </c>
      <c r="H671" s="486" t="s">
        <v>679</v>
      </c>
      <c r="I671" s="423" t="s">
        <v>679</v>
      </c>
      <c r="J671" s="484">
        <v>1.7</v>
      </c>
      <c r="K671" s="317">
        <f t="shared" si="21"/>
        <v>255</v>
      </c>
      <c r="L671" s="480">
        <v>255</v>
      </c>
      <c r="M671" s="480"/>
      <c r="N671" s="234" t="e">
        <f>IF(L671="nio",0,IF(L671&gt;0,L671*J671/P671,0))*VLOOKUP(B671,'2-Kosten per locatie'!$A$12:$C$50,3,FALSE)</f>
        <v>#DIV/0!</v>
      </c>
      <c r="O671" s="234" t="str">
        <f>IF(M671="","",J671*M671/Q671*VLOOKUP(B671,'2-Kosten per locatie'!$A$12:$C$50,3,FALSE))</f>
        <v/>
      </c>
      <c r="P671" s="318">
        <f>IF(L671="nio",0,IF(L671&gt;0,VLOOKUP(G671,'3-Productie normen'!A:O,VLOOKUP(L671,'3-Productie normen'!$B$33:$C$40,2,FALSE),FALSE)))</f>
        <v>0</v>
      </c>
      <c r="Q671" s="318">
        <f>P671*'3-Productie normen'!$O$8</f>
        <v>0</v>
      </c>
      <c r="R671" s="319" t="str">
        <f>VLOOKUP(G671,'3-Productie normen'!A:M,13,FALSE)</f>
        <v>V</v>
      </c>
      <c r="S671" s="319"/>
      <c r="U671" s="320">
        <f t="shared" si="20"/>
        <v>433.5</v>
      </c>
    </row>
    <row r="672" spans="1:21" ht="14.1" customHeight="1">
      <c r="A672" s="74">
        <v>672</v>
      </c>
      <c r="B672" s="286" t="s">
        <v>644</v>
      </c>
      <c r="C672" s="286" t="s">
        <v>680</v>
      </c>
      <c r="D672" s="315" t="s">
        <v>681</v>
      </c>
      <c r="E672" s="316" t="s">
        <v>254</v>
      </c>
      <c r="F672" s="494" t="s">
        <v>665</v>
      </c>
      <c r="G672" s="86" t="s">
        <v>601</v>
      </c>
      <c r="H672" s="486" t="s">
        <v>677</v>
      </c>
      <c r="I672" s="423" t="s">
        <v>635</v>
      </c>
      <c r="J672" s="484">
        <v>1.4</v>
      </c>
      <c r="K672" s="317">
        <f t="shared" si="21"/>
        <v>255</v>
      </c>
      <c r="L672" s="480">
        <v>255</v>
      </c>
      <c r="M672" s="480"/>
      <c r="N672" s="234" t="e">
        <f>IF(L672="nio",0,IF(L672&gt;0,L672*J672/P672,0))*VLOOKUP(B672,'2-Kosten per locatie'!$A$12:$C$50,3,FALSE)</f>
        <v>#DIV/0!</v>
      </c>
      <c r="O672" s="234" t="str">
        <f>IF(M672="","",J672*M672/Q672*VLOOKUP(B672,'2-Kosten per locatie'!$A$12:$C$50,3,FALSE))</f>
        <v/>
      </c>
      <c r="P672" s="318">
        <f>IF(L672="nio",0,IF(L672&gt;0,VLOOKUP(G672,'3-Productie normen'!A:O,VLOOKUP(L672,'3-Productie normen'!$B$33:$C$40,2,FALSE),FALSE)))</f>
        <v>0</v>
      </c>
      <c r="Q672" s="318">
        <f>P672*'3-Productie normen'!$O$8</f>
        <v>0</v>
      </c>
      <c r="R672" s="319" t="str">
        <f>VLOOKUP(G672,'3-Productie normen'!A:M,13,FALSE)</f>
        <v>V</v>
      </c>
      <c r="S672" s="319"/>
      <c r="U672" s="320">
        <f t="shared" si="20"/>
        <v>357</v>
      </c>
    </row>
    <row r="673" spans="1:21" ht="14.1" customHeight="1">
      <c r="A673" s="74">
        <v>673</v>
      </c>
      <c r="B673" s="286" t="s">
        <v>644</v>
      </c>
      <c r="C673" s="286" t="s">
        <v>680</v>
      </c>
      <c r="D673" s="315" t="s">
        <v>681</v>
      </c>
      <c r="E673" s="316" t="s">
        <v>405</v>
      </c>
      <c r="F673" s="494" t="s">
        <v>655</v>
      </c>
      <c r="G673" s="86" t="s">
        <v>46</v>
      </c>
      <c r="H673" s="486" t="s">
        <v>677</v>
      </c>
      <c r="I673" s="423" t="s">
        <v>635</v>
      </c>
      <c r="J673" s="484">
        <v>3.3</v>
      </c>
      <c r="K673" s="317">
        <f t="shared" si="21"/>
        <v>255</v>
      </c>
      <c r="L673" s="480">
        <v>255</v>
      </c>
      <c r="M673" s="480"/>
      <c r="N673" s="234" t="e">
        <f>IF(L673="nio",0,IF(L673&gt;0,L673*J673/P673,0))*VLOOKUP(B673,'2-Kosten per locatie'!$A$12:$C$50,3,FALSE)</f>
        <v>#DIV/0!</v>
      </c>
      <c r="O673" s="234" t="str">
        <f>IF(M673="","",J673*M673/Q673*VLOOKUP(B673,'2-Kosten per locatie'!$A$12:$C$50,3,FALSE))</f>
        <v/>
      </c>
      <c r="P673" s="318">
        <f>IF(L673="nio",0,IF(L673&gt;0,VLOOKUP(G673,'3-Productie normen'!A:O,VLOOKUP(L673,'3-Productie normen'!$B$33:$C$40,2,FALSE),FALSE)))</f>
        <v>0</v>
      </c>
      <c r="Q673" s="318">
        <f>P673*'3-Productie normen'!$O$8</f>
        <v>0</v>
      </c>
      <c r="R673" s="319" t="str">
        <f>VLOOKUP(G673,'3-Productie normen'!A:M,13,FALSE)</f>
        <v>V</v>
      </c>
      <c r="S673" s="319"/>
      <c r="U673" s="320">
        <f t="shared" si="20"/>
        <v>841.5</v>
      </c>
    </row>
    <row r="674" spans="1:21" ht="14.1" customHeight="1">
      <c r="A674" s="74">
        <v>674</v>
      </c>
      <c r="B674" s="286" t="s">
        <v>644</v>
      </c>
      <c r="C674" s="286" t="s">
        <v>680</v>
      </c>
      <c r="D674" s="315" t="s">
        <v>681</v>
      </c>
      <c r="E674" s="316" t="s">
        <v>498</v>
      </c>
      <c r="F674" s="494" t="s">
        <v>665</v>
      </c>
      <c r="G674" s="86" t="s">
        <v>601</v>
      </c>
      <c r="H674" s="486" t="s">
        <v>679</v>
      </c>
      <c r="I674" s="423" t="s">
        <v>679</v>
      </c>
      <c r="J674" s="484">
        <v>3.7</v>
      </c>
      <c r="K674" s="317">
        <f t="shared" si="21"/>
        <v>255</v>
      </c>
      <c r="L674" s="480">
        <v>255</v>
      </c>
      <c r="M674" s="480"/>
      <c r="N674" s="234" t="e">
        <f>IF(L674="nio",0,IF(L674&gt;0,L674*J674/P674,0))*VLOOKUP(B674,'2-Kosten per locatie'!$A$12:$C$50,3,FALSE)</f>
        <v>#DIV/0!</v>
      </c>
      <c r="O674" s="234" t="str">
        <f>IF(M674="","",J674*M674/Q674*VLOOKUP(B674,'2-Kosten per locatie'!$A$12:$C$50,3,FALSE))</f>
        <v/>
      </c>
      <c r="P674" s="318">
        <f>IF(L674="nio",0,IF(L674&gt;0,VLOOKUP(G674,'3-Productie normen'!A:O,VLOOKUP(L674,'3-Productie normen'!$B$33:$C$40,2,FALSE),FALSE)))</f>
        <v>0</v>
      </c>
      <c r="Q674" s="318">
        <f>P674*'3-Productie normen'!$O$8</f>
        <v>0</v>
      </c>
      <c r="R674" s="319" t="str">
        <f>VLOOKUP(G674,'3-Productie normen'!A:M,13,FALSE)</f>
        <v>V</v>
      </c>
      <c r="S674" s="319"/>
      <c r="U674" s="320">
        <f t="shared" si="20"/>
        <v>943.5</v>
      </c>
    </row>
    <row r="675" spans="1:21" ht="14.1" customHeight="1">
      <c r="A675" s="74">
        <v>675</v>
      </c>
      <c r="B675" s="286" t="s">
        <v>644</v>
      </c>
      <c r="C675" s="286" t="s">
        <v>680</v>
      </c>
      <c r="D675" s="315" t="s">
        <v>681</v>
      </c>
      <c r="E675" s="316" t="s">
        <v>256</v>
      </c>
      <c r="F675" s="494" t="s">
        <v>655</v>
      </c>
      <c r="G675" s="86" t="s">
        <v>46</v>
      </c>
      <c r="H675" s="486" t="s">
        <v>679</v>
      </c>
      <c r="I675" s="423" t="s">
        <v>679</v>
      </c>
      <c r="J675" s="484">
        <v>2.5</v>
      </c>
      <c r="K675" s="317">
        <f t="shared" si="21"/>
        <v>255</v>
      </c>
      <c r="L675" s="480">
        <v>255</v>
      </c>
      <c r="M675" s="480"/>
      <c r="N675" s="234" t="e">
        <f>IF(L675="nio",0,IF(L675&gt;0,L675*J675/P675,0))*VLOOKUP(B675,'2-Kosten per locatie'!$A$12:$C$50,3,FALSE)</f>
        <v>#DIV/0!</v>
      </c>
      <c r="O675" s="234" t="str">
        <f>IF(M675="","",J675*M675/Q675*VLOOKUP(B675,'2-Kosten per locatie'!$A$12:$C$50,3,FALSE))</f>
        <v/>
      </c>
      <c r="P675" s="318">
        <f>IF(L675="nio",0,IF(L675&gt;0,VLOOKUP(G675,'3-Productie normen'!A:O,VLOOKUP(L675,'3-Productie normen'!$B$33:$C$40,2,FALSE),FALSE)))</f>
        <v>0</v>
      </c>
      <c r="Q675" s="318">
        <f>P675*'3-Productie normen'!$O$8</f>
        <v>0</v>
      </c>
      <c r="R675" s="319" t="str">
        <f>VLOOKUP(G675,'3-Productie normen'!A:M,13,FALSE)</f>
        <v>V</v>
      </c>
      <c r="S675" s="319"/>
      <c r="U675" s="320">
        <f t="shared" si="20"/>
        <v>637.5</v>
      </c>
    </row>
    <row r="676" spans="1:21" ht="14.1" customHeight="1">
      <c r="A676" s="74">
        <v>676</v>
      </c>
      <c r="B676" s="286" t="s">
        <v>644</v>
      </c>
      <c r="C676" s="286" t="s">
        <v>680</v>
      </c>
      <c r="D676" s="315" t="s">
        <v>681</v>
      </c>
      <c r="E676" s="316" t="s">
        <v>257</v>
      </c>
      <c r="F676" s="494" t="s">
        <v>665</v>
      </c>
      <c r="G676" s="86" t="s">
        <v>601</v>
      </c>
      <c r="H676" s="486" t="s">
        <v>679</v>
      </c>
      <c r="I676" s="423" t="s">
        <v>679</v>
      </c>
      <c r="J676" s="484">
        <v>1.1000000000000001</v>
      </c>
      <c r="K676" s="317">
        <f t="shared" si="21"/>
        <v>255</v>
      </c>
      <c r="L676" s="480">
        <v>255</v>
      </c>
      <c r="M676" s="480"/>
      <c r="N676" s="234" t="e">
        <f>IF(L676="nio",0,IF(L676&gt;0,L676*J676/P676,0))*VLOOKUP(B676,'2-Kosten per locatie'!$A$12:$C$50,3,FALSE)</f>
        <v>#DIV/0!</v>
      </c>
      <c r="O676" s="234" t="str">
        <f>IF(M676="","",J676*M676/Q676*VLOOKUP(B676,'2-Kosten per locatie'!$A$12:$C$50,3,FALSE))</f>
        <v/>
      </c>
      <c r="P676" s="318">
        <f>IF(L676="nio",0,IF(L676&gt;0,VLOOKUP(G676,'3-Productie normen'!A:O,VLOOKUP(L676,'3-Productie normen'!$B$33:$C$40,2,FALSE),FALSE)))</f>
        <v>0</v>
      </c>
      <c r="Q676" s="318">
        <f>P676*'3-Productie normen'!$O$8</f>
        <v>0</v>
      </c>
      <c r="R676" s="319" t="str">
        <f>VLOOKUP(G676,'3-Productie normen'!A:M,13,FALSE)</f>
        <v>V</v>
      </c>
      <c r="S676" s="319"/>
      <c r="U676" s="320">
        <f t="shared" si="20"/>
        <v>280.5</v>
      </c>
    </row>
    <row r="677" spans="1:21" ht="14.1" customHeight="1">
      <c r="A677" s="74">
        <v>677</v>
      </c>
      <c r="B677" s="286" t="s">
        <v>644</v>
      </c>
      <c r="C677" s="286" t="s">
        <v>680</v>
      </c>
      <c r="D677" s="315" t="s">
        <v>681</v>
      </c>
      <c r="E677" s="316" t="s">
        <v>258</v>
      </c>
      <c r="F677" s="494" t="s">
        <v>655</v>
      </c>
      <c r="G677" s="86" t="s">
        <v>46</v>
      </c>
      <c r="H677" s="486" t="s">
        <v>679</v>
      </c>
      <c r="I677" s="423" t="s">
        <v>679</v>
      </c>
      <c r="J677" s="484">
        <v>3.1</v>
      </c>
      <c r="K677" s="317">
        <f t="shared" si="21"/>
        <v>255</v>
      </c>
      <c r="L677" s="480">
        <v>255</v>
      </c>
      <c r="M677" s="480"/>
      <c r="N677" s="234" t="e">
        <f>IF(L677="nio",0,IF(L677&gt;0,L677*J677/P677,0))*VLOOKUP(B677,'2-Kosten per locatie'!$A$12:$C$50,3,FALSE)</f>
        <v>#DIV/0!</v>
      </c>
      <c r="O677" s="234" t="str">
        <f>IF(M677="","",J677*M677/Q677*VLOOKUP(B677,'2-Kosten per locatie'!$A$12:$C$50,3,FALSE))</f>
        <v/>
      </c>
      <c r="P677" s="318">
        <f>IF(L677="nio",0,IF(L677&gt;0,VLOOKUP(G677,'3-Productie normen'!A:O,VLOOKUP(L677,'3-Productie normen'!$B$33:$C$40,2,FALSE),FALSE)))</f>
        <v>0</v>
      </c>
      <c r="Q677" s="318">
        <f>P677*'3-Productie normen'!$O$8</f>
        <v>0</v>
      </c>
      <c r="R677" s="319" t="str">
        <f>VLOOKUP(G677,'3-Productie normen'!A:M,13,FALSE)</f>
        <v>V</v>
      </c>
      <c r="S677" s="319"/>
      <c r="U677" s="320">
        <f t="shared" si="20"/>
        <v>790.5</v>
      </c>
    </row>
    <row r="678" spans="1:21" ht="14.1" customHeight="1">
      <c r="A678" s="74">
        <v>678</v>
      </c>
      <c r="B678" s="286" t="s">
        <v>644</v>
      </c>
      <c r="C678" s="286" t="s">
        <v>680</v>
      </c>
      <c r="D678" s="315" t="s">
        <v>681</v>
      </c>
      <c r="E678" s="316" t="s">
        <v>406</v>
      </c>
      <c r="F678" s="494" t="s">
        <v>668</v>
      </c>
      <c r="G678" s="86" t="s">
        <v>601</v>
      </c>
      <c r="H678" s="486" t="s">
        <v>678</v>
      </c>
      <c r="I678" s="423" t="s">
        <v>635</v>
      </c>
      <c r="J678" s="484">
        <v>14.5</v>
      </c>
      <c r="K678" s="317">
        <f t="shared" si="21"/>
        <v>255</v>
      </c>
      <c r="L678" s="480">
        <v>255</v>
      </c>
      <c r="M678" s="480"/>
      <c r="N678" s="234" t="e">
        <f>IF(L678="nio",0,IF(L678&gt;0,L678*J678/P678,0))*VLOOKUP(B678,'2-Kosten per locatie'!$A$12:$C$50,3,FALSE)</f>
        <v>#DIV/0!</v>
      </c>
      <c r="O678" s="234" t="str">
        <f>IF(M678="","",J678*M678/Q678*VLOOKUP(B678,'2-Kosten per locatie'!$A$12:$C$50,3,FALSE))</f>
        <v/>
      </c>
      <c r="P678" s="318">
        <f>IF(L678="nio",0,IF(L678&gt;0,VLOOKUP(G678,'3-Productie normen'!A:O,VLOOKUP(L678,'3-Productie normen'!$B$33:$C$40,2,FALSE),FALSE)))</f>
        <v>0</v>
      </c>
      <c r="Q678" s="318">
        <f>P678*'3-Productie normen'!$O$8</f>
        <v>0</v>
      </c>
      <c r="R678" s="319" t="str">
        <f>VLOOKUP(G678,'3-Productie normen'!A:M,13,FALSE)</f>
        <v>V</v>
      </c>
      <c r="S678" s="319"/>
      <c r="U678" s="320">
        <f t="shared" si="20"/>
        <v>3697.5</v>
      </c>
    </row>
    <row r="679" spans="1:21" ht="14.1" customHeight="1">
      <c r="A679" s="74">
        <v>679</v>
      </c>
      <c r="B679" s="286" t="s">
        <v>644</v>
      </c>
      <c r="C679" s="286" t="s">
        <v>680</v>
      </c>
      <c r="D679" s="315" t="s">
        <v>681</v>
      </c>
      <c r="E679" s="316" t="s">
        <v>407</v>
      </c>
      <c r="F679" s="494" t="s">
        <v>659</v>
      </c>
      <c r="G679" s="86" t="s">
        <v>38</v>
      </c>
      <c r="H679" s="486" t="s">
        <v>678</v>
      </c>
      <c r="I679" s="423" t="s">
        <v>634</v>
      </c>
      <c r="J679" s="484">
        <v>2.2999999999999998</v>
      </c>
      <c r="K679" s="317">
        <f t="shared" si="21"/>
        <v>255</v>
      </c>
      <c r="L679" s="480">
        <v>255</v>
      </c>
      <c r="M679" s="480"/>
      <c r="N679" s="234" t="e">
        <f>IF(L679="nio",0,IF(L679&gt;0,L679*J679/P679,0))*VLOOKUP(B679,'2-Kosten per locatie'!$A$12:$C$50,3,FALSE)</f>
        <v>#DIV/0!</v>
      </c>
      <c r="O679" s="234" t="str">
        <f>IF(M679="","",J679*M679/Q679*VLOOKUP(B679,'2-Kosten per locatie'!$A$12:$C$50,3,FALSE))</f>
        <v/>
      </c>
      <c r="P679" s="318">
        <f>IF(L679="nio",0,IF(L679&gt;0,VLOOKUP(G679,'3-Productie normen'!A:O,VLOOKUP(L679,'3-Productie normen'!$B$33:$C$40,2,FALSE),FALSE)))</f>
        <v>0</v>
      </c>
      <c r="Q679" s="318">
        <f>P679*'3-Productie normen'!$O$8</f>
        <v>0</v>
      </c>
      <c r="R679" s="319" t="str">
        <f>VLOOKUP(G679,'3-Productie normen'!A:M,13,FALSE)</f>
        <v>S</v>
      </c>
      <c r="S679" s="319"/>
      <c r="U679" s="320">
        <f t="shared" si="20"/>
        <v>586.5</v>
      </c>
    </row>
    <row r="680" spans="1:21" ht="14.1" customHeight="1">
      <c r="A680" s="74">
        <v>680</v>
      </c>
      <c r="B680" s="286" t="s">
        <v>644</v>
      </c>
      <c r="C680" s="286" t="s">
        <v>680</v>
      </c>
      <c r="D680" s="315" t="s">
        <v>681</v>
      </c>
      <c r="E680" s="316" t="s">
        <v>669</v>
      </c>
      <c r="F680" s="494" t="s">
        <v>497</v>
      </c>
      <c r="G680" s="86" t="s">
        <v>38</v>
      </c>
      <c r="H680" s="486" t="s">
        <v>678</v>
      </c>
      <c r="I680" s="423" t="s">
        <v>634</v>
      </c>
      <c r="J680" s="484">
        <v>1.3</v>
      </c>
      <c r="K680" s="317">
        <f t="shared" si="21"/>
        <v>255</v>
      </c>
      <c r="L680" s="480">
        <v>255</v>
      </c>
      <c r="M680" s="480"/>
      <c r="N680" s="234" t="e">
        <f>IF(L680="nio",0,IF(L680&gt;0,L680*J680/P680,0))*VLOOKUP(B680,'2-Kosten per locatie'!$A$12:$C$50,3,FALSE)</f>
        <v>#DIV/0!</v>
      </c>
      <c r="O680" s="234" t="str">
        <f>IF(M680="","",J680*M680/Q680*VLOOKUP(B680,'2-Kosten per locatie'!$A$12:$C$50,3,FALSE))</f>
        <v/>
      </c>
      <c r="P680" s="318">
        <f>IF(L680="nio",0,IF(L680&gt;0,VLOOKUP(G680,'3-Productie normen'!A:O,VLOOKUP(L680,'3-Productie normen'!$B$33:$C$40,2,FALSE),FALSE)))</f>
        <v>0</v>
      </c>
      <c r="Q680" s="318">
        <f>P680*'3-Productie normen'!$O$8</f>
        <v>0</v>
      </c>
      <c r="R680" s="319" t="str">
        <f>VLOOKUP(G680,'3-Productie normen'!A:M,13,FALSE)</f>
        <v>S</v>
      </c>
      <c r="S680" s="319"/>
      <c r="U680" s="320">
        <f t="shared" si="20"/>
        <v>331.5</v>
      </c>
    </row>
    <row r="681" spans="1:21" ht="14.1" customHeight="1">
      <c r="A681" s="74">
        <v>681</v>
      </c>
      <c r="B681" s="286" t="s">
        <v>644</v>
      </c>
      <c r="C681" s="286" t="s">
        <v>680</v>
      </c>
      <c r="D681" s="315" t="s">
        <v>681</v>
      </c>
      <c r="E681" s="316" t="s">
        <v>670</v>
      </c>
      <c r="F681" s="494" t="s">
        <v>497</v>
      </c>
      <c r="G681" s="86" t="s">
        <v>38</v>
      </c>
      <c r="H681" s="486" t="s">
        <v>678</v>
      </c>
      <c r="I681" s="423" t="s">
        <v>634</v>
      </c>
      <c r="J681" s="484">
        <v>1.3</v>
      </c>
      <c r="K681" s="317">
        <f t="shared" si="21"/>
        <v>255</v>
      </c>
      <c r="L681" s="480">
        <v>255</v>
      </c>
      <c r="M681" s="480"/>
      <c r="N681" s="234" t="e">
        <f>IF(L681="nio",0,IF(L681&gt;0,L681*J681/P681,0))*VLOOKUP(B681,'2-Kosten per locatie'!$A$12:$C$50,3,FALSE)</f>
        <v>#DIV/0!</v>
      </c>
      <c r="O681" s="234" t="str">
        <f>IF(M681="","",J681*M681/Q681*VLOOKUP(B681,'2-Kosten per locatie'!$A$12:$C$50,3,FALSE))</f>
        <v/>
      </c>
      <c r="P681" s="318">
        <f>IF(L681="nio",0,IF(L681&gt;0,VLOOKUP(G681,'3-Productie normen'!A:O,VLOOKUP(L681,'3-Productie normen'!$B$33:$C$40,2,FALSE),FALSE)))</f>
        <v>0</v>
      </c>
      <c r="Q681" s="318">
        <f>P681*'3-Productie normen'!$O$8</f>
        <v>0</v>
      </c>
      <c r="R681" s="319" t="str">
        <f>VLOOKUP(G681,'3-Productie normen'!A:M,13,FALSE)</f>
        <v>S</v>
      </c>
      <c r="S681" s="319"/>
      <c r="U681" s="320">
        <f t="shared" si="20"/>
        <v>331.5</v>
      </c>
    </row>
    <row r="682" spans="1:21" ht="14.1" customHeight="1">
      <c r="A682" s="74">
        <v>682</v>
      </c>
      <c r="B682" s="286" t="s">
        <v>644</v>
      </c>
      <c r="C682" s="286" t="s">
        <v>680</v>
      </c>
      <c r="D682" s="315" t="s">
        <v>681</v>
      </c>
      <c r="E682" s="316" t="s">
        <v>262</v>
      </c>
      <c r="F682" s="494" t="s">
        <v>659</v>
      </c>
      <c r="G682" s="86" t="s">
        <v>38</v>
      </c>
      <c r="H682" s="486" t="s">
        <v>678</v>
      </c>
      <c r="I682" s="423" t="s">
        <v>634</v>
      </c>
      <c r="J682" s="484">
        <v>2.1</v>
      </c>
      <c r="K682" s="317">
        <f t="shared" si="21"/>
        <v>255</v>
      </c>
      <c r="L682" s="480">
        <v>255</v>
      </c>
      <c r="M682" s="480"/>
      <c r="N682" s="234" t="e">
        <f>IF(L682="nio",0,IF(L682&gt;0,L682*J682/P682,0))*VLOOKUP(B682,'2-Kosten per locatie'!$A$12:$C$50,3,FALSE)</f>
        <v>#DIV/0!</v>
      </c>
      <c r="O682" s="234" t="str">
        <f>IF(M682="","",J682*M682/Q682*VLOOKUP(B682,'2-Kosten per locatie'!$A$12:$C$50,3,FALSE))</f>
        <v/>
      </c>
      <c r="P682" s="318">
        <f>IF(L682="nio",0,IF(L682&gt;0,VLOOKUP(G682,'3-Productie normen'!A:O,VLOOKUP(L682,'3-Productie normen'!$B$33:$C$40,2,FALSE),FALSE)))</f>
        <v>0</v>
      </c>
      <c r="Q682" s="318">
        <f>P682*'3-Productie normen'!$O$8</f>
        <v>0</v>
      </c>
      <c r="R682" s="319" t="str">
        <f>VLOOKUP(G682,'3-Productie normen'!A:M,13,FALSE)</f>
        <v>S</v>
      </c>
      <c r="S682" s="319"/>
      <c r="U682" s="320">
        <f t="shared" si="20"/>
        <v>535.5</v>
      </c>
    </row>
    <row r="683" spans="1:21" ht="14.1" customHeight="1">
      <c r="A683" s="74">
        <v>683</v>
      </c>
      <c r="B683" s="286" t="s">
        <v>644</v>
      </c>
      <c r="C683" s="286" t="s">
        <v>680</v>
      </c>
      <c r="D683" s="315" t="s">
        <v>681</v>
      </c>
      <c r="E683" s="316" t="s">
        <v>671</v>
      </c>
      <c r="F683" s="494" t="s">
        <v>497</v>
      </c>
      <c r="G683" s="86" t="s">
        <v>38</v>
      </c>
      <c r="H683" s="486" t="s">
        <v>678</v>
      </c>
      <c r="I683" s="423" t="s">
        <v>634</v>
      </c>
      <c r="J683" s="484">
        <v>0.8</v>
      </c>
      <c r="K683" s="317">
        <f t="shared" si="21"/>
        <v>255</v>
      </c>
      <c r="L683" s="480">
        <v>255</v>
      </c>
      <c r="M683" s="480"/>
      <c r="N683" s="234" t="e">
        <f>IF(L683="nio",0,IF(L683&gt;0,L683*J683/P683,0))*VLOOKUP(B683,'2-Kosten per locatie'!$A$12:$C$50,3,FALSE)</f>
        <v>#DIV/0!</v>
      </c>
      <c r="O683" s="234" t="str">
        <f>IF(M683="","",J683*M683/Q683*VLOOKUP(B683,'2-Kosten per locatie'!$A$12:$C$50,3,FALSE))</f>
        <v/>
      </c>
      <c r="P683" s="318">
        <f>IF(L683="nio",0,IF(L683&gt;0,VLOOKUP(G683,'3-Productie normen'!A:O,VLOOKUP(L683,'3-Productie normen'!$B$33:$C$40,2,FALSE),FALSE)))</f>
        <v>0</v>
      </c>
      <c r="Q683" s="318">
        <f>P683*'3-Productie normen'!$O$8</f>
        <v>0</v>
      </c>
      <c r="R683" s="319" t="str">
        <f>VLOOKUP(G683,'3-Productie normen'!A:M,13,FALSE)</f>
        <v>S</v>
      </c>
      <c r="S683" s="319"/>
      <c r="U683" s="320">
        <f t="shared" si="20"/>
        <v>204</v>
      </c>
    </row>
    <row r="684" spans="1:21" ht="14.1" customHeight="1">
      <c r="A684" s="74">
        <v>684</v>
      </c>
      <c r="B684" s="286" t="s">
        <v>644</v>
      </c>
      <c r="C684" s="286" t="s">
        <v>680</v>
      </c>
      <c r="D684" s="315" t="s">
        <v>681</v>
      </c>
      <c r="E684" s="316" t="s">
        <v>263</v>
      </c>
      <c r="F684" s="494" t="s">
        <v>655</v>
      </c>
      <c r="G684" s="86" t="s">
        <v>46</v>
      </c>
      <c r="H684" s="486" t="s">
        <v>677</v>
      </c>
      <c r="I684" s="423" t="s">
        <v>635</v>
      </c>
      <c r="J684" s="484">
        <v>4.5999999999999996</v>
      </c>
      <c r="K684" s="317">
        <f t="shared" si="21"/>
        <v>255</v>
      </c>
      <c r="L684" s="480">
        <v>255</v>
      </c>
      <c r="M684" s="480"/>
      <c r="N684" s="234" t="e">
        <f>IF(L684="nio",0,IF(L684&gt;0,L684*J684/P684,0))*VLOOKUP(B684,'2-Kosten per locatie'!$A$12:$C$50,3,FALSE)</f>
        <v>#DIV/0!</v>
      </c>
      <c r="O684" s="234" t="str">
        <f>IF(M684="","",J684*M684/Q684*VLOOKUP(B684,'2-Kosten per locatie'!$A$12:$C$50,3,FALSE))</f>
        <v/>
      </c>
      <c r="P684" s="318">
        <f>IF(L684="nio",0,IF(L684&gt;0,VLOOKUP(G684,'3-Productie normen'!A:O,VLOOKUP(L684,'3-Productie normen'!$B$33:$C$40,2,FALSE),FALSE)))</f>
        <v>0</v>
      </c>
      <c r="Q684" s="318">
        <f>P684*'3-Productie normen'!$O$8</f>
        <v>0</v>
      </c>
      <c r="R684" s="319" t="str">
        <f>VLOOKUP(G684,'3-Productie normen'!A:M,13,FALSE)</f>
        <v>V</v>
      </c>
      <c r="S684" s="319"/>
      <c r="U684" s="320">
        <f t="shared" si="20"/>
        <v>1173</v>
      </c>
    </row>
    <row r="685" spans="1:21" ht="14.1" customHeight="1">
      <c r="A685" s="74">
        <v>685</v>
      </c>
      <c r="B685" s="286" t="s">
        <v>644</v>
      </c>
      <c r="C685" s="286" t="s">
        <v>680</v>
      </c>
      <c r="D685" s="315" t="s">
        <v>681</v>
      </c>
      <c r="E685" s="316" t="s">
        <v>264</v>
      </c>
      <c r="F685" s="494" t="s">
        <v>665</v>
      </c>
      <c r="G685" s="86" t="s">
        <v>601</v>
      </c>
      <c r="H685" s="486" t="s">
        <v>677</v>
      </c>
      <c r="I685" s="423" t="s">
        <v>635</v>
      </c>
      <c r="J685" s="484">
        <v>7.4</v>
      </c>
      <c r="K685" s="317">
        <f t="shared" si="21"/>
        <v>255</v>
      </c>
      <c r="L685" s="480">
        <v>255</v>
      </c>
      <c r="M685" s="480"/>
      <c r="N685" s="234" t="e">
        <f>IF(L685="nio",0,IF(L685&gt;0,L685*J685/P685,0))*VLOOKUP(B685,'2-Kosten per locatie'!$A$12:$C$50,3,FALSE)</f>
        <v>#DIV/0!</v>
      </c>
      <c r="O685" s="234" t="str">
        <f>IF(M685="","",J685*M685/Q685*VLOOKUP(B685,'2-Kosten per locatie'!$A$12:$C$50,3,FALSE))</f>
        <v/>
      </c>
      <c r="P685" s="318">
        <f>IF(L685="nio",0,IF(L685&gt;0,VLOOKUP(G685,'3-Productie normen'!A:O,VLOOKUP(L685,'3-Productie normen'!$B$33:$C$40,2,FALSE),FALSE)))</f>
        <v>0</v>
      </c>
      <c r="Q685" s="318">
        <f>P685*'3-Productie normen'!$O$8</f>
        <v>0</v>
      </c>
      <c r="R685" s="319" t="str">
        <f>VLOOKUP(G685,'3-Productie normen'!A:M,13,FALSE)</f>
        <v>V</v>
      </c>
      <c r="S685" s="319"/>
      <c r="U685" s="320">
        <f t="shared" si="20"/>
        <v>1887</v>
      </c>
    </row>
    <row r="686" spans="1:21" ht="14.1" customHeight="1">
      <c r="A686" s="74">
        <v>686</v>
      </c>
      <c r="B686" s="286" t="s">
        <v>644</v>
      </c>
      <c r="C686" s="286" t="s">
        <v>680</v>
      </c>
      <c r="D686" s="315" t="s">
        <v>681</v>
      </c>
      <c r="E686" s="316" t="s">
        <v>265</v>
      </c>
      <c r="F686" s="494" t="s">
        <v>655</v>
      </c>
      <c r="G686" s="86" t="s">
        <v>46</v>
      </c>
      <c r="H686" s="486" t="s">
        <v>677</v>
      </c>
      <c r="I686" s="423" t="s">
        <v>635</v>
      </c>
      <c r="J686" s="484">
        <v>4</v>
      </c>
      <c r="K686" s="317">
        <f t="shared" si="21"/>
        <v>255</v>
      </c>
      <c r="L686" s="480">
        <v>255</v>
      </c>
      <c r="M686" s="480"/>
      <c r="N686" s="234" t="e">
        <f>IF(L686="nio",0,IF(L686&gt;0,L686*J686/P686,0))*VLOOKUP(B686,'2-Kosten per locatie'!$A$12:$C$50,3,FALSE)</f>
        <v>#DIV/0!</v>
      </c>
      <c r="O686" s="234" t="str">
        <f>IF(M686="","",J686*M686/Q686*VLOOKUP(B686,'2-Kosten per locatie'!$A$12:$C$50,3,FALSE))</f>
        <v/>
      </c>
      <c r="P686" s="318">
        <f>IF(L686="nio",0,IF(L686&gt;0,VLOOKUP(G686,'3-Productie normen'!A:O,VLOOKUP(L686,'3-Productie normen'!$B$33:$C$40,2,FALSE),FALSE)))</f>
        <v>0</v>
      </c>
      <c r="Q686" s="318">
        <f>P686*'3-Productie normen'!$O$8</f>
        <v>0</v>
      </c>
      <c r="R686" s="319" t="str">
        <f>VLOOKUP(G686,'3-Productie normen'!A:M,13,FALSE)</f>
        <v>V</v>
      </c>
      <c r="S686" s="319"/>
      <c r="U686" s="320">
        <f t="shared" si="20"/>
        <v>1020</v>
      </c>
    </row>
    <row r="687" spans="1:21" ht="14.1" customHeight="1">
      <c r="A687" s="74">
        <v>687</v>
      </c>
      <c r="B687" s="286" t="s">
        <v>644</v>
      </c>
      <c r="C687" s="286" t="s">
        <v>680</v>
      </c>
      <c r="D687" s="315" t="s">
        <v>681</v>
      </c>
      <c r="E687" s="316" t="s">
        <v>266</v>
      </c>
      <c r="F687" s="494" t="s">
        <v>659</v>
      </c>
      <c r="G687" s="86" t="s">
        <v>38</v>
      </c>
      <c r="H687" s="486" t="s">
        <v>280</v>
      </c>
      <c r="I687" s="423" t="s">
        <v>634</v>
      </c>
      <c r="J687" s="484">
        <v>5.7</v>
      </c>
      <c r="K687" s="317">
        <f t="shared" si="21"/>
        <v>255</v>
      </c>
      <c r="L687" s="480">
        <v>255</v>
      </c>
      <c r="M687" s="480"/>
      <c r="N687" s="234" t="e">
        <f>IF(L687="nio",0,IF(L687&gt;0,L687*J687/P687,0))*VLOOKUP(B687,'2-Kosten per locatie'!$A$12:$C$50,3,FALSE)</f>
        <v>#DIV/0!</v>
      </c>
      <c r="O687" s="234" t="str">
        <f>IF(M687="","",J687*M687/Q687*VLOOKUP(B687,'2-Kosten per locatie'!$A$12:$C$50,3,FALSE))</f>
        <v/>
      </c>
      <c r="P687" s="318">
        <f>IF(L687="nio",0,IF(L687&gt;0,VLOOKUP(G687,'3-Productie normen'!A:O,VLOOKUP(L687,'3-Productie normen'!$B$33:$C$40,2,FALSE),FALSE)))</f>
        <v>0</v>
      </c>
      <c r="Q687" s="318">
        <f>P687*'3-Productie normen'!$O$8</f>
        <v>0</v>
      </c>
      <c r="R687" s="319" t="str">
        <f>VLOOKUP(G687,'3-Productie normen'!A:M,13,FALSE)</f>
        <v>S</v>
      </c>
      <c r="S687" s="319"/>
      <c r="U687" s="320">
        <f t="shared" si="20"/>
        <v>1453.5</v>
      </c>
    </row>
    <row r="688" spans="1:21" ht="14.1" customHeight="1">
      <c r="A688" s="74">
        <v>688</v>
      </c>
      <c r="B688" s="286" t="s">
        <v>644</v>
      </c>
      <c r="C688" s="286" t="s">
        <v>680</v>
      </c>
      <c r="D688" s="315" t="s">
        <v>681</v>
      </c>
      <c r="E688" s="316" t="s">
        <v>672</v>
      </c>
      <c r="F688" s="494" t="s">
        <v>497</v>
      </c>
      <c r="G688" s="86" t="s">
        <v>38</v>
      </c>
      <c r="H688" s="486" t="s">
        <v>280</v>
      </c>
      <c r="I688" s="423" t="s">
        <v>634</v>
      </c>
      <c r="J688" s="484">
        <v>0.8</v>
      </c>
      <c r="K688" s="317">
        <f t="shared" si="21"/>
        <v>255</v>
      </c>
      <c r="L688" s="480">
        <v>255</v>
      </c>
      <c r="M688" s="480"/>
      <c r="N688" s="234" t="e">
        <f>IF(L688="nio",0,IF(L688&gt;0,L688*J688/P688,0))*VLOOKUP(B688,'2-Kosten per locatie'!$A$12:$C$50,3,FALSE)</f>
        <v>#DIV/0!</v>
      </c>
      <c r="O688" s="234" t="str">
        <f>IF(M688="","",J688*M688/Q688*VLOOKUP(B688,'2-Kosten per locatie'!$A$12:$C$50,3,FALSE))</f>
        <v/>
      </c>
      <c r="P688" s="318">
        <f>IF(L688="nio",0,IF(L688&gt;0,VLOOKUP(G688,'3-Productie normen'!A:O,VLOOKUP(L688,'3-Productie normen'!$B$33:$C$40,2,FALSE),FALSE)))</f>
        <v>0</v>
      </c>
      <c r="Q688" s="318">
        <f>P688*'3-Productie normen'!$O$8</f>
        <v>0</v>
      </c>
      <c r="R688" s="319" t="str">
        <f>VLOOKUP(G688,'3-Productie normen'!A:M,13,FALSE)</f>
        <v>S</v>
      </c>
      <c r="S688" s="319"/>
      <c r="U688" s="320">
        <f t="shared" si="20"/>
        <v>204</v>
      </c>
    </row>
    <row r="689" spans="1:21" ht="14.1" customHeight="1">
      <c r="A689" s="74">
        <v>689</v>
      </c>
      <c r="B689" s="286" t="s">
        <v>644</v>
      </c>
      <c r="C689" s="286" t="s">
        <v>680</v>
      </c>
      <c r="D689" s="315" t="s">
        <v>681</v>
      </c>
      <c r="E689" s="316" t="s">
        <v>673</v>
      </c>
      <c r="F689" s="494" t="s">
        <v>497</v>
      </c>
      <c r="G689" s="86" t="s">
        <v>38</v>
      </c>
      <c r="H689" s="486" t="s">
        <v>280</v>
      </c>
      <c r="I689" s="423" t="s">
        <v>634</v>
      </c>
      <c r="J689" s="484">
        <v>0.8</v>
      </c>
      <c r="K689" s="317">
        <f t="shared" si="21"/>
        <v>255</v>
      </c>
      <c r="L689" s="480">
        <v>255</v>
      </c>
      <c r="M689" s="480"/>
      <c r="N689" s="234" t="e">
        <f>IF(L689="nio",0,IF(L689&gt;0,L689*J689/P689,0))*VLOOKUP(B689,'2-Kosten per locatie'!$A$12:$C$50,3,FALSE)</f>
        <v>#DIV/0!</v>
      </c>
      <c r="O689" s="234" t="str">
        <f>IF(M689="","",J689*M689/Q689*VLOOKUP(B689,'2-Kosten per locatie'!$A$12:$C$50,3,FALSE))</f>
        <v/>
      </c>
      <c r="P689" s="318">
        <f>IF(L689="nio",0,IF(L689&gt;0,VLOOKUP(G689,'3-Productie normen'!A:O,VLOOKUP(L689,'3-Productie normen'!$B$33:$C$40,2,FALSE),FALSE)))</f>
        <v>0</v>
      </c>
      <c r="Q689" s="318">
        <f>P689*'3-Productie normen'!$O$8</f>
        <v>0</v>
      </c>
      <c r="R689" s="319" t="str">
        <f>VLOOKUP(G689,'3-Productie normen'!A:M,13,FALSE)</f>
        <v>S</v>
      </c>
      <c r="S689" s="319"/>
      <c r="U689" s="320">
        <f t="shared" si="20"/>
        <v>204</v>
      </c>
    </row>
    <row r="690" spans="1:21" ht="14.1" customHeight="1">
      <c r="A690" s="74">
        <v>690</v>
      </c>
      <c r="B690" s="286" t="s">
        <v>644</v>
      </c>
      <c r="C690" s="286" t="s">
        <v>680</v>
      </c>
      <c r="D690" s="315" t="s">
        <v>682</v>
      </c>
      <c r="E690" s="316" t="s">
        <v>410</v>
      </c>
      <c r="F690" s="494" t="s">
        <v>665</v>
      </c>
      <c r="G690" s="86" t="s">
        <v>601</v>
      </c>
      <c r="H690" s="486" t="s">
        <v>677</v>
      </c>
      <c r="I690" s="423" t="s">
        <v>635</v>
      </c>
      <c r="J690" s="484">
        <v>5.2</v>
      </c>
      <c r="K690" s="317">
        <f t="shared" si="21"/>
        <v>255</v>
      </c>
      <c r="L690" s="480">
        <v>255</v>
      </c>
      <c r="M690" s="480"/>
      <c r="N690" s="234" t="e">
        <f>IF(L690="nio",0,IF(L690&gt;0,L690*J690/P690,0))*VLOOKUP(B690,'2-Kosten per locatie'!$A$12:$C$50,3,FALSE)</f>
        <v>#DIV/0!</v>
      </c>
      <c r="O690" s="234" t="str">
        <f>IF(M690="","",J690*M690/Q690*VLOOKUP(B690,'2-Kosten per locatie'!$A$12:$C$50,3,FALSE))</f>
        <v/>
      </c>
      <c r="P690" s="318">
        <f>IF(L690="nio",0,IF(L690&gt;0,VLOOKUP(G690,'3-Productie normen'!A:O,VLOOKUP(L690,'3-Productie normen'!$B$33:$C$40,2,FALSE),FALSE)))</f>
        <v>0</v>
      </c>
      <c r="Q690" s="318">
        <f>P690*'3-Productie normen'!$O$8</f>
        <v>0</v>
      </c>
      <c r="R690" s="319" t="str">
        <f>VLOOKUP(G690,'3-Productie normen'!A:M,13,FALSE)</f>
        <v>V</v>
      </c>
      <c r="S690" s="319"/>
      <c r="U690" s="320">
        <f t="shared" si="20"/>
        <v>1326</v>
      </c>
    </row>
    <row r="691" spans="1:21" ht="14.1" customHeight="1">
      <c r="A691" s="74">
        <v>691</v>
      </c>
      <c r="B691" s="286" t="s">
        <v>644</v>
      </c>
      <c r="C691" s="286" t="s">
        <v>680</v>
      </c>
      <c r="D691" s="315" t="s">
        <v>682</v>
      </c>
      <c r="E691" s="316" t="s">
        <v>411</v>
      </c>
      <c r="F691" s="494" t="s">
        <v>655</v>
      </c>
      <c r="G691" s="86" t="s">
        <v>46</v>
      </c>
      <c r="H691" s="486" t="s">
        <v>677</v>
      </c>
      <c r="I691" s="423" t="s">
        <v>635</v>
      </c>
      <c r="J691" s="484">
        <v>2.4</v>
      </c>
      <c r="K691" s="317">
        <f t="shared" si="21"/>
        <v>255</v>
      </c>
      <c r="L691" s="480">
        <v>255</v>
      </c>
      <c r="M691" s="480"/>
      <c r="N691" s="234" t="e">
        <f>IF(L691="nio",0,IF(L691&gt;0,L691*J691/P691,0))*VLOOKUP(B691,'2-Kosten per locatie'!$A$12:$C$50,3,FALSE)</f>
        <v>#DIV/0!</v>
      </c>
      <c r="O691" s="234" t="str">
        <f>IF(M691="","",J691*M691/Q691*VLOOKUP(B691,'2-Kosten per locatie'!$A$12:$C$50,3,FALSE))</f>
        <v/>
      </c>
      <c r="P691" s="318">
        <f>IF(L691="nio",0,IF(L691&gt;0,VLOOKUP(G691,'3-Productie normen'!A:O,VLOOKUP(L691,'3-Productie normen'!$B$33:$C$40,2,FALSE),FALSE)))</f>
        <v>0</v>
      </c>
      <c r="Q691" s="318">
        <f>P691*'3-Productie normen'!$O$8</f>
        <v>0</v>
      </c>
      <c r="R691" s="319" t="str">
        <f>VLOOKUP(G691,'3-Productie normen'!A:M,13,FALSE)</f>
        <v>V</v>
      </c>
      <c r="S691" s="319"/>
      <c r="U691" s="320">
        <f t="shared" si="20"/>
        <v>612</v>
      </c>
    </row>
    <row r="692" spans="1:21" ht="14.1" customHeight="1">
      <c r="A692" s="74">
        <v>692</v>
      </c>
      <c r="B692" s="286" t="s">
        <v>644</v>
      </c>
      <c r="C692" s="286" t="s">
        <v>680</v>
      </c>
      <c r="D692" s="315" t="s">
        <v>682</v>
      </c>
      <c r="E692" s="316" t="s">
        <v>268</v>
      </c>
      <c r="F692" s="494" t="s">
        <v>665</v>
      </c>
      <c r="G692" s="86" t="s">
        <v>601</v>
      </c>
      <c r="H692" s="486" t="s">
        <v>677</v>
      </c>
      <c r="I692" s="423" t="s">
        <v>635</v>
      </c>
      <c r="J692" s="484">
        <v>4.3</v>
      </c>
      <c r="K692" s="317">
        <f t="shared" si="21"/>
        <v>255</v>
      </c>
      <c r="L692" s="480">
        <v>255</v>
      </c>
      <c r="M692" s="480"/>
      <c r="N692" s="234" t="e">
        <f>IF(L692="nio",0,IF(L692&gt;0,L692*J692/P692,0))*VLOOKUP(B692,'2-Kosten per locatie'!$A$12:$C$50,3,FALSE)</f>
        <v>#DIV/0!</v>
      </c>
      <c r="O692" s="234" t="str">
        <f>IF(M692="","",J692*M692/Q692*VLOOKUP(B692,'2-Kosten per locatie'!$A$12:$C$50,3,FALSE))</f>
        <v/>
      </c>
      <c r="P692" s="318">
        <f>IF(L692="nio",0,IF(L692&gt;0,VLOOKUP(G692,'3-Productie normen'!A:O,VLOOKUP(L692,'3-Productie normen'!$B$33:$C$40,2,FALSE),FALSE)))</f>
        <v>0</v>
      </c>
      <c r="Q692" s="318">
        <f>P692*'3-Productie normen'!$O$8</f>
        <v>0</v>
      </c>
      <c r="R692" s="319" t="str">
        <f>VLOOKUP(G692,'3-Productie normen'!A:M,13,FALSE)</f>
        <v>V</v>
      </c>
      <c r="S692" s="319"/>
      <c r="U692" s="320">
        <f t="shared" si="20"/>
        <v>1096.5</v>
      </c>
    </row>
    <row r="693" spans="1:21" ht="14.1" customHeight="1">
      <c r="A693" s="74">
        <v>693</v>
      </c>
      <c r="B693" s="286" t="s">
        <v>644</v>
      </c>
      <c r="C693" s="286" t="s">
        <v>680</v>
      </c>
      <c r="D693" s="315" t="s">
        <v>682</v>
      </c>
      <c r="E693" s="316" t="s">
        <v>269</v>
      </c>
      <c r="F693" s="494" t="s">
        <v>510</v>
      </c>
      <c r="G693" s="86" t="s">
        <v>40</v>
      </c>
      <c r="H693" s="486" t="s">
        <v>678</v>
      </c>
      <c r="I693" s="423" t="s">
        <v>635</v>
      </c>
      <c r="J693" s="484">
        <v>9.1999999999999993</v>
      </c>
      <c r="K693" s="317">
        <f t="shared" si="21"/>
        <v>255</v>
      </c>
      <c r="L693" s="480">
        <v>255</v>
      </c>
      <c r="M693" s="480"/>
      <c r="N693" s="234" t="e">
        <f>IF(L693="nio",0,IF(L693&gt;0,L693*J693/P693,0))*VLOOKUP(B693,'2-Kosten per locatie'!$A$12:$C$50,3,FALSE)</f>
        <v>#DIV/0!</v>
      </c>
      <c r="O693" s="234" t="str">
        <f>IF(M693="","",J693*M693/Q693*VLOOKUP(B693,'2-Kosten per locatie'!$A$12:$C$50,3,FALSE))</f>
        <v/>
      </c>
      <c r="P693" s="318">
        <f>IF(L693="nio",0,IF(L693&gt;0,VLOOKUP(G693,'3-Productie normen'!A:O,VLOOKUP(L693,'3-Productie normen'!$B$33:$C$40,2,FALSE),FALSE)))</f>
        <v>0</v>
      </c>
      <c r="Q693" s="318">
        <f>P693*'3-Productie normen'!$O$8</f>
        <v>0</v>
      </c>
      <c r="R693" s="319" t="str">
        <f>VLOOKUP(G693,'3-Productie normen'!A:M,13,FALSE)</f>
        <v>V</v>
      </c>
      <c r="S693" s="319"/>
      <c r="U693" s="320">
        <f t="shared" si="20"/>
        <v>2346</v>
      </c>
    </row>
    <row r="694" spans="1:21" ht="14.1" customHeight="1">
      <c r="A694" s="74">
        <v>694</v>
      </c>
      <c r="B694" s="286" t="s">
        <v>644</v>
      </c>
      <c r="C694" s="286" t="s">
        <v>680</v>
      </c>
      <c r="D694" s="315" t="s">
        <v>682</v>
      </c>
      <c r="E694" s="316" t="s">
        <v>674</v>
      </c>
      <c r="F694" s="494" t="s">
        <v>510</v>
      </c>
      <c r="G694" s="86" t="s">
        <v>40</v>
      </c>
      <c r="H694" s="486" t="s">
        <v>678</v>
      </c>
      <c r="I694" s="423" t="s">
        <v>635</v>
      </c>
      <c r="J694" s="484">
        <v>3.3</v>
      </c>
      <c r="K694" s="317">
        <f t="shared" si="21"/>
        <v>255</v>
      </c>
      <c r="L694" s="480">
        <v>255</v>
      </c>
      <c r="M694" s="480"/>
      <c r="N694" s="234" t="e">
        <f>IF(L694="nio",0,IF(L694&gt;0,L694*J694/P694,0))*VLOOKUP(B694,'2-Kosten per locatie'!$A$12:$C$50,3,FALSE)</f>
        <v>#DIV/0!</v>
      </c>
      <c r="O694" s="234" t="str">
        <f>IF(M694="","",J694*M694/Q694*VLOOKUP(B694,'2-Kosten per locatie'!$A$12:$C$50,3,FALSE))</f>
        <v/>
      </c>
      <c r="P694" s="318">
        <f>IF(L694="nio",0,IF(L694&gt;0,VLOOKUP(G694,'3-Productie normen'!A:O,VLOOKUP(L694,'3-Productie normen'!$B$33:$C$40,2,FALSE),FALSE)))</f>
        <v>0</v>
      </c>
      <c r="Q694" s="318">
        <f>P694*'3-Productie normen'!$O$8</f>
        <v>0</v>
      </c>
      <c r="R694" s="319" t="str">
        <f>VLOOKUP(G694,'3-Productie normen'!A:M,13,FALSE)</f>
        <v>V</v>
      </c>
      <c r="S694" s="319"/>
      <c r="U694" s="320">
        <f t="shared" si="20"/>
        <v>841.5</v>
      </c>
    </row>
    <row r="695" spans="1:21" ht="14.1" customHeight="1">
      <c r="A695" s="74">
        <v>695</v>
      </c>
      <c r="B695" s="286" t="s">
        <v>644</v>
      </c>
      <c r="C695" s="286" t="s">
        <v>680</v>
      </c>
      <c r="D695" s="315" t="s">
        <v>682</v>
      </c>
      <c r="E695" s="316" t="s">
        <v>270</v>
      </c>
      <c r="F695" s="494" t="s">
        <v>497</v>
      </c>
      <c r="G695" s="86" t="s">
        <v>38</v>
      </c>
      <c r="H695" s="486" t="s">
        <v>678</v>
      </c>
      <c r="I695" s="423" t="s">
        <v>634</v>
      </c>
      <c r="J695" s="484">
        <v>4</v>
      </c>
      <c r="K695" s="317">
        <f t="shared" si="21"/>
        <v>255</v>
      </c>
      <c r="L695" s="480">
        <v>255</v>
      </c>
      <c r="M695" s="480"/>
      <c r="N695" s="234" t="e">
        <f>IF(L695="nio",0,IF(L695&gt;0,L695*J695/P695,0))*VLOOKUP(B695,'2-Kosten per locatie'!$A$12:$C$50,3,FALSE)</f>
        <v>#DIV/0!</v>
      </c>
      <c r="O695" s="234" t="str">
        <f>IF(M695="","",J695*M695/Q695*VLOOKUP(B695,'2-Kosten per locatie'!$A$12:$C$50,3,FALSE))</f>
        <v/>
      </c>
      <c r="P695" s="318">
        <f>IF(L695="nio",0,IF(L695&gt;0,VLOOKUP(G695,'3-Productie normen'!A:O,VLOOKUP(L695,'3-Productie normen'!$B$33:$C$40,2,FALSE),FALSE)))</f>
        <v>0</v>
      </c>
      <c r="Q695" s="318">
        <f>P695*'3-Productie normen'!$O$8</f>
        <v>0</v>
      </c>
      <c r="R695" s="319" t="str">
        <f>VLOOKUP(G695,'3-Productie normen'!A:M,13,FALSE)</f>
        <v>S</v>
      </c>
      <c r="S695" s="319"/>
      <c r="U695" s="320">
        <f t="shared" si="20"/>
        <v>1020</v>
      </c>
    </row>
    <row r="696" spans="1:21" ht="14.1" customHeight="1">
      <c r="A696" s="74">
        <v>696</v>
      </c>
      <c r="B696" s="286" t="s">
        <v>644</v>
      </c>
      <c r="C696" s="286" t="s">
        <v>680</v>
      </c>
      <c r="D696" s="315" t="s">
        <v>682</v>
      </c>
      <c r="E696" s="316" t="s">
        <v>675</v>
      </c>
      <c r="F696" s="494" t="s">
        <v>655</v>
      </c>
      <c r="G696" s="86" t="s">
        <v>46</v>
      </c>
      <c r="H696" s="486" t="s">
        <v>679</v>
      </c>
      <c r="I696" s="423" t="s">
        <v>679</v>
      </c>
      <c r="J696" s="484">
        <v>3</v>
      </c>
      <c r="K696" s="317">
        <f t="shared" si="21"/>
        <v>255</v>
      </c>
      <c r="L696" s="480">
        <v>255</v>
      </c>
      <c r="M696" s="480"/>
      <c r="N696" s="234" t="e">
        <f>IF(L696="nio",0,IF(L696&gt;0,L696*J696/P696,0))*VLOOKUP(B696,'2-Kosten per locatie'!$A$12:$C$50,3,FALSE)</f>
        <v>#DIV/0!</v>
      </c>
      <c r="O696" s="234" t="str">
        <f>IF(M696="","",J696*M696/Q696*VLOOKUP(B696,'2-Kosten per locatie'!$A$12:$C$50,3,FALSE))</f>
        <v/>
      </c>
      <c r="P696" s="318">
        <f>IF(L696="nio",0,IF(L696&gt;0,VLOOKUP(G696,'3-Productie normen'!A:O,VLOOKUP(L696,'3-Productie normen'!$B$33:$C$40,2,FALSE),FALSE)))</f>
        <v>0</v>
      </c>
      <c r="Q696" s="318">
        <f>P696*'3-Productie normen'!$O$8</f>
        <v>0</v>
      </c>
      <c r="R696" s="319" t="str">
        <f>VLOOKUP(G696,'3-Productie normen'!A:M,13,FALSE)</f>
        <v>V</v>
      </c>
      <c r="S696" s="319"/>
      <c r="U696" s="320">
        <f t="shared" si="20"/>
        <v>765</v>
      </c>
    </row>
    <row r="697" spans="1:21" ht="14.1" customHeight="1">
      <c r="A697" s="74">
        <v>697</v>
      </c>
      <c r="B697" s="286" t="s">
        <v>644</v>
      </c>
      <c r="C697" s="286" t="s">
        <v>680</v>
      </c>
      <c r="D697" s="315" t="s">
        <v>682</v>
      </c>
      <c r="E697" s="316" t="s">
        <v>412</v>
      </c>
      <c r="F697" s="494" t="s">
        <v>665</v>
      </c>
      <c r="G697" s="86" t="s">
        <v>601</v>
      </c>
      <c r="H697" s="486" t="s">
        <v>679</v>
      </c>
      <c r="I697" s="423" t="s">
        <v>679</v>
      </c>
      <c r="J697" s="484">
        <v>1.1000000000000001</v>
      </c>
      <c r="K697" s="317">
        <f t="shared" si="21"/>
        <v>255</v>
      </c>
      <c r="L697" s="480">
        <v>255</v>
      </c>
      <c r="M697" s="480"/>
      <c r="N697" s="234" t="e">
        <f>IF(L697="nio",0,IF(L697&gt;0,L697*J697/P697,0))*VLOOKUP(B697,'2-Kosten per locatie'!$A$12:$C$50,3,FALSE)</f>
        <v>#DIV/0!</v>
      </c>
      <c r="O697" s="234" t="str">
        <f>IF(M697="","",J697*M697/Q697*VLOOKUP(B697,'2-Kosten per locatie'!$A$12:$C$50,3,FALSE))</f>
        <v/>
      </c>
      <c r="P697" s="318">
        <f>IF(L697="nio",0,IF(L697&gt;0,VLOOKUP(G697,'3-Productie normen'!A:O,VLOOKUP(L697,'3-Productie normen'!$B$33:$C$40,2,FALSE),FALSE)))</f>
        <v>0</v>
      </c>
      <c r="Q697" s="318">
        <f>P697*'3-Productie normen'!$O$8</f>
        <v>0</v>
      </c>
      <c r="R697" s="319" t="str">
        <f>VLOOKUP(G697,'3-Productie normen'!A:M,13,FALSE)</f>
        <v>V</v>
      </c>
      <c r="S697" s="319"/>
      <c r="U697" s="320">
        <f t="shared" si="20"/>
        <v>280.5</v>
      </c>
    </row>
    <row r="698" spans="1:21" ht="14.1" customHeight="1">
      <c r="A698" s="74">
        <v>698</v>
      </c>
      <c r="B698" s="286" t="s">
        <v>644</v>
      </c>
      <c r="C698" s="286" t="s">
        <v>680</v>
      </c>
      <c r="D698" s="315" t="s">
        <v>682</v>
      </c>
      <c r="E698" s="316" t="s">
        <v>272</v>
      </c>
      <c r="F698" s="494" t="s">
        <v>655</v>
      </c>
      <c r="G698" s="86" t="s">
        <v>46</v>
      </c>
      <c r="H698" s="486" t="s">
        <v>679</v>
      </c>
      <c r="I698" s="423" t="s">
        <v>679</v>
      </c>
      <c r="J698" s="484">
        <v>3.1</v>
      </c>
      <c r="K698" s="317">
        <f t="shared" si="21"/>
        <v>255</v>
      </c>
      <c r="L698" s="480">
        <v>255</v>
      </c>
      <c r="M698" s="480"/>
      <c r="N698" s="234" t="e">
        <f>IF(L698="nio",0,IF(L698&gt;0,L698*J698/P698,0))*VLOOKUP(B698,'2-Kosten per locatie'!$A$12:$C$50,3,FALSE)</f>
        <v>#DIV/0!</v>
      </c>
      <c r="O698" s="234" t="str">
        <f>IF(M698="","",J698*M698/Q698*VLOOKUP(B698,'2-Kosten per locatie'!$A$12:$C$50,3,FALSE))</f>
        <v/>
      </c>
      <c r="P698" s="318">
        <f>IF(L698="nio",0,IF(L698&gt;0,VLOOKUP(G698,'3-Productie normen'!A:O,VLOOKUP(L698,'3-Productie normen'!$B$33:$C$40,2,FALSE),FALSE)))</f>
        <v>0</v>
      </c>
      <c r="Q698" s="318">
        <f>P698*'3-Productie normen'!$O$8</f>
        <v>0</v>
      </c>
      <c r="R698" s="319" t="str">
        <f>VLOOKUP(G698,'3-Productie normen'!A:M,13,FALSE)</f>
        <v>V</v>
      </c>
      <c r="S698" s="319"/>
      <c r="U698" s="320">
        <f t="shared" ref="U698:U704" si="22">K698*J698</f>
        <v>790.5</v>
      </c>
    </row>
    <row r="699" spans="1:21" ht="14.1" customHeight="1">
      <c r="A699" s="74">
        <v>699</v>
      </c>
      <c r="B699" s="286" t="s">
        <v>644</v>
      </c>
      <c r="C699" s="286" t="s">
        <v>680</v>
      </c>
      <c r="D699" s="315" t="s">
        <v>682</v>
      </c>
      <c r="E699" s="316" t="s">
        <v>676</v>
      </c>
      <c r="F699" s="494" t="s">
        <v>668</v>
      </c>
      <c r="G699" s="86" t="s">
        <v>601</v>
      </c>
      <c r="H699" s="486" t="s">
        <v>678</v>
      </c>
      <c r="I699" s="423" t="s">
        <v>635</v>
      </c>
      <c r="J699" s="484">
        <v>14.5</v>
      </c>
      <c r="K699" s="317">
        <f t="shared" si="21"/>
        <v>255</v>
      </c>
      <c r="L699" s="480">
        <v>255</v>
      </c>
      <c r="M699" s="480"/>
      <c r="N699" s="234" t="e">
        <f>IF(L699="nio",0,IF(L699&gt;0,L699*J699/P699,0))*VLOOKUP(B699,'2-Kosten per locatie'!$A$12:$C$50,3,FALSE)</f>
        <v>#DIV/0!</v>
      </c>
      <c r="O699" s="234" t="str">
        <f>IF(M699="","",J699*M699/Q699*VLOOKUP(B699,'2-Kosten per locatie'!$A$12:$C$50,3,FALSE))</f>
        <v/>
      </c>
      <c r="P699" s="318">
        <f>IF(L699="nio",0,IF(L699&gt;0,VLOOKUP(G699,'3-Productie normen'!A:O,VLOOKUP(L699,'3-Productie normen'!$B$33:$C$40,2,FALSE),FALSE)))</f>
        <v>0</v>
      </c>
      <c r="Q699" s="318">
        <f>P699*'3-Productie normen'!$O$8</f>
        <v>0</v>
      </c>
      <c r="R699" s="319" t="str">
        <f>VLOOKUP(G699,'3-Productie normen'!A:M,13,FALSE)</f>
        <v>V</v>
      </c>
      <c r="S699" s="319"/>
      <c r="U699" s="320">
        <f t="shared" si="22"/>
        <v>3697.5</v>
      </c>
    </row>
    <row r="700" spans="1:21" ht="14.1" customHeight="1">
      <c r="A700" s="74">
        <v>700</v>
      </c>
      <c r="B700" s="286" t="s">
        <v>644</v>
      </c>
      <c r="C700" s="286" t="s">
        <v>680</v>
      </c>
      <c r="D700" s="315" t="s">
        <v>682</v>
      </c>
      <c r="E700" s="316" t="s">
        <v>414</v>
      </c>
      <c r="F700" s="494" t="s">
        <v>659</v>
      </c>
      <c r="G700" s="86" t="s">
        <v>38</v>
      </c>
      <c r="H700" s="486" t="s">
        <v>678</v>
      </c>
      <c r="I700" s="423" t="s">
        <v>634</v>
      </c>
      <c r="J700" s="484">
        <v>4</v>
      </c>
      <c r="K700" s="317">
        <f t="shared" si="21"/>
        <v>255</v>
      </c>
      <c r="L700" s="480">
        <v>255</v>
      </c>
      <c r="M700" s="480"/>
      <c r="N700" s="234" t="e">
        <f>IF(L700="nio",0,IF(L700&gt;0,L700*J700/P700,0))*VLOOKUP(B700,'2-Kosten per locatie'!$A$12:$C$50,3,FALSE)</f>
        <v>#DIV/0!</v>
      </c>
      <c r="O700" s="234" t="str">
        <f>IF(M700="","",J700*M700/Q700*VLOOKUP(B700,'2-Kosten per locatie'!$A$12:$C$50,3,FALSE))</f>
        <v/>
      </c>
      <c r="P700" s="318">
        <f>IF(L700="nio",0,IF(L700&gt;0,VLOOKUP(G700,'3-Productie normen'!A:O,VLOOKUP(L700,'3-Productie normen'!$B$33:$C$40,2,FALSE),FALSE)))</f>
        <v>0</v>
      </c>
      <c r="Q700" s="318">
        <f>P700*'3-Productie normen'!$O$8</f>
        <v>0</v>
      </c>
      <c r="R700" s="319" t="str">
        <f>VLOOKUP(G700,'3-Productie normen'!A:M,13,FALSE)</f>
        <v>S</v>
      </c>
      <c r="S700" s="319"/>
      <c r="U700" s="320">
        <f t="shared" si="22"/>
        <v>1020</v>
      </c>
    </row>
    <row r="701" spans="1:21" ht="14.1" customHeight="1">
      <c r="A701" s="74">
        <v>701</v>
      </c>
      <c r="B701" s="286" t="s">
        <v>644</v>
      </c>
      <c r="C701" s="286" t="s">
        <v>680</v>
      </c>
      <c r="D701" s="315" t="s">
        <v>682</v>
      </c>
      <c r="E701" s="316" t="s">
        <v>274</v>
      </c>
      <c r="F701" s="494" t="s">
        <v>497</v>
      </c>
      <c r="G701" s="86" t="s">
        <v>38</v>
      </c>
      <c r="H701" s="486" t="s">
        <v>678</v>
      </c>
      <c r="I701" s="423" t="s">
        <v>634</v>
      </c>
      <c r="J701" s="484">
        <v>1.7</v>
      </c>
      <c r="K701" s="317">
        <f t="shared" si="21"/>
        <v>255</v>
      </c>
      <c r="L701" s="480">
        <v>255</v>
      </c>
      <c r="M701" s="480"/>
      <c r="N701" s="234" t="e">
        <f>IF(L701="nio",0,IF(L701&gt;0,L701*J701/P701,0))*VLOOKUP(B701,'2-Kosten per locatie'!$A$12:$C$50,3,FALSE)</f>
        <v>#DIV/0!</v>
      </c>
      <c r="O701" s="234" t="str">
        <f>IF(M701="","",J701*M701/Q701*VLOOKUP(B701,'2-Kosten per locatie'!$A$12:$C$50,3,FALSE))</f>
        <v/>
      </c>
      <c r="P701" s="318">
        <f>IF(L701="nio",0,IF(L701&gt;0,VLOOKUP(G701,'3-Productie normen'!A:O,VLOOKUP(L701,'3-Productie normen'!$B$33:$C$40,2,FALSE),FALSE)))</f>
        <v>0</v>
      </c>
      <c r="Q701" s="318">
        <f>P701*'3-Productie normen'!$O$8</f>
        <v>0</v>
      </c>
      <c r="R701" s="319" t="str">
        <f>VLOOKUP(G701,'3-Productie normen'!A:M,13,FALSE)</f>
        <v>S</v>
      </c>
      <c r="S701" s="319"/>
      <c r="U701" s="320">
        <f t="shared" si="22"/>
        <v>433.5</v>
      </c>
    </row>
    <row r="702" spans="1:21" ht="14.1" customHeight="1">
      <c r="A702" s="74">
        <v>702</v>
      </c>
      <c r="B702" s="286" t="s">
        <v>644</v>
      </c>
      <c r="C702" s="286" t="s">
        <v>680</v>
      </c>
      <c r="D702" s="315" t="s">
        <v>682</v>
      </c>
      <c r="E702" s="316" t="s">
        <v>275</v>
      </c>
      <c r="F702" s="494" t="s">
        <v>510</v>
      </c>
      <c r="G702" s="86" t="s">
        <v>40</v>
      </c>
      <c r="H702" s="486" t="s">
        <v>677</v>
      </c>
      <c r="I702" s="423" t="s">
        <v>635</v>
      </c>
      <c r="J702" s="484">
        <v>8.4</v>
      </c>
      <c r="K702" s="317">
        <f t="shared" si="21"/>
        <v>255</v>
      </c>
      <c r="L702" s="480">
        <v>255</v>
      </c>
      <c r="M702" s="480"/>
      <c r="N702" s="234" t="e">
        <f>IF(L702="nio",0,IF(L702&gt;0,L702*J702/P702,0))*VLOOKUP(B702,'2-Kosten per locatie'!$A$12:$C$50,3,FALSE)</f>
        <v>#DIV/0!</v>
      </c>
      <c r="O702" s="234" t="str">
        <f>IF(M702="","",J702*M702/Q702*VLOOKUP(B702,'2-Kosten per locatie'!$A$12:$C$50,3,FALSE))</f>
        <v/>
      </c>
      <c r="P702" s="318">
        <f>IF(L702="nio",0,IF(L702&gt;0,VLOOKUP(G702,'3-Productie normen'!A:O,VLOOKUP(L702,'3-Productie normen'!$B$33:$C$40,2,FALSE),FALSE)))</f>
        <v>0</v>
      </c>
      <c r="Q702" s="318">
        <f>P702*'3-Productie normen'!$O$8</f>
        <v>0</v>
      </c>
      <c r="R702" s="319" t="str">
        <f>VLOOKUP(G702,'3-Productie normen'!A:M,13,FALSE)</f>
        <v>V</v>
      </c>
      <c r="S702" s="319"/>
      <c r="U702" s="320">
        <f t="shared" si="22"/>
        <v>2142</v>
      </c>
    </row>
    <row r="703" spans="1:21" ht="14.1" customHeight="1">
      <c r="A703" s="74">
        <v>703</v>
      </c>
      <c r="B703" s="286" t="s">
        <v>644</v>
      </c>
      <c r="C703" s="286" t="s">
        <v>680</v>
      </c>
      <c r="D703" s="315" t="s">
        <v>682</v>
      </c>
      <c r="E703" s="316" t="s">
        <v>276</v>
      </c>
      <c r="F703" s="494" t="s">
        <v>655</v>
      </c>
      <c r="G703" s="86" t="s">
        <v>46</v>
      </c>
      <c r="H703" s="486" t="s">
        <v>677</v>
      </c>
      <c r="I703" s="423" t="s">
        <v>635</v>
      </c>
      <c r="J703" s="484">
        <v>4</v>
      </c>
      <c r="K703" s="317">
        <f t="shared" si="21"/>
        <v>255</v>
      </c>
      <c r="L703" s="480">
        <v>255</v>
      </c>
      <c r="M703" s="480"/>
      <c r="N703" s="234" t="e">
        <f>IF(L703="nio",0,IF(L703&gt;0,L703*J703/P703,0))*VLOOKUP(B703,'2-Kosten per locatie'!$A$12:$C$50,3,FALSE)</f>
        <v>#DIV/0!</v>
      </c>
      <c r="O703" s="234" t="str">
        <f>IF(M703="","",J703*M703/Q703*VLOOKUP(B703,'2-Kosten per locatie'!$A$12:$C$50,3,FALSE))</f>
        <v/>
      </c>
      <c r="P703" s="318">
        <f>IF(L703="nio",0,IF(L703&gt;0,VLOOKUP(G703,'3-Productie normen'!A:O,VLOOKUP(L703,'3-Productie normen'!$B$33:$C$40,2,FALSE),FALSE)))</f>
        <v>0</v>
      </c>
      <c r="Q703" s="318">
        <f>P703*'3-Productie normen'!$O$8</f>
        <v>0</v>
      </c>
      <c r="R703" s="319" t="str">
        <f>VLOOKUP(G703,'3-Productie normen'!A:M,13,FALSE)</f>
        <v>V</v>
      </c>
      <c r="S703" s="319"/>
      <c r="U703" s="320">
        <f t="shared" si="22"/>
        <v>1020</v>
      </c>
    </row>
    <row r="704" spans="1:21" ht="14.1" customHeight="1">
      <c r="A704" s="74">
        <v>704</v>
      </c>
      <c r="B704" s="519" t="s">
        <v>644</v>
      </c>
      <c r="C704" s="519" t="s">
        <v>680</v>
      </c>
      <c r="D704" s="520" t="s">
        <v>682</v>
      </c>
      <c r="E704" s="521" t="s">
        <v>416</v>
      </c>
      <c r="F704" s="522" t="s">
        <v>665</v>
      </c>
      <c r="G704" s="523" t="s">
        <v>601</v>
      </c>
      <c r="H704" s="488" t="s">
        <v>677</v>
      </c>
      <c r="I704" s="524" t="s">
        <v>635</v>
      </c>
      <c r="J704" s="525">
        <v>7.4</v>
      </c>
      <c r="K704" s="317">
        <f t="shared" si="21"/>
        <v>255</v>
      </c>
      <c r="L704" s="480">
        <v>255</v>
      </c>
      <c r="M704" s="480"/>
      <c r="N704" s="234" t="e">
        <f>IF(L704="nio",0,IF(L704&gt;0,L704*J704/P704,0))*VLOOKUP(B704,'2-Kosten per locatie'!$A$12:$C$50,3,FALSE)</f>
        <v>#DIV/0!</v>
      </c>
      <c r="O704" s="234" t="str">
        <f>IF(M704="","",J704*M704/Q704*VLOOKUP(B704,'2-Kosten per locatie'!$A$12:$C$50,3,FALSE))</f>
        <v/>
      </c>
      <c r="P704" s="318">
        <f>IF(L704="nio",0,IF(L704&gt;0,VLOOKUP(G704,'3-Productie normen'!A:O,VLOOKUP(L704,'3-Productie normen'!$B$33:$C$40,2,FALSE),FALSE)))</f>
        <v>0</v>
      </c>
      <c r="Q704" s="318">
        <f>P704*'3-Productie normen'!$O$8</f>
        <v>0</v>
      </c>
      <c r="R704" s="319" t="str">
        <f>VLOOKUP(G704,'3-Productie normen'!A:M,13,FALSE)</f>
        <v>V</v>
      </c>
      <c r="S704" s="319"/>
      <c r="U704" s="320">
        <f t="shared" si="22"/>
        <v>1887</v>
      </c>
    </row>
    <row r="705" spans="1:21" ht="14.1" customHeight="1">
      <c r="A705" s="74">
        <v>705</v>
      </c>
      <c r="B705" s="286" t="s">
        <v>645</v>
      </c>
      <c r="C705" s="70" t="s">
        <v>686</v>
      </c>
      <c r="D705" s="526" t="s">
        <v>72</v>
      </c>
      <c r="E705" s="398" t="s">
        <v>232</v>
      </c>
      <c r="F705" s="70" t="s">
        <v>45</v>
      </c>
      <c r="G705" s="70" t="s">
        <v>45</v>
      </c>
      <c r="H705" s="70" t="s">
        <v>209</v>
      </c>
      <c r="I705" s="70" t="s">
        <v>642</v>
      </c>
      <c r="J705" s="526">
        <v>3.5</v>
      </c>
      <c r="K705" s="317">
        <f t="shared" si="21"/>
        <v>357</v>
      </c>
      <c r="L705" s="480">
        <v>255</v>
      </c>
      <c r="M705" s="480">
        <v>102</v>
      </c>
      <c r="N705" s="234" t="e">
        <f>IF(L705="nio",0,IF(L705&gt;0,L705*J705/P705,0))*VLOOKUP(B705,'2-Kosten per locatie'!$A$12:$C$50,3,FALSE)</f>
        <v>#DIV/0!</v>
      </c>
      <c r="O705" s="234" t="e">
        <f>IF(M705="","",J705*M705/Q705*VLOOKUP(B705,'2-Kosten per locatie'!$A$12:$C$50,3,FALSE))</f>
        <v>#DIV/0!</v>
      </c>
      <c r="P705" s="318">
        <f>IF(L705="nio",0,IF(L705&gt;0,VLOOKUP(G705,'3-Productie normen'!A:O,VLOOKUP(L705,'3-Productie normen'!$B$33:$C$40,2,FALSE),FALSE)))</f>
        <v>0</v>
      </c>
      <c r="Q705" s="318">
        <f>P705*'3-Productie normen'!$O$8</f>
        <v>0</v>
      </c>
      <c r="R705" s="319" t="str">
        <f>VLOOKUP(G705,'3-Productie normen'!A:M,13,FALSE)</f>
        <v>V</v>
      </c>
      <c r="S705" s="319"/>
      <c r="U705" s="320">
        <f t="shared" ref="U705:U768" si="23">K705*J705</f>
        <v>1249.5</v>
      </c>
    </row>
    <row r="706" spans="1:21" ht="14.1" customHeight="1">
      <c r="A706" s="74">
        <v>706</v>
      </c>
      <c r="B706" s="286" t="s">
        <v>645</v>
      </c>
      <c r="C706" s="70" t="s">
        <v>686</v>
      </c>
      <c r="D706" s="526" t="s">
        <v>72</v>
      </c>
      <c r="E706" s="398" t="s">
        <v>234</v>
      </c>
      <c r="F706" s="70" t="s">
        <v>510</v>
      </c>
      <c r="G706" s="70" t="s">
        <v>40</v>
      </c>
      <c r="H706" s="70" t="s">
        <v>209</v>
      </c>
      <c r="I706" s="70" t="s">
        <v>642</v>
      </c>
      <c r="J706" s="526">
        <v>98.5</v>
      </c>
      <c r="K706" s="317">
        <f t="shared" si="21"/>
        <v>357</v>
      </c>
      <c r="L706" s="480">
        <v>255</v>
      </c>
      <c r="M706" s="480">
        <v>102</v>
      </c>
      <c r="N706" s="234" t="e">
        <f>IF(L706="nio",0,IF(L706&gt;0,L706*J706/P706,0))*VLOOKUP(B706,'2-Kosten per locatie'!$A$12:$C$50,3,FALSE)</f>
        <v>#DIV/0!</v>
      </c>
      <c r="O706" s="234" t="e">
        <f>IF(M706="","",J706*M706/Q706*VLOOKUP(B706,'2-Kosten per locatie'!$A$12:$C$50,3,FALSE))</f>
        <v>#DIV/0!</v>
      </c>
      <c r="P706" s="318">
        <f>IF(L706="nio",0,IF(L706&gt;0,VLOOKUP(G706,'3-Productie normen'!A:O,VLOOKUP(L706,'3-Productie normen'!$B$33:$C$40,2,FALSE),FALSE)))</f>
        <v>0</v>
      </c>
      <c r="Q706" s="318">
        <f>P706*'3-Productie normen'!$O$8</f>
        <v>0</v>
      </c>
      <c r="R706" s="319" t="str">
        <f>VLOOKUP(G706,'3-Productie normen'!A:M,13,FALSE)</f>
        <v>V</v>
      </c>
      <c r="S706" s="319"/>
      <c r="U706" s="320">
        <f t="shared" si="23"/>
        <v>35164.5</v>
      </c>
    </row>
    <row r="707" spans="1:21" ht="14.1" customHeight="1">
      <c r="A707" s="74">
        <v>707</v>
      </c>
      <c r="B707" s="286" t="s">
        <v>645</v>
      </c>
      <c r="C707" s="70" t="s">
        <v>686</v>
      </c>
      <c r="D707" s="526" t="s">
        <v>72</v>
      </c>
      <c r="E707" s="398" t="s">
        <v>394</v>
      </c>
      <c r="F707" s="70" t="s">
        <v>687</v>
      </c>
      <c r="G707" s="70" t="s">
        <v>38</v>
      </c>
      <c r="H707" s="70" t="s">
        <v>678</v>
      </c>
      <c r="I707" s="70" t="s">
        <v>634</v>
      </c>
      <c r="J707" s="526">
        <v>22</v>
      </c>
      <c r="K707" s="317">
        <f t="shared" si="21"/>
        <v>357</v>
      </c>
      <c r="L707" s="480">
        <v>255</v>
      </c>
      <c r="M707" s="480">
        <v>102</v>
      </c>
      <c r="N707" s="234" t="e">
        <f>IF(L707="nio",0,IF(L707&gt;0,L707*J707/P707,0))*VLOOKUP(B707,'2-Kosten per locatie'!$A$12:$C$50,3,FALSE)</f>
        <v>#DIV/0!</v>
      </c>
      <c r="O707" s="234" t="e">
        <f>IF(M707="","",J707*M707/Q707*VLOOKUP(B707,'2-Kosten per locatie'!$A$12:$C$50,3,FALSE))</f>
        <v>#DIV/0!</v>
      </c>
      <c r="P707" s="318">
        <f>IF(L707="nio",0,IF(L707&gt;0,VLOOKUP(G707,'3-Productie normen'!A:O,VLOOKUP(L707,'3-Productie normen'!$B$33:$C$40,2,FALSE),FALSE)))</f>
        <v>0</v>
      </c>
      <c r="Q707" s="318">
        <f>P707*'3-Productie normen'!$O$8</f>
        <v>0</v>
      </c>
      <c r="R707" s="319" t="str">
        <f>VLOOKUP(G707,'3-Productie normen'!A:M,13,FALSE)</f>
        <v>S</v>
      </c>
      <c r="S707" s="319"/>
      <c r="U707" s="320">
        <f t="shared" si="23"/>
        <v>7854</v>
      </c>
    </row>
    <row r="708" spans="1:21" ht="14.1" customHeight="1">
      <c r="A708" s="74">
        <v>708</v>
      </c>
      <c r="B708" s="286" t="s">
        <v>645</v>
      </c>
      <c r="C708" s="70" t="s">
        <v>686</v>
      </c>
      <c r="D708" s="526" t="s">
        <v>72</v>
      </c>
      <c r="E708" s="398" t="s">
        <v>653</v>
      </c>
      <c r="F708" s="70" t="s">
        <v>497</v>
      </c>
      <c r="G708" s="70" t="s">
        <v>38</v>
      </c>
      <c r="H708" s="70" t="s">
        <v>678</v>
      </c>
      <c r="I708" s="70" t="s">
        <v>634</v>
      </c>
      <c r="J708" s="526">
        <v>1.2</v>
      </c>
      <c r="K708" s="317">
        <f t="shared" si="21"/>
        <v>357</v>
      </c>
      <c r="L708" s="480">
        <v>255</v>
      </c>
      <c r="M708" s="480">
        <v>102</v>
      </c>
      <c r="N708" s="234" t="e">
        <f>IF(L708="nio",0,IF(L708&gt;0,L708*J708/P708,0))*VLOOKUP(B708,'2-Kosten per locatie'!$A$12:$C$50,3,FALSE)</f>
        <v>#DIV/0!</v>
      </c>
      <c r="O708" s="234" t="e">
        <f>IF(M708="","",J708*M708/Q708*VLOOKUP(B708,'2-Kosten per locatie'!$A$12:$C$50,3,FALSE))</f>
        <v>#DIV/0!</v>
      </c>
      <c r="P708" s="318">
        <f>IF(L708="nio",0,IF(L708&gt;0,VLOOKUP(G708,'3-Productie normen'!A:O,VLOOKUP(L708,'3-Productie normen'!$B$33:$C$40,2,FALSE),FALSE)))</f>
        <v>0</v>
      </c>
      <c r="Q708" s="318">
        <f>P708*'3-Productie normen'!$O$8</f>
        <v>0</v>
      </c>
      <c r="R708" s="319" t="str">
        <f>VLOOKUP(G708,'3-Productie normen'!A:M,13,FALSE)</f>
        <v>S</v>
      </c>
      <c r="S708" s="319"/>
      <c r="U708" s="320">
        <f t="shared" si="23"/>
        <v>428.4</v>
      </c>
    </row>
    <row r="709" spans="1:21" ht="14.1" customHeight="1">
      <c r="A709" s="74">
        <v>709</v>
      </c>
      <c r="B709" s="286" t="s">
        <v>645</v>
      </c>
      <c r="C709" s="70" t="s">
        <v>686</v>
      </c>
      <c r="D709" s="526" t="s">
        <v>72</v>
      </c>
      <c r="E709" s="398" t="s">
        <v>654</v>
      </c>
      <c r="F709" s="70" t="s">
        <v>497</v>
      </c>
      <c r="G709" s="70" t="s">
        <v>38</v>
      </c>
      <c r="H709" s="70" t="s">
        <v>678</v>
      </c>
      <c r="I709" s="70" t="s">
        <v>634</v>
      </c>
      <c r="J709" s="526">
        <v>1.2</v>
      </c>
      <c r="K709" s="317">
        <f t="shared" si="21"/>
        <v>357</v>
      </c>
      <c r="L709" s="480">
        <v>255</v>
      </c>
      <c r="M709" s="480">
        <v>102</v>
      </c>
      <c r="N709" s="234" t="e">
        <f>IF(L709="nio",0,IF(L709&gt;0,L709*J709/P709,0))*VLOOKUP(B709,'2-Kosten per locatie'!$A$12:$C$50,3,FALSE)</f>
        <v>#DIV/0!</v>
      </c>
      <c r="O709" s="234" t="e">
        <f>IF(M709="","",J709*M709/Q709*VLOOKUP(B709,'2-Kosten per locatie'!$A$12:$C$50,3,FALSE))</f>
        <v>#DIV/0!</v>
      </c>
      <c r="P709" s="318">
        <f>IF(L709="nio",0,IF(L709&gt;0,VLOOKUP(G709,'3-Productie normen'!A:O,VLOOKUP(L709,'3-Productie normen'!$B$33:$C$40,2,FALSE),FALSE)))</f>
        <v>0</v>
      </c>
      <c r="Q709" s="318">
        <f>P709*'3-Productie normen'!$O$8</f>
        <v>0</v>
      </c>
      <c r="R709" s="319" t="str">
        <f>VLOOKUP(G709,'3-Productie normen'!A:M,13,FALSE)</f>
        <v>S</v>
      </c>
      <c r="S709" s="319"/>
      <c r="U709" s="320">
        <f t="shared" si="23"/>
        <v>428.4</v>
      </c>
    </row>
    <row r="710" spans="1:21" ht="14.1" customHeight="1">
      <c r="A710" s="74">
        <v>710</v>
      </c>
      <c r="B710" s="286" t="s">
        <v>645</v>
      </c>
      <c r="C710" s="70" t="s">
        <v>686</v>
      </c>
      <c r="D710" s="526" t="s">
        <v>72</v>
      </c>
      <c r="E710" s="398" t="s">
        <v>688</v>
      </c>
      <c r="F710" s="70" t="s">
        <v>497</v>
      </c>
      <c r="G710" s="70" t="s">
        <v>38</v>
      </c>
      <c r="H710" s="70" t="s">
        <v>678</v>
      </c>
      <c r="I710" s="70" t="s">
        <v>634</v>
      </c>
      <c r="J710" s="526">
        <v>1.2</v>
      </c>
      <c r="K710" s="317">
        <f t="shared" si="21"/>
        <v>357</v>
      </c>
      <c r="L710" s="480">
        <v>255</v>
      </c>
      <c r="M710" s="480">
        <v>102</v>
      </c>
      <c r="N710" s="234" t="e">
        <f>IF(L710="nio",0,IF(L710&gt;0,L710*J710/P710,0))*VLOOKUP(B710,'2-Kosten per locatie'!$A$12:$C$50,3,FALSE)</f>
        <v>#DIV/0!</v>
      </c>
      <c r="O710" s="234" t="e">
        <f>IF(M710="","",J710*M710/Q710*VLOOKUP(B710,'2-Kosten per locatie'!$A$12:$C$50,3,FALSE))</f>
        <v>#DIV/0!</v>
      </c>
      <c r="P710" s="318">
        <f>IF(L710="nio",0,IF(L710&gt;0,VLOOKUP(G710,'3-Productie normen'!A:O,VLOOKUP(L710,'3-Productie normen'!$B$33:$C$40,2,FALSE),FALSE)))</f>
        <v>0</v>
      </c>
      <c r="Q710" s="318">
        <f>P710*'3-Productie normen'!$O$8</f>
        <v>0</v>
      </c>
      <c r="R710" s="319" t="str">
        <f>VLOOKUP(G710,'3-Productie normen'!A:M,13,FALSE)</f>
        <v>S</v>
      </c>
      <c r="S710" s="319"/>
      <c r="U710" s="320">
        <f t="shared" si="23"/>
        <v>428.4</v>
      </c>
    </row>
    <row r="711" spans="1:21" ht="14.1" customHeight="1">
      <c r="A711" s="74">
        <v>711</v>
      </c>
      <c r="B711" s="286" t="s">
        <v>645</v>
      </c>
      <c r="C711" s="70" t="s">
        <v>686</v>
      </c>
      <c r="D711" s="526" t="s">
        <v>72</v>
      </c>
      <c r="E711" s="398" t="s">
        <v>689</v>
      </c>
      <c r="F711" s="70" t="s">
        <v>497</v>
      </c>
      <c r="G711" s="70" t="s">
        <v>38</v>
      </c>
      <c r="H711" s="70" t="s">
        <v>678</v>
      </c>
      <c r="I711" s="70" t="s">
        <v>634</v>
      </c>
      <c r="J711" s="526">
        <v>1.2</v>
      </c>
      <c r="K711" s="317">
        <f t="shared" si="21"/>
        <v>357</v>
      </c>
      <c r="L711" s="480">
        <v>255</v>
      </c>
      <c r="M711" s="480">
        <v>102</v>
      </c>
      <c r="N711" s="234" t="e">
        <f>IF(L711="nio",0,IF(L711&gt;0,L711*J711/P711,0))*VLOOKUP(B711,'2-Kosten per locatie'!$A$12:$C$50,3,FALSE)</f>
        <v>#DIV/0!</v>
      </c>
      <c r="O711" s="234" t="e">
        <f>IF(M711="","",J711*M711/Q711*VLOOKUP(B711,'2-Kosten per locatie'!$A$12:$C$50,3,FALSE))</f>
        <v>#DIV/0!</v>
      </c>
      <c r="P711" s="318">
        <f>IF(L711="nio",0,IF(L711&gt;0,VLOOKUP(G711,'3-Productie normen'!A:O,VLOOKUP(L711,'3-Productie normen'!$B$33:$C$40,2,FALSE),FALSE)))</f>
        <v>0</v>
      </c>
      <c r="Q711" s="318">
        <f>P711*'3-Productie normen'!$O$8</f>
        <v>0</v>
      </c>
      <c r="R711" s="319" t="str">
        <f>VLOOKUP(G711,'3-Productie normen'!A:M,13,FALSE)</f>
        <v>S</v>
      </c>
      <c r="S711" s="319"/>
      <c r="U711" s="320">
        <f t="shared" si="23"/>
        <v>428.4</v>
      </c>
    </row>
    <row r="712" spans="1:21" ht="14.1" customHeight="1">
      <c r="A712" s="74">
        <v>712</v>
      </c>
      <c r="B712" s="286" t="s">
        <v>645</v>
      </c>
      <c r="C712" s="70" t="s">
        <v>686</v>
      </c>
      <c r="D712" s="526" t="s">
        <v>72</v>
      </c>
      <c r="E712" s="398" t="s">
        <v>236</v>
      </c>
      <c r="F712" s="70" t="s">
        <v>690</v>
      </c>
      <c r="G712" s="70" t="s">
        <v>38</v>
      </c>
      <c r="H712" s="70" t="s">
        <v>678</v>
      </c>
      <c r="I712" s="70" t="s">
        <v>634</v>
      </c>
      <c r="J712" s="526">
        <v>10.5</v>
      </c>
      <c r="K712" s="317">
        <f t="shared" si="21"/>
        <v>357</v>
      </c>
      <c r="L712" s="480">
        <v>255</v>
      </c>
      <c r="M712" s="480">
        <v>102</v>
      </c>
      <c r="N712" s="234" t="e">
        <f>IF(L712="nio",0,IF(L712&gt;0,L712*J712/P712,0))*VLOOKUP(B712,'2-Kosten per locatie'!$A$12:$C$50,3,FALSE)</f>
        <v>#DIV/0!</v>
      </c>
      <c r="O712" s="234" t="e">
        <f>IF(M712="","",J712*M712/Q712*VLOOKUP(B712,'2-Kosten per locatie'!$A$12:$C$50,3,FALSE))</f>
        <v>#DIV/0!</v>
      </c>
      <c r="P712" s="318">
        <f>IF(L712="nio",0,IF(L712&gt;0,VLOOKUP(G712,'3-Productie normen'!A:O,VLOOKUP(L712,'3-Productie normen'!$B$33:$C$40,2,FALSE),FALSE)))</f>
        <v>0</v>
      </c>
      <c r="Q712" s="318">
        <f>P712*'3-Productie normen'!$O$8</f>
        <v>0</v>
      </c>
      <c r="R712" s="319" t="str">
        <f>VLOOKUP(G712,'3-Productie normen'!A:M,13,FALSE)</f>
        <v>S</v>
      </c>
      <c r="S712" s="319"/>
      <c r="U712" s="320">
        <f t="shared" si="23"/>
        <v>3748.5</v>
      </c>
    </row>
    <row r="713" spans="1:21" ht="14.1" customHeight="1">
      <c r="A713" s="74">
        <v>713</v>
      </c>
      <c r="B713" s="286" t="s">
        <v>645</v>
      </c>
      <c r="C713" s="70" t="s">
        <v>686</v>
      </c>
      <c r="D713" s="526" t="s">
        <v>72</v>
      </c>
      <c r="E713" s="398" t="s">
        <v>691</v>
      </c>
      <c r="F713" s="70" t="s">
        <v>497</v>
      </c>
      <c r="G713" s="70" t="s">
        <v>38</v>
      </c>
      <c r="H713" s="70" t="s">
        <v>678</v>
      </c>
      <c r="I713" s="70" t="s">
        <v>634</v>
      </c>
      <c r="J713" s="526">
        <v>1.2</v>
      </c>
      <c r="K713" s="317">
        <f t="shared" si="21"/>
        <v>357</v>
      </c>
      <c r="L713" s="480">
        <v>255</v>
      </c>
      <c r="M713" s="480">
        <v>102</v>
      </c>
      <c r="N713" s="234" t="e">
        <f>IF(L713="nio",0,IF(L713&gt;0,L713*J713/P713,0))*VLOOKUP(B713,'2-Kosten per locatie'!$A$12:$C$50,3,FALSE)</f>
        <v>#DIV/0!</v>
      </c>
      <c r="O713" s="234" t="e">
        <f>IF(M713="","",J713*M713/Q713*VLOOKUP(B713,'2-Kosten per locatie'!$A$12:$C$50,3,FALSE))</f>
        <v>#DIV/0!</v>
      </c>
      <c r="P713" s="318">
        <f>IF(L713="nio",0,IF(L713&gt;0,VLOOKUP(G713,'3-Productie normen'!A:O,VLOOKUP(L713,'3-Productie normen'!$B$33:$C$40,2,FALSE),FALSE)))</f>
        <v>0</v>
      </c>
      <c r="Q713" s="318">
        <f>P713*'3-Productie normen'!$O$8</f>
        <v>0</v>
      </c>
      <c r="R713" s="319" t="str">
        <f>VLOOKUP(G713,'3-Productie normen'!A:M,13,FALSE)</f>
        <v>S</v>
      </c>
      <c r="S713" s="319"/>
      <c r="U713" s="320">
        <f t="shared" si="23"/>
        <v>428.4</v>
      </c>
    </row>
    <row r="714" spans="1:21" ht="14.1" customHeight="1">
      <c r="A714" s="74">
        <v>714</v>
      </c>
      <c r="B714" s="286" t="s">
        <v>645</v>
      </c>
      <c r="C714" s="70" t="s">
        <v>686</v>
      </c>
      <c r="D714" s="526" t="s">
        <v>72</v>
      </c>
      <c r="E714" s="398" t="s">
        <v>692</v>
      </c>
      <c r="F714" s="70" t="s">
        <v>497</v>
      </c>
      <c r="G714" s="70" t="s">
        <v>38</v>
      </c>
      <c r="H714" s="70" t="s">
        <v>678</v>
      </c>
      <c r="I714" s="70" t="s">
        <v>634</v>
      </c>
      <c r="J714" s="526">
        <v>1.2</v>
      </c>
      <c r="K714" s="317">
        <f t="shared" si="21"/>
        <v>357</v>
      </c>
      <c r="L714" s="480">
        <v>255</v>
      </c>
      <c r="M714" s="480">
        <v>102</v>
      </c>
      <c r="N714" s="234" t="e">
        <f>IF(L714="nio",0,IF(L714&gt;0,L714*J714/P714,0))*VLOOKUP(B714,'2-Kosten per locatie'!$A$12:$C$50,3,FALSE)</f>
        <v>#DIV/0!</v>
      </c>
      <c r="O714" s="234" t="e">
        <f>IF(M714="","",J714*M714/Q714*VLOOKUP(B714,'2-Kosten per locatie'!$A$12:$C$50,3,FALSE))</f>
        <v>#DIV/0!</v>
      </c>
      <c r="P714" s="318">
        <f>IF(L714="nio",0,IF(L714&gt;0,VLOOKUP(G714,'3-Productie normen'!A:O,VLOOKUP(L714,'3-Productie normen'!$B$33:$C$40,2,FALSE),FALSE)))</f>
        <v>0</v>
      </c>
      <c r="Q714" s="318">
        <f>P714*'3-Productie normen'!$O$8</f>
        <v>0</v>
      </c>
      <c r="R714" s="319" t="str">
        <f>VLOOKUP(G714,'3-Productie normen'!A:M,13,FALSE)</f>
        <v>S</v>
      </c>
      <c r="S714" s="319"/>
      <c r="U714" s="320">
        <f t="shared" si="23"/>
        <v>428.4</v>
      </c>
    </row>
    <row r="715" spans="1:21" ht="14.1" customHeight="1">
      <c r="A715" s="74">
        <v>715</v>
      </c>
      <c r="B715" s="286" t="s">
        <v>645</v>
      </c>
      <c r="C715" s="70" t="s">
        <v>686</v>
      </c>
      <c r="D715" s="526" t="s">
        <v>72</v>
      </c>
      <c r="E715" s="398" t="s">
        <v>693</v>
      </c>
      <c r="F715" s="70" t="s">
        <v>497</v>
      </c>
      <c r="G715" s="70" t="s">
        <v>38</v>
      </c>
      <c r="H715" s="70" t="s">
        <v>678</v>
      </c>
      <c r="I715" s="70" t="s">
        <v>634</v>
      </c>
      <c r="J715" s="526">
        <v>1.2</v>
      </c>
      <c r="K715" s="317">
        <f t="shared" ref="K715:K778" si="24">SUM(L715:M715)</f>
        <v>357</v>
      </c>
      <c r="L715" s="480">
        <v>255</v>
      </c>
      <c r="M715" s="480">
        <v>102</v>
      </c>
      <c r="N715" s="234" t="e">
        <f>IF(L715="nio",0,IF(L715&gt;0,L715*J715/P715,0))*VLOOKUP(B715,'2-Kosten per locatie'!$A$12:$C$50,3,FALSE)</f>
        <v>#DIV/0!</v>
      </c>
      <c r="O715" s="234" t="e">
        <f>IF(M715="","",J715*M715/Q715*VLOOKUP(B715,'2-Kosten per locatie'!$A$12:$C$50,3,FALSE))</f>
        <v>#DIV/0!</v>
      </c>
      <c r="P715" s="318">
        <f>IF(L715="nio",0,IF(L715&gt;0,VLOOKUP(G715,'3-Productie normen'!A:O,VLOOKUP(L715,'3-Productie normen'!$B$33:$C$40,2,FALSE),FALSE)))</f>
        <v>0</v>
      </c>
      <c r="Q715" s="318">
        <f>P715*'3-Productie normen'!$O$8</f>
        <v>0</v>
      </c>
      <c r="R715" s="319" t="str">
        <f>VLOOKUP(G715,'3-Productie normen'!A:M,13,FALSE)</f>
        <v>S</v>
      </c>
      <c r="S715" s="319"/>
      <c r="U715" s="320">
        <f t="shared" si="23"/>
        <v>428.4</v>
      </c>
    </row>
    <row r="716" spans="1:21" ht="14.1" customHeight="1">
      <c r="A716" s="74">
        <v>716</v>
      </c>
      <c r="B716" s="286" t="s">
        <v>645</v>
      </c>
      <c r="C716" s="70" t="s">
        <v>686</v>
      </c>
      <c r="D716" s="526" t="s">
        <v>72</v>
      </c>
      <c r="E716" s="398" t="s">
        <v>694</v>
      </c>
      <c r="F716" s="70" t="s">
        <v>497</v>
      </c>
      <c r="G716" s="70" t="s">
        <v>38</v>
      </c>
      <c r="H716" s="70" t="s">
        <v>678</v>
      </c>
      <c r="I716" s="70" t="s">
        <v>634</v>
      </c>
      <c r="J716" s="526">
        <v>1.2</v>
      </c>
      <c r="K716" s="317">
        <f t="shared" si="24"/>
        <v>357</v>
      </c>
      <c r="L716" s="480">
        <v>255</v>
      </c>
      <c r="M716" s="480">
        <v>102</v>
      </c>
      <c r="N716" s="234" t="e">
        <f>IF(L716="nio",0,IF(L716&gt;0,L716*J716/P716,0))*VLOOKUP(B716,'2-Kosten per locatie'!$A$12:$C$50,3,FALSE)</f>
        <v>#DIV/0!</v>
      </c>
      <c r="O716" s="234" t="e">
        <f>IF(M716="","",J716*M716/Q716*VLOOKUP(B716,'2-Kosten per locatie'!$A$12:$C$50,3,FALSE))</f>
        <v>#DIV/0!</v>
      </c>
      <c r="P716" s="318">
        <f>IF(L716="nio",0,IF(L716&gt;0,VLOOKUP(G716,'3-Productie normen'!A:O,VLOOKUP(L716,'3-Productie normen'!$B$33:$C$40,2,FALSE),FALSE)))</f>
        <v>0</v>
      </c>
      <c r="Q716" s="318">
        <f>P716*'3-Productie normen'!$O$8</f>
        <v>0</v>
      </c>
      <c r="R716" s="319" t="str">
        <f>VLOOKUP(G716,'3-Productie normen'!A:M,13,FALSE)</f>
        <v>S</v>
      </c>
      <c r="S716" s="319"/>
      <c r="U716" s="320">
        <f t="shared" si="23"/>
        <v>428.4</v>
      </c>
    </row>
    <row r="717" spans="1:21" ht="14.1" customHeight="1">
      <c r="A717" s="74">
        <v>717</v>
      </c>
      <c r="B717" s="286" t="s">
        <v>645</v>
      </c>
      <c r="C717" s="70" t="s">
        <v>686</v>
      </c>
      <c r="D717" s="526" t="s">
        <v>72</v>
      </c>
      <c r="E717" s="398" t="s">
        <v>238</v>
      </c>
      <c r="F717" s="70" t="s">
        <v>510</v>
      </c>
      <c r="G717" s="70" t="s">
        <v>40</v>
      </c>
      <c r="H717" s="70" t="s">
        <v>209</v>
      </c>
      <c r="I717" s="70" t="s">
        <v>642</v>
      </c>
      <c r="J717" s="526">
        <v>19.5</v>
      </c>
      <c r="K717" s="317">
        <f t="shared" si="24"/>
        <v>357</v>
      </c>
      <c r="L717" s="480">
        <v>255</v>
      </c>
      <c r="M717" s="480">
        <v>102</v>
      </c>
      <c r="N717" s="234" t="e">
        <f>IF(L717="nio",0,IF(L717&gt;0,L717*J717/P717,0))*VLOOKUP(B717,'2-Kosten per locatie'!$A$12:$C$50,3,FALSE)</f>
        <v>#DIV/0!</v>
      </c>
      <c r="O717" s="234" t="e">
        <f>IF(M717="","",J717*M717/Q717*VLOOKUP(B717,'2-Kosten per locatie'!$A$12:$C$50,3,FALSE))</f>
        <v>#DIV/0!</v>
      </c>
      <c r="P717" s="318">
        <f>IF(L717="nio",0,IF(L717&gt;0,VLOOKUP(G717,'3-Productie normen'!A:O,VLOOKUP(L717,'3-Productie normen'!$B$33:$C$40,2,FALSE),FALSE)))</f>
        <v>0</v>
      </c>
      <c r="Q717" s="318">
        <f>P717*'3-Productie normen'!$O$8</f>
        <v>0</v>
      </c>
      <c r="R717" s="319" t="str">
        <f>VLOOKUP(G717,'3-Productie normen'!A:M,13,FALSE)</f>
        <v>V</v>
      </c>
      <c r="S717" s="319"/>
      <c r="U717" s="320">
        <f t="shared" si="23"/>
        <v>6961.5</v>
      </c>
    </row>
    <row r="718" spans="1:21" ht="14.1" customHeight="1">
      <c r="A718" s="74">
        <v>718</v>
      </c>
      <c r="B718" s="286" t="s">
        <v>645</v>
      </c>
      <c r="C718" s="70" t="s">
        <v>686</v>
      </c>
      <c r="D718" s="526" t="s">
        <v>72</v>
      </c>
      <c r="E718" s="398" t="s">
        <v>395</v>
      </c>
      <c r="F718" s="70" t="s">
        <v>695</v>
      </c>
      <c r="G718" s="70" t="s">
        <v>43</v>
      </c>
      <c r="H718" s="70" t="s">
        <v>280</v>
      </c>
      <c r="I718" s="70" t="s">
        <v>635</v>
      </c>
      <c r="J718" s="526">
        <v>36.299999999999997</v>
      </c>
      <c r="K718" s="317">
        <f t="shared" si="24"/>
        <v>357</v>
      </c>
      <c r="L718" s="480">
        <v>255</v>
      </c>
      <c r="M718" s="480">
        <v>102</v>
      </c>
      <c r="N718" s="234" t="e">
        <f>IF(L718="nio",0,IF(L718&gt;0,L718*J718/P718,0))*VLOOKUP(B718,'2-Kosten per locatie'!$A$12:$C$50,3,FALSE)</f>
        <v>#DIV/0!</v>
      </c>
      <c r="O718" s="234" t="e">
        <f>IF(M718="","",J718*M718/Q718*VLOOKUP(B718,'2-Kosten per locatie'!$A$12:$C$50,3,FALSE))</f>
        <v>#DIV/0!</v>
      </c>
      <c r="P718" s="318">
        <f>IF(L718="nio",0,IF(L718&gt;0,VLOOKUP(G718,'3-Productie normen'!A:O,VLOOKUP(L718,'3-Productie normen'!$B$33:$C$40,2,FALSE),FALSE)))</f>
        <v>0</v>
      </c>
      <c r="Q718" s="318">
        <f>P718*'3-Productie normen'!$O$8</f>
        <v>0</v>
      </c>
      <c r="R718" s="319" t="str">
        <f>VLOOKUP(G718,'3-Productie normen'!A:M,13,FALSE)</f>
        <v>B</v>
      </c>
      <c r="S718" s="319"/>
      <c r="U718" s="320">
        <f t="shared" si="23"/>
        <v>12959.099999999999</v>
      </c>
    </row>
    <row r="719" spans="1:21" ht="14.1" customHeight="1">
      <c r="A719" s="74">
        <v>719</v>
      </c>
      <c r="B719" s="286" t="s">
        <v>645</v>
      </c>
      <c r="C719" s="70" t="s">
        <v>686</v>
      </c>
      <c r="D719" s="526" t="s">
        <v>72</v>
      </c>
      <c r="E719" s="398" t="s">
        <v>240</v>
      </c>
      <c r="F719" s="70" t="s">
        <v>510</v>
      </c>
      <c r="G719" s="70" t="s">
        <v>40</v>
      </c>
      <c r="H719" s="70" t="s">
        <v>209</v>
      </c>
      <c r="I719" s="70" t="s">
        <v>642</v>
      </c>
      <c r="J719" s="526">
        <v>6.9</v>
      </c>
      <c r="K719" s="317">
        <f t="shared" si="24"/>
        <v>357</v>
      </c>
      <c r="L719" s="480">
        <v>255</v>
      </c>
      <c r="M719" s="480">
        <v>102</v>
      </c>
      <c r="N719" s="234" t="e">
        <f>IF(L719="nio",0,IF(L719&gt;0,L719*J719/P719,0))*VLOOKUP(B719,'2-Kosten per locatie'!$A$12:$C$50,3,FALSE)</f>
        <v>#DIV/0!</v>
      </c>
      <c r="O719" s="234" t="e">
        <f>IF(M719="","",J719*M719/Q719*VLOOKUP(B719,'2-Kosten per locatie'!$A$12:$C$50,3,FALSE))</f>
        <v>#DIV/0!</v>
      </c>
      <c r="P719" s="318">
        <f>IF(L719="nio",0,IF(L719&gt;0,VLOOKUP(G719,'3-Productie normen'!A:O,VLOOKUP(L719,'3-Productie normen'!$B$33:$C$40,2,FALSE),FALSE)))</f>
        <v>0</v>
      </c>
      <c r="Q719" s="318">
        <f>P719*'3-Productie normen'!$O$8</f>
        <v>0</v>
      </c>
      <c r="R719" s="319" t="str">
        <f>VLOOKUP(G719,'3-Productie normen'!A:M,13,FALSE)</f>
        <v>V</v>
      </c>
      <c r="S719" s="319"/>
      <c r="U719" s="320">
        <f t="shared" si="23"/>
        <v>2463.3000000000002</v>
      </c>
    </row>
    <row r="720" spans="1:21" ht="14.1" customHeight="1">
      <c r="A720" s="74">
        <v>720</v>
      </c>
      <c r="B720" s="286" t="s">
        <v>645</v>
      </c>
      <c r="C720" s="70" t="s">
        <v>686</v>
      </c>
      <c r="D720" s="526" t="s">
        <v>72</v>
      </c>
      <c r="E720" s="398" t="s">
        <v>696</v>
      </c>
      <c r="F720" s="70" t="s">
        <v>510</v>
      </c>
      <c r="G720" s="70" t="s">
        <v>40</v>
      </c>
      <c r="H720" s="70" t="s">
        <v>209</v>
      </c>
      <c r="I720" s="70" t="s">
        <v>642</v>
      </c>
      <c r="J720" s="526">
        <v>24.9</v>
      </c>
      <c r="K720" s="317">
        <f t="shared" si="24"/>
        <v>357</v>
      </c>
      <c r="L720" s="480">
        <v>255</v>
      </c>
      <c r="M720" s="480">
        <v>102</v>
      </c>
      <c r="N720" s="234" t="e">
        <f>IF(L720="nio",0,IF(L720&gt;0,L720*J720/P720,0))*VLOOKUP(B720,'2-Kosten per locatie'!$A$12:$C$50,3,FALSE)</f>
        <v>#DIV/0!</v>
      </c>
      <c r="O720" s="234" t="e">
        <f>IF(M720="","",J720*M720/Q720*VLOOKUP(B720,'2-Kosten per locatie'!$A$12:$C$50,3,FALSE))</f>
        <v>#DIV/0!</v>
      </c>
      <c r="P720" s="318">
        <f>IF(L720="nio",0,IF(L720&gt;0,VLOOKUP(G720,'3-Productie normen'!A:O,VLOOKUP(L720,'3-Productie normen'!$B$33:$C$40,2,FALSE),FALSE)))</f>
        <v>0</v>
      </c>
      <c r="Q720" s="318">
        <f>P720*'3-Productie normen'!$O$8</f>
        <v>0</v>
      </c>
      <c r="R720" s="319" t="str">
        <f>VLOOKUP(G720,'3-Productie normen'!A:M,13,FALSE)</f>
        <v>V</v>
      </c>
      <c r="S720" s="319"/>
      <c r="U720" s="320">
        <f t="shared" si="23"/>
        <v>8889.2999999999993</v>
      </c>
    </row>
    <row r="721" spans="1:21" ht="14.1" customHeight="1">
      <c r="A721" s="74">
        <v>721</v>
      </c>
      <c r="B721" s="286" t="s">
        <v>645</v>
      </c>
      <c r="C721" s="70" t="s">
        <v>686</v>
      </c>
      <c r="D721" s="526" t="s">
        <v>72</v>
      </c>
      <c r="E721" s="398" t="s">
        <v>491</v>
      </c>
      <c r="F721" s="70" t="s">
        <v>497</v>
      </c>
      <c r="G721" s="70" t="s">
        <v>38</v>
      </c>
      <c r="H721" s="70" t="s">
        <v>678</v>
      </c>
      <c r="I721" s="70" t="s">
        <v>634</v>
      </c>
      <c r="J721" s="526">
        <v>4</v>
      </c>
      <c r="K721" s="317">
        <f t="shared" si="24"/>
        <v>357</v>
      </c>
      <c r="L721" s="480">
        <v>255</v>
      </c>
      <c r="M721" s="480">
        <v>102</v>
      </c>
      <c r="N721" s="234" t="e">
        <f>IF(L721="nio",0,IF(L721&gt;0,L721*J721/P721,0))*VLOOKUP(B721,'2-Kosten per locatie'!$A$12:$C$50,3,FALSE)</f>
        <v>#DIV/0!</v>
      </c>
      <c r="O721" s="234" t="e">
        <f>IF(M721="","",J721*M721/Q721*VLOOKUP(B721,'2-Kosten per locatie'!$A$12:$C$50,3,FALSE))</f>
        <v>#DIV/0!</v>
      </c>
      <c r="P721" s="318">
        <f>IF(L721="nio",0,IF(L721&gt;0,VLOOKUP(G721,'3-Productie normen'!A:O,VLOOKUP(L721,'3-Productie normen'!$B$33:$C$40,2,FALSE),FALSE)))</f>
        <v>0</v>
      </c>
      <c r="Q721" s="318">
        <f>P721*'3-Productie normen'!$O$8</f>
        <v>0</v>
      </c>
      <c r="R721" s="319" t="str">
        <f>VLOOKUP(G721,'3-Productie normen'!A:M,13,FALSE)</f>
        <v>S</v>
      </c>
      <c r="S721" s="319"/>
      <c r="U721" s="320">
        <f t="shared" si="23"/>
        <v>1428</v>
      </c>
    </row>
    <row r="722" spans="1:21" ht="14.1" customHeight="1">
      <c r="A722" s="74">
        <v>722</v>
      </c>
      <c r="B722" s="286" t="s">
        <v>645</v>
      </c>
      <c r="C722" s="70" t="s">
        <v>686</v>
      </c>
      <c r="D722" s="526" t="s">
        <v>72</v>
      </c>
      <c r="E722" s="398" t="s">
        <v>241</v>
      </c>
      <c r="F722" s="70" t="s">
        <v>659</v>
      </c>
      <c r="G722" s="70" t="s">
        <v>38</v>
      </c>
      <c r="H722" s="70" t="s">
        <v>678</v>
      </c>
      <c r="I722" s="70" t="s">
        <v>634</v>
      </c>
      <c r="J722" s="526">
        <v>7.2</v>
      </c>
      <c r="K722" s="317">
        <f t="shared" si="24"/>
        <v>357</v>
      </c>
      <c r="L722" s="480">
        <v>255</v>
      </c>
      <c r="M722" s="480">
        <v>102</v>
      </c>
      <c r="N722" s="234" t="e">
        <f>IF(L722="nio",0,IF(L722&gt;0,L722*J722/P722,0))*VLOOKUP(B722,'2-Kosten per locatie'!$A$12:$C$50,3,FALSE)</f>
        <v>#DIV/0!</v>
      </c>
      <c r="O722" s="234" t="e">
        <f>IF(M722="","",J722*M722/Q722*VLOOKUP(B722,'2-Kosten per locatie'!$A$12:$C$50,3,FALSE))</f>
        <v>#DIV/0!</v>
      </c>
      <c r="P722" s="318">
        <f>IF(L722="nio",0,IF(L722&gt;0,VLOOKUP(G722,'3-Productie normen'!A:O,VLOOKUP(L722,'3-Productie normen'!$B$33:$C$40,2,FALSE),FALSE)))</f>
        <v>0</v>
      </c>
      <c r="Q722" s="318">
        <f>P722*'3-Productie normen'!$O$8</f>
        <v>0</v>
      </c>
      <c r="R722" s="319" t="str">
        <f>VLOOKUP(G722,'3-Productie normen'!A:M,13,FALSE)</f>
        <v>S</v>
      </c>
      <c r="S722" s="319"/>
      <c r="U722" s="320">
        <f t="shared" si="23"/>
        <v>2570.4</v>
      </c>
    </row>
    <row r="723" spans="1:21" ht="14.1" customHeight="1">
      <c r="A723" s="74">
        <v>723</v>
      </c>
      <c r="B723" s="286" t="s">
        <v>645</v>
      </c>
      <c r="C723" s="70" t="s">
        <v>686</v>
      </c>
      <c r="D723" s="526" t="s">
        <v>72</v>
      </c>
      <c r="E723" s="398" t="s">
        <v>660</v>
      </c>
      <c r="F723" s="70" t="s">
        <v>663</v>
      </c>
      <c r="G723" s="70" t="s">
        <v>38</v>
      </c>
      <c r="H723" s="70" t="s">
        <v>678</v>
      </c>
      <c r="I723" s="70" t="s">
        <v>634</v>
      </c>
      <c r="J723" s="526">
        <v>1.5</v>
      </c>
      <c r="K723" s="317">
        <f t="shared" si="24"/>
        <v>357</v>
      </c>
      <c r="L723" s="480">
        <v>255</v>
      </c>
      <c r="M723" s="480">
        <v>102</v>
      </c>
      <c r="N723" s="234" t="e">
        <f>IF(L723="nio",0,IF(L723&gt;0,L723*J723/P723,0))*VLOOKUP(B723,'2-Kosten per locatie'!$A$12:$C$50,3,FALSE)</f>
        <v>#DIV/0!</v>
      </c>
      <c r="O723" s="234" t="e">
        <f>IF(M723="","",J723*M723/Q723*VLOOKUP(B723,'2-Kosten per locatie'!$A$12:$C$50,3,FALSE))</f>
        <v>#DIV/0!</v>
      </c>
      <c r="P723" s="318">
        <f>IF(L723="nio",0,IF(L723&gt;0,VLOOKUP(G723,'3-Productie normen'!A:O,VLOOKUP(L723,'3-Productie normen'!$B$33:$C$40,2,FALSE),FALSE)))</f>
        <v>0</v>
      </c>
      <c r="Q723" s="318">
        <f>P723*'3-Productie normen'!$O$8</f>
        <v>0</v>
      </c>
      <c r="R723" s="319" t="str">
        <f>VLOOKUP(G723,'3-Productie normen'!A:M,13,FALSE)</f>
        <v>S</v>
      </c>
      <c r="S723" s="319"/>
      <c r="U723" s="320">
        <f t="shared" si="23"/>
        <v>535.5</v>
      </c>
    </row>
    <row r="724" spans="1:21" ht="14.1" customHeight="1">
      <c r="A724" s="74">
        <v>724</v>
      </c>
      <c r="B724" s="286" t="s">
        <v>645</v>
      </c>
      <c r="C724" s="70" t="s">
        <v>686</v>
      </c>
      <c r="D724" s="526" t="s">
        <v>72</v>
      </c>
      <c r="E724" s="398" t="s">
        <v>662</v>
      </c>
      <c r="F724" s="70" t="s">
        <v>661</v>
      </c>
      <c r="G724" s="70" t="s">
        <v>38</v>
      </c>
      <c r="H724" s="70" t="s">
        <v>678</v>
      </c>
      <c r="I724" s="70" t="s">
        <v>634</v>
      </c>
      <c r="J724" s="526">
        <v>1.5</v>
      </c>
      <c r="K724" s="317">
        <f t="shared" si="24"/>
        <v>357</v>
      </c>
      <c r="L724" s="480">
        <v>255</v>
      </c>
      <c r="M724" s="480">
        <v>102</v>
      </c>
      <c r="N724" s="234" t="e">
        <f>IF(L724="nio",0,IF(L724&gt;0,L724*J724/P724,0))*VLOOKUP(B724,'2-Kosten per locatie'!$A$12:$C$50,3,FALSE)</f>
        <v>#DIV/0!</v>
      </c>
      <c r="O724" s="234" t="e">
        <f>IF(M724="","",J724*M724/Q724*VLOOKUP(B724,'2-Kosten per locatie'!$A$12:$C$50,3,FALSE))</f>
        <v>#DIV/0!</v>
      </c>
      <c r="P724" s="318">
        <f>IF(L724="nio",0,IF(L724&gt;0,VLOOKUP(G724,'3-Productie normen'!A:O,VLOOKUP(L724,'3-Productie normen'!$B$33:$C$40,2,FALSE),FALSE)))</f>
        <v>0</v>
      </c>
      <c r="Q724" s="318">
        <f>P724*'3-Productie normen'!$O$8</f>
        <v>0</v>
      </c>
      <c r="R724" s="319" t="str">
        <f>VLOOKUP(G724,'3-Productie normen'!A:M,13,FALSE)</f>
        <v>S</v>
      </c>
      <c r="S724" s="319"/>
      <c r="U724" s="320">
        <f t="shared" si="23"/>
        <v>535.5</v>
      </c>
    </row>
    <row r="725" spans="1:21" ht="14.1" customHeight="1">
      <c r="A725" s="74">
        <v>725</v>
      </c>
      <c r="B725" s="286" t="s">
        <v>645</v>
      </c>
      <c r="C725" s="70" t="s">
        <v>686</v>
      </c>
      <c r="D725" s="526" t="s">
        <v>72</v>
      </c>
      <c r="E725" s="398" t="s">
        <v>243</v>
      </c>
      <c r="F725" s="70" t="s">
        <v>659</v>
      </c>
      <c r="G725" s="70" t="s">
        <v>38</v>
      </c>
      <c r="H725" s="70" t="s">
        <v>678</v>
      </c>
      <c r="I725" s="70" t="s">
        <v>634</v>
      </c>
      <c r="J725" s="526">
        <v>4.5</v>
      </c>
      <c r="K725" s="317">
        <f t="shared" si="24"/>
        <v>357</v>
      </c>
      <c r="L725" s="480">
        <v>255</v>
      </c>
      <c r="M725" s="480">
        <v>102</v>
      </c>
      <c r="N725" s="234" t="e">
        <f>IF(L725="nio",0,IF(L725&gt;0,L725*J725/P725,0))*VLOOKUP(B725,'2-Kosten per locatie'!$A$12:$C$50,3,FALSE)</f>
        <v>#DIV/0!</v>
      </c>
      <c r="O725" s="234" t="e">
        <f>IF(M725="","",J725*M725/Q725*VLOOKUP(B725,'2-Kosten per locatie'!$A$12:$C$50,3,FALSE))</f>
        <v>#DIV/0!</v>
      </c>
      <c r="P725" s="318">
        <f>IF(L725="nio",0,IF(L725&gt;0,VLOOKUP(G725,'3-Productie normen'!A:O,VLOOKUP(L725,'3-Productie normen'!$B$33:$C$40,2,FALSE),FALSE)))</f>
        <v>0</v>
      </c>
      <c r="Q725" s="318">
        <f>P725*'3-Productie normen'!$O$8</f>
        <v>0</v>
      </c>
      <c r="R725" s="319" t="str">
        <f>VLOOKUP(G725,'3-Productie normen'!A:M,13,FALSE)</f>
        <v>S</v>
      </c>
      <c r="S725" s="319"/>
      <c r="U725" s="320">
        <f t="shared" si="23"/>
        <v>1606.5</v>
      </c>
    </row>
    <row r="726" spans="1:21" ht="14.1" customHeight="1">
      <c r="A726" s="74">
        <v>726</v>
      </c>
      <c r="B726" s="286" t="s">
        <v>645</v>
      </c>
      <c r="C726" s="70" t="s">
        <v>686</v>
      </c>
      <c r="D726" s="526" t="s">
        <v>72</v>
      </c>
      <c r="E726" s="398" t="s">
        <v>664</v>
      </c>
      <c r="F726" s="70" t="s">
        <v>497</v>
      </c>
      <c r="G726" s="70" t="s">
        <v>38</v>
      </c>
      <c r="H726" s="70" t="s">
        <v>678</v>
      </c>
      <c r="I726" s="70" t="s">
        <v>634</v>
      </c>
      <c r="J726" s="526">
        <v>1</v>
      </c>
      <c r="K726" s="317">
        <f t="shared" si="24"/>
        <v>357</v>
      </c>
      <c r="L726" s="480">
        <v>255</v>
      </c>
      <c r="M726" s="480">
        <v>102</v>
      </c>
      <c r="N726" s="234" t="e">
        <f>IF(L726="nio",0,IF(L726&gt;0,L726*J726/P726,0))*VLOOKUP(B726,'2-Kosten per locatie'!$A$12:$C$50,3,FALSE)</f>
        <v>#DIV/0!</v>
      </c>
      <c r="O726" s="234" t="e">
        <f>IF(M726="","",J726*M726/Q726*VLOOKUP(B726,'2-Kosten per locatie'!$A$12:$C$50,3,FALSE))</f>
        <v>#DIV/0!</v>
      </c>
      <c r="P726" s="318">
        <f>IF(L726="nio",0,IF(L726&gt;0,VLOOKUP(G726,'3-Productie normen'!A:O,VLOOKUP(L726,'3-Productie normen'!$B$33:$C$40,2,FALSE),FALSE)))</f>
        <v>0</v>
      </c>
      <c r="Q726" s="318">
        <f>P726*'3-Productie normen'!$O$8</f>
        <v>0</v>
      </c>
      <c r="R726" s="319" t="str">
        <f>VLOOKUP(G726,'3-Productie normen'!A:M,13,FALSE)</f>
        <v>S</v>
      </c>
      <c r="S726" s="319"/>
      <c r="U726" s="320">
        <f t="shared" si="23"/>
        <v>357</v>
      </c>
    </row>
    <row r="727" spans="1:21" ht="14.1" customHeight="1">
      <c r="A727" s="74">
        <v>727</v>
      </c>
      <c r="B727" s="286" t="s">
        <v>645</v>
      </c>
      <c r="C727" s="70" t="s">
        <v>686</v>
      </c>
      <c r="D727" s="526" t="s">
        <v>72</v>
      </c>
      <c r="E727" s="398" t="s">
        <v>697</v>
      </c>
      <c r="F727" s="70" t="s">
        <v>497</v>
      </c>
      <c r="G727" s="70" t="s">
        <v>38</v>
      </c>
      <c r="H727" s="70" t="s">
        <v>678</v>
      </c>
      <c r="I727" s="70" t="s">
        <v>634</v>
      </c>
      <c r="J727" s="526">
        <v>1</v>
      </c>
      <c r="K727" s="317">
        <f t="shared" si="24"/>
        <v>357</v>
      </c>
      <c r="L727" s="480">
        <v>255</v>
      </c>
      <c r="M727" s="480">
        <v>102</v>
      </c>
      <c r="N727" s="234" t="e">
        <f>IF(L727="nio",0,IF(L727&gt;0,L727*J727/P727,0))*VLOOKUP(B727,'2-Kosten per locatie'!$A$12:$C$50,3,FALSE)</f>
        <v>#DIV/0!</v>
      </c>
      <c r="O727" s="234" t="e">
        <f>IF(M727="","",J727*M727/Q727*VLOOKUP(B727,'2-Kosten per locatie'!$A$12:$C$50,3,FALSE))</f>
        <v>#DIV/0!</v>
      </c>
      <c r="P727" s="318">
        <f>IF(L727="nio",0,IF(L727&gt;0,VLOOKUP(G727,'3-Productie normen'!A:O,VLOOKUP(L727,'3-Productie normen'!$B$33:$C$40,2,FALSE),FALSE)))</f>
        <v>0</v>
      </c>
      <c r="Q727" s="318">
        <f>P727*'3-Productie normen'!$O$8</f>
        <v>0</v>
      </c>
      <c r="R727" s="319" t="str">
        <f>VLOOKUP(G727,'3-Productie normen'!A:M,13,FALSE)</f>
        <v>S</v>
      </c>
      <c r="S727" s="319"/>
      <c r="U727" s="320">
        <f t="shared" si="23"/>
        <v>357</v>
      </c>
    </row>
    <row r="728" spans="1:21" ht="14.1" customHeight="1">
      <c r="A728" s="74">
        <v>728</v>
      </c>
      <c r="B728" s="286" t="s">
        <v>645</v>
      </c>
      <c r="C728" s="70" t="s">
        <v>686</v>
      </c>
      <c r="D728" s="526" t="s">
        <v>72</v>
      </c>
      <c r="E728" s="398" t="s">
        <v>244</v>
      </c>
      <c r="F728" s="70" t="s">
        <v>510</v>
      </c>
      <c r="G728" s="70" t="s">
        <v>40</v>
      </c>
      <c r="H728" s="70" t="s">
        <v>209</v>
      </c>
      <c r="I728" s="70" t="s">
        <v>642</v>
      </c>
      <c r="J728" s="526">
        <v>24</v>
      </c>
      <c r="K728" s="317">
        <f t="shared" si="24"/>
        <v>357</v>
      </c>
      <c r="L728" s="480">
        <v>255</v>
      </c>
      <c r="M728" s="480">
        <v>102</v>
      </c>
      <c r="N728" s="234" t="e">
        <f>IF(L728="nio",0,IF(L728&gt;0,L728*J728/P728,0))*VLOOKUP(B728,'2-Kosten per locatie'!$A$12:$C$50,3,FALSE)</f>
        <v>#DIV/0!</v>
      </c>
      <c r="O728" s="234" t="e">
        <f>IF(M728="","",J728*M728/Q728*VLOOKUP(B728,'2-Kosten per locatie'!$A$12:$C$50,3,FALSE))</f>
        <v>#DIV/0!</v>
      </c>
      <c r="P728" s="318">
        <f>IF(L728="nio",0,IF(L728&gt;0,VLOOKUP(G728,'3-Productie normen'!A:O,VLOOKUP(L728,'3-Productie normen'!$B$33:$C$40,2,FALSE),FALSE)))</f>
        <v>0</v>
      </c>
      <c r="Q728" s="318">
        <f>P728*'3-Productie normen'!$O$8</f>
        <v>0</v>
      </c>
      <c r="R728" s="319" t="str">
        <f>VLOOKUP(G728,'3-Productie normen'!A:M,13,FALSE)</f>
        <v>V</v>
      </c>
      <c r="S728" s="319"/>
      <c r="U728" s="320">
        <f t="shared" si="23"/>
        <v>8568</v>
      </c>
    </row>
    <row r="729" spans="1:21" ht="14.1" customHeight="1">
      <c r="A729" s="74">
        <v>729</v>
      </c>
      <c r="B729" s="286" t="s">
        <v>645</v>
      </c>
      <c r="C729" s="70" t="s">
        <v>686</v>
      </c>
      <c r="D729" s="526" t="s">
        <v>72</v>
      </c>
      <c r="E729" s="398" t="s">
        <v>698</v>
      </c>
      <c r="F729" s="70" t="s">
        <v>510</v>
      </c>
      <c r="G729" s="70" t="s">
        <v>40</v>
      </c>
      <c r="H729" s="70" t="s">
        <v>209</v>
      </c>
      <c r="I729" s="70" t="s">
        <v>642</v>
      </c>
      <c r="J729" s="526">
        <v>44.2</v>
      </c>
      <c r="K729" s="317">
        <f t="shared" si="24"/>
        <v>357</v>
      </c>
      <c r="L729" s="480">
        <v>255</v>
      </c>
      <c r="M729" s="480">
        <v>102</v>
      </c>
      <c r="N729" s="234" t="e">
        <f>IF(L729="nio",0,IF(L729&gt;0,L729*J729/P729,0))*VLOOKUP(B729,'2-Kosten per locatie'!$A$12:$C$50,3,FALSE)</f>
        <v>#DIV/0!</v>
      </c>
      <c r="O729" s="234" t="e">
        <f>IF(M729="","",J729*M729/Q729*VLOOKUP(B729,'2-Kosten per locatie'!$A$12:$C$50,3,FALSE))</f>
        <v>#DIV/0!</v>
      </c>
      <c r="P729" s="318">
        <f>IF(L729="nio",0,IF(L729&gt;0,VLOOKUP(G729,'3-Productie normen'!A:O,VLOOKUP(L729,'3-Productie normen'!$B$33:$C$40,2,FALSE),FALSE)))</f>
        <v>0</v>
      </c>
      <c r="Q729" s="318">
        <f>P729*'3-Productie normen'!$O$8</f>
        <v>0</v>
      </c>
      <c r="R729" s="319" t="str">
        <f>VLOOKUP(G729,'3-Productie normen'!A:M,13,FALSE)</f>
        <v>V</v>
      </c>
      <c r="S729" s="319"/>
      <c r="U729" s="320">
        <f t="shared" si="23"/>
        <v>15779.400000000001</v>
      </c>
    </row>
    <row r="730" spans="1:21" ht="14.1" customHeight="1">
      <c r="A730" s="74">
        <v>730</v>
      </c>
      <c r="B730" s="286" t="s">
        <v>645</v>
      </c>
      <c r="C730" s="70" t="s">
        <v>686</v>
      </c>
      <c r="D730" s="526" t="s">
        <v>72</v>
      </c>
      <c r="E730" s="398" t="s">
        <v>699</v>
      </c>
      <c r="F730" s="70" t="s">
        <v>45</v>
      </c>
      <c r="G730" s="70" t="s">
        <v>45</v>
      </c>
      <c r="H730" s="70" t="s">
        <v>209</v>
      </c>
      <c r="I730" s="70" t="s">
        <v>642</v>
      </c>
      <c r="J730" s="526">
        <v>12.8</v>
      </c>
      <c r="K730" s="317">
        <f t="shared" si="24"/>
        <v>357</v>
      </c>
      <c r="L730" s="480">
        <v>255</v>
      </c>
      <c r="M730" s="480">
        <v>102</v>
      </c>
      <c r="N730" s="234" t="e">
        <f>IF(L730="nio",0,IF(L730&gt;0,L730*J730/P730,0))*VLOOKUP(B730,'2-Kosten per locatie'!$A$12:$C$50,3,FALSE)</f>
        <v>#DIV/0!</v>
      </c>
      <c r="O730" s="234" t="e">
        <f>IF(M730="","",J730*M730/Q730*VLOOKUP(B730,'2-Kosten per locatie'!$A$12:$C$50,3,FALSE))</f>
        <v>#DIV/0!</v>
      </c>
      <c r="P730" s="318">
        <f>IF(L730="nio",0,IF(L730&gt;0,VLOOKUP(G730,'3-Productie normen'!A:O,VLOOKUP(L730,'3-Productie normen'!$B$33:$C$40,2,FALSE),FALSE)))</f>
        <v>0</v>
      </c>
      <c r="Q730" s="318">
        <f>P730*'3-Productie normen'!$O$8</f>
        <v>0</v>
      </c>
      <c r="R730" s="319" t="str">
        <f>VLOOKUP(G730,'3-Productie normen'!A:M,13,FALSE)</f>
        <v>V</v>
      </c>
      <c r="S730" s="319"/>
      <c r="U730" s="320">
        <f t="shared" si="23"/>
        <v>4569.6000000000004</v>
      </c>
    </row>
    <row r="731" spans="1:21" ht="14.1" customHeight="1">
      <c r="A731" s="74">
        <v>731</v>
      </c>
      <c r="B731" s="286" t="s">
        <v>645</v>
      </c>
      <c r="C731" s="70" t="s">
        <v>686</v>
      </c>
      <c r="D731" s="526" t="s">
        <v>72</v>
      </c>
      <c r="E731" s="398" t="s">
        <v>246</v>
      </c>
      <c r="F731" s="70" t="s">
        <v>510</v>
      </c>
      <c r="G731" s="70" t="s">
        <v>40</v>
      </c>
      <c r="H731" s="70" t="s">
        <v>209</v>
      </c>
      <c r="I731" s="70" t="s">
        <v>642</v>
      </c>
      <c r="J731" s="526">
        <v>2</v>
      </c>
      <c r="K731" s="317">
        <f t="shared" si="24"/>
        <v>357</v>
      </c>
      <c r="L731" s="480">
        <v>255</v>
      </c>
      <c r="M731" s="480">
        <v>102</v>
      </c>
      <c r="N731" s="234" t="e">
        <f>IF(L731="nio",0,IF(L731&gt;0,L731*J731/P731,0))*VLOOKUP(B731,'2-Kosten per locatie'!$A$12:$C$50,3,FALSE)</f>
        <v>#DIV/0!</v>
      </c>
      <c r="O731" s="234" t="e">
        <f>IF(M731="","",J731*M731/Q731*VLOOKUP(B731,'2-Kosten per locatie'!$A$12:$C$50,3,FALSE))</f>
        <v>#DIV/0!</v>
      </c>
      <c r="P731" s="318">
        <f>IF(L731="nio",0,IF(L731&gt;0,VLOOKUP(G731,'3-Productie normen'!A:O,VLOOKUP(L731,'3-Productie normen'!$B$33:$C$40,2,FALSE),FALSE)))</f>
        <v>0</v>
      </c>
      <c r="Q731" s="318">
        <f>P731*'3-Productie normen'!$O$8</f>
        <v>0</v>
      </c>
      <c r="R731" s="319" t="str">
        <f>VLOOKUP(G731,'3-Productie normen'!A:M,13,FALSE)</f>
        <v>V</v>
      </c>
      <c r="S731" s="319"/>
      <c r="U731" s="320">
        <f t="shared" si="23"/>
        <v>714</v>
      </c>
    </row>
    <row r="732" spans="1:21" ht="14.1" customHeight="1">
      <c r="A732" s="74">
        <v>732</v>
      </c>
      <c r="B732" s="286" t="s">
        <v>645</v>
      </c>
      <c r="C732" s="70" t="s">
        <v>686</v>
      </c>
      <c r="D732" s="526" t="s">
        <v>72</v>
      </c>
      <c r="E732" s="398" t="s">
        <v>700</v>
      </c>
      <c r="F732" s="70" t="s">
        <v>510</v>
      </c>
      <c r="G732" s="70" t="s">
        <v>40</v>
      </c>
      <c r="H732" s="70" t="s">
        <v>209</v>
      </c>
      <c r="I732" s="70" t="s">
        <v>642</v>
      </c>
      <c r="J732" s="526">
        <v>12.6</v>
      </c>
      <c r="K732" s="317">
        <f t="shared" si="24"/>
        <v>357</v>
      </c>
      <c r="L732" s="480">
        <v>255</v>
      </c>
      <c r="M732" s="480">
        <v>102</v>
      </c>
      <c r="N732" s="234" t="e">
        <f>IF(L732="nio",0,IF(L732&gt;0,L732*J732/P732,0))*VLOOKUP(B732,'2-Kosten per locatie'!$A$12:$C$50,3,FALSE)</f>
        <v>#DIV/0!</v>
      </c>
      <c r="O732" s="234" t="e">
        <f>IF(M732="","",J732*M732/Q732*VLOOKUP(B732,'2-Kosten per locatie'!$A$12:$C$50,3,FALSE))</f>
        <v>#DIV/0!</v>
      </c>
      <c r="P732" s="318">
        <f>IF(L732="nio",0,IF(L732&gt;0,VLOOKUP(G732,'3-Productie normen'!A:O,VLOOKUP(L732,'3-Productie normen'!$B$33:$C$40,2,FALSE),FALSE)))</f>
        <v>0</v>
      </c>
      <c r="Q732" s="318">
        <f>P732*'3-Productie normen'!$O$8</f>
        <v>0</v>
      </c>
      <c r="R732" s="319" t="str">
        <f>VLOOKUP(G732,'3-Productie normen'!A:M,13,FALSE)</f>
        <v>V</v>
      </c>
      <c r="S732" s="319"/>
      <c r="U732" s="320">
        <f t="shared" si="23"/>
        <v>4498.2</v>
      </c>
    </row>
    <row r="733" spans="1:21" ht="14.1" customHeight="1">
      <c r="A733" s="74">
        <v>733</v>
      </c>
      <c r="B733" s="286" t="s">
        <v>645</v>
      </c>
      <c r="C733" s="70" t="s">
        <v>686</v>
      </c>
      <c r="D733" s="526" t="s">
        <v>72</v>
      </c>
      <c r="E733" s="398" t="s">
        <v>247</v>
      </c>
      <c r="F733" s="70" t="s">
        <v>701</v>
      </c>
      <c r="G733" s="70" t="s">
        <v>43</v>
      </c>
      <c r="H733" s="70" t="s">
        <v>209</v>
      </c>
      <c r="I733" s="70" t="s">
        <v>642</v>
      </c>
      <c r="J733" s="526">
        <v>75.2</v>
      </c>
      <c r="K733" s="317">
        <f t="shared" si="24"/>
        <v>357</v>
      </c>
      <c r="L733" s="480">
        <v>255</v>
      </c>
      <c r="M733" s="480">
        <v>102</v>
      </c>
      <c r="N733" s="234" t="e">
        <f>IF(L733="nio",0,IF(L733&gt;0,L733*J733/P733,0))*VLOOKUP(B733,'2-Kosten per locatie'!$A$12:$C$50,3,FALSE)</f>
        <v>#DIV/0!</v>
      </c>
      <c r="O733" s="234" t="e">
        <f>IF(M733="","",J733*M733/Q733*VLOOKUP(B733,'2-Kosten per locatie'!$A$12:$C$50,3,FALSE))</f>
        <v>#DIV/0!</v>
      </c>
      <c r="P733" s="318">
        <f>IF(L733="nio",0,IF(L733&gt;0,VLOOKUP(G733,'3-Productie normen'!A:O,VLOOKUP(L733,'3-Productie normen'!$B$33:$C$40,2,FALSE),FALSE)))</f>
        <v>0</v>
      </c>
      <c r="Q733" s="318">
        <f>P733*'3-Productie normen'!$O$8</f>
        <v>0</v>
      </c>
      <c r="R733" s="319" t="str">
        <f>VLOOKUP(G733,'3-Productie normen'!A:M,13,FALSE)</f>
        <v>B</v>
      </c>
      <c r="S733" s="319"/>
      <c r="U733" s="320">
        <f t="shared" si="23"/>
        <v>26846.400000000001</v>
      </c>
    </row>
    <row r="734" spans="1:21" ht="14.1" customHeight="1">
      <c r="A734" s="74">
        <v>734</v>
      </c>
      <c r="B734" s="286" t="s">
        <v>645</v>
      </c>
      <c r="C734" s="70" t="s">
        <v>686</v>
      </c>
      <c r="D734" s="526" t="s">
        <v>72</v>
      </c>
      <c r="E734" s="398" t="s">
        <v>249</v>
      </c>
      <c r="F734" s="70" t="s">
        <v>510</v>
      </c>
      <c r="G734" s="70" t="s">
        <v>40</v>
      </c>
      <c r="H734" s="70" t="s">
        <v>209</v>
      </c>
      <c r="I734" s="70" t="s">
        <v>642</v>
      </c>
      <c r="J734" s="526">
        <v>6.1</v>
      </c>
      <c r="K734" s="317">
        <f t="shared" si="24"/>
        <v>357</v>
      </c>
      <c r="L734" s="480">
        <v>255</v>
      </c>
      <c r="M734" s="480">
        <v>102</v>
      </c>
      <c r="N734" s="234" t="e">
        <f>IF(L734="nio",0,IF(L734&gt;0,L734*J734/P734,0))*VLOOKUP(B734,'2-Kosten per locatie'!$A$12:$C$50,3,FALSE)</f>
        <v>#DIV/0!</v>
      </c>
      <c r="O734" s="234" t="e">
        <f>IF(M734="","",J734*M734/Q734*VLOOKUP(B734,'2-Kosten per locatie'!$A$12:$C$50,3,FALSE))</f>
        <v>#DIV/0!</v>
      </c>
      <c r="P734" s="318">
        <f>IF(L734="nio",0,IF(L734&gt;0,VLOOKUP(G734,'3-Productie normen'!A:O,VLOOKUP(L734,'3-Productie normen'!$B$33:$C$40,2,FALSE),FALSE)))</f>
        <v>0</v>
      </c>
      <c r="Q734" s="318">
        <f>P734*'3-Productie normen'!$O$8</f>
        <v>0</v>
      </c>
      <c r="R734" s="319" t="str">
        <f>VLOOKUP(G734,'3-Productie normen'!A:M,13,FALSE)</f>
        <v>V</v>
      </c>
      <c r="S734" s="319"/>
      <c r="U734" s="320">
        <f t="shared" si="23"/>
        <v>2177.6999999999998</v>
      </c>
    </row>
    <row r="735" spans="1:21" ht="14.1" customHeight="1">
      <c r="A735" s="74">
        <v>735</v>
      </c>
      <c r="B735" s="286" t="s">
        <v>645</v>
      </c>
      <c r="C735" s="70" t="s">
        <v>686</v>
      </c>
      <c r="D735" s="526" t="s">
        <v>72</v>
      </c>
      <c r="E735" s="398" t="s">
        <v>496</v>
      </c>
      <c r="F735" s="70" t="s">
        <v>702</v>
      </c>
      <c r="G735" s="70" t="s">
        <v>43</v>
      </c>
      <c r="H735" s="70" t="s">
        <v>209</v>
      </c>
      <c r="I735" s="70" t="s">
        <v>642</v>
      </c>
      <c r="J735" s="526">
        <v>35.700000000000003</v>
      </c>
      <c r="K735" s="317">
        <f t="shared" si="24"/>
        <v>357</v>
      </c>
      <c r="L735" s="480">
        <v>255</v>
      </c>
      <c r="M735" s="480">
        <v>102</v>
      </c>
      <c r="N735" s="234" t="e">
        <f>IF(L735="nio",0,IF(L735&gt;0,L735*J735/P735,0))*VLOOKUP(B735,'2-Kosten per locatie'!$A$12:$C$50,3,FALSE)</f>
        <v>#DIV/0!</v>
      </c>
      <c r="O735" s="234" t="e">
        <f>IF(M735="","",J735*M735/Q735*VLOOKUP(B735,'2-Kosten per locatie'!$A$12:$C$50,3,FALSE))</f>
        <v>#DIV/0!</v>
      </c>
      <c r="P735" s="318">
        <f>IF(L735="nio",0,IF(L735&gt;0,VLOOKUP(G735,'3-Productie normen'!A:O,VLOOKUP(L735,'3-Productie normen'!$B$33:$C$40,2,FALSE),FALSE)))</f>
        <v>0</v>
      </c>
      <c r="Q735" s="318">
        <f>P735*'3-Productie normen'!$O$8</f>
        <v>0</v>
      </c>
      <c r="R735" s="319" t="str">
        <f>VLOOKUP(G735,'3-Productie normen'!A:M,13,FALSE)</f>
        <v>B</v>
      </c>
      <c r="S735" s="319"/>
      <c r="U735" s="320">
        <f t="shared" si="23"/>
        <v>12744.900000000001</v>
      </c>
    </row>
    <row r="736" spans="1:21" ht="14.1" customHeight="1">
      <c r="A736" s="74">
        <v>736</v>
      </c>
      <c r="B736" s="286" t="s">
        <v>645</v>
      </c>
      <c r="C736" s="70" t="s">
        <v>686</v>
      </c>
      <c r="D736" s="526" t="s">
        <v>72</v>
      </c>
      <c r="E736" s="398" t="s">
        <v>401</v>
      </c>
      <c r="F736" s="70" t="s">
        <v>703</v>
      </c>
      <c r="G736" s="70" t="s">
        <v>38</v>
      </c>
      <c r="H736" s="70" t="s">
        <v>280</v>
      </c>
      <c r="I736" s="70" t="s">
        <v>634</v>
      </c>
      <c r="J736" s="526">
        <v>34.5</v>
      </c>
      <c r="K736" s="317">
        <f t="shared" si="24"/>
        <v>357</v>
      </c>
      <c r="L736" s="480">
        <v>255</v>
      </c>
      <c r="M736" s="480">
        <v>102</v>
      </c>
      <c r="N736" s="234" t="e">
        <f>IF(L736="nio",0,IF(L736&gt;0,L736*J736/P736,0))*VLOOKUP(B736,'2-Kosten per locatie'!$A$12:$C$50,3,FALSE)</f>
        <v>#DIV/0!</v>
      </c>
      <c r="O736" s="234" t="e">
        <f>IF(M736="","",J736*M736/Q736*VLOOKUP(B736,'2-Kosten per locatie'!$A$12:$C$50,3,FALSE))</f>
        <v>#DIV/0!</v>
      </c>
      <c r="P736" s="318">
        <f>IF(L736="nio",0,IF(L736&gt;0,VLOOKUP(G736,'3-Productie normen'!A:O,VLOOKUP(L736,'3-Productie normen'!$B$33:$C$40,2,FALSE),FALSE)))</f>
        <v>0</v>
      </c>
      <c r="Q736" s="318">
        <f>P736*'3-Productie normen'!$O$8</f>
        <v>0</v>
      </c>
      <c r="R736" s="319" t="str">
        <f>VLOOKUP(G736,'3-Productie normen'!A:M,13,FALSE)</f>
        <v>S</v>
      </c>
      <c r="S736" s="319"/>
      <c r="U736" s="320">
        <f t="shared" si="23"/>
        <v>12316.5</v>
      </c>
    </row>
    <row r="737" spans="1:21" ht="14.1" customHeight="1">
      <c r="A737" s="74">
        <v>737</v>
      </c>
      <c r="B737" s="286" t="s">
        <v>645</v>
      </c>
      <c r="C737" s="70" t="s">
        <v>686</v>
      </c>
      <c r="D737" s="526" t="s">
        <v>72</v>
      </c>
      <c r="E737" s="398" t="s">
        <v>704</v>
      </c>
      <c r="F737" s="70" t="s">
        <v>578</v>
      </c>
      <c r="G737" s="70" t="s">
        <v>627</v>
      </c>
      <c r="H737" s="70" t="s">
        <v>280</v>
      </c>
      <c r="I737" s="70" t="s">
        <v>634</v>
      </c>
      <c r="J737" s="526">
        <v>1.2</v>
      </c>
      <c r="K737" s="317">
        <f t="shared" si="24"/>
        <v>357</v>
      </c>
      <c r="L737" s="480">
        <v>255</v>
      </c>
      <c r="M737" s="480">
        <v>102</v>
      </c>
      <c r="N737" s="234" t="e">
        <f>IF(L737="nio",0,IF(L737&gt;0,L737*J737/P737,0))*VLOOKUP(B737,'2-Kosten per locatie'!$A$12:$C$50,3,FALSE)</f>
        <v>#DIV/0!</v>
      </c>
      <c r="O737" s="234" t="e">
        <f>IF(M737="","",J737*M737/Q737*VLOOKUP(B737,'2-Kosten per locatie'!$A$12:$C$50,3,FALSE))</f>
        <v>#DIV/0!</v>
      </c>
      <c r="P737" s="318">
        <f>IF(L737="nio",0,IF(L737&gt;0,VLOOKUP(G737,'3-Productie normen'!A:O,VLOOKUP(L737,'3-Productie normen'!$B$33:$C$40,2,FALSE),FALSE)))</f>
        <v>0</v>
      </c>
      <c r="Q737" s="318">
        <f>P737*'3-Productie normen'!$O$8</f>
        <v>0</v>
      </c>
      <c r="R737" s="319" t="str">
        <f>VLOOKUP(G737,'3-Productie normen'!A:M,13,FALSE)</f>
        <v>S</v>
      </c>
      <c r="S737" s="319"/>
      <c r="U737" s="320">
        <f t="shared" si="23"/>
        <v>428.4</v>
      </c>
    </row>
    <row r="738" spans="1:21" ht="14.1" customHeight="1">
      <c r="A738" s="74">
        <v>738</v>
      </c>
      <c r="B738" s="286" t="s">
        <v>645</v>
      </c>
      <c r="C738" s="70" t="s">
        <v>686</v>
      </c>
      <c r="D738" s="526" t="s">
        <v>72</v>
      </c>
      <c r="E738" s="398" t="s">
        <v>705</v>
      </c>
      <c r="F738" s="70" t="s">
        <v>578</v>
      </c>
      <c r="G738" s="70" t="s">
        <v>627</v>
      </c>
      <c r="H738" s="70" t="s">
        <v>280</v>
      </c>
      <c r="I738" s="70" t="s">
        <v>634</v>
      </c>
      <c r="J738" s="526">
        <v>1.2</v>
      </c>
      <c r="K738" s="317">
        <f t="shared" si="24"/>
        <v>357</v>
      </c>
      <c r="L738" s="480">
        <v>255</v>
      </c>
      <c r="M738" s="480">
        <v>102</v>
      </c>
      <c r="N738" s="234" t="e">
        <f>IF(L738="nio",0,IF(L738&gt;0,L738*J738/P738,0))*VLOOKUP(B738,'2-Kosten per locatie'!$A$12:$C$50,3,FALSE)</f>
        <v>#DIV/0!</v>
      </c>
      <c r="O738" s="234" t="e">
        <f>IF(M738="","",J738*M738/Q738*VLOOKUP(B738,'2-Kosten per locatie'!$A$12:$C$50,3,FALSE))</f>
        <v>#DIV/0!</v>
      </c>
      <c r="P738" s="318">
        <f>IF(L738="nio",0,IF(L738&gt;0,VLOOKUP(G738,'3-Productie normen'!A:O,VLOOKUP(L738,'3-Productie normen'!$B$33:$C$40,2,FALSE),FALSE)))</f>
        <v>0</v>
      </c>
      <c r="Q738" s="318">
        <f>P738*'3-Productie normen'!$O$8</f>
        <v>0</v>
      </c>
      <c r="R738" s="319" t="str">
        <f>VLOOKUP(G738,'3-Productie normen'!A:M,13,FALSE)</f>
        <v>S</v>
      </c>
      <c r="S738" s="319"/>
      <c r="U738" s="320">
        <f t="shared" si="23"/>
        <v>428.4</v>
      </c>
    </row>
    <row r="739" spans="1:21" ht="14.1" customHeight="1">
      <c r="A739" s="74">
        <v>739</v>
      </c>
      <c r="B739" s="286" t="s">
        <v>645</v>
      </c>
      <c r="C739" s="70" t="s">
        <v>686</v>
      </c>
      <c r="D739" s="526" t="s">
        <v>72</v>
      </c>
      <c r="E739" s="398" t="s">
        <v>706</v>
      </c>
      <c r="F739" s="70" t="s">
        <v>578</v>
      </c>
      <c r="G739" s="70" t="s">
        <v>627</v>
      </c>
      <c r="H739" s="70" t="s">
        <v>280</v>
      </c>
      <c r="I739" s="70" t="s">
        <v>634</v>
      </c>
      <c r="J739" s="526">
        <v>1.2</v>
      </c>
      <c r="K739" s="317">
        <f t="shared" si="24"/>
        <v>357</v>
      </c>
      <c r="L739" s="480">
        <v>255</v>
      </c>
      <c r="M739" s="480">
        <v>102</v>
      </c>
      <c r="N739" s="234" t="e">
        <f>IF(L739="nio",0,IF(L739&gt;0,L739*J739/P739,0))*VLOOKUP(B739,'2-Kosten per locatie'!$A$12:$C$50,3,FALSE)</f>
        <v>#DIV/0!</v>
      </c>
      <c r="O739" s="234" t="e">
        <f>IF(M739="","",J739*M739/Q739*VLOOKUP(B739,'2-Kosten per locatie'!$A$12:$C$50,3,FALSE))</f>
        <v>#DIV/0!</v>
      </c>
      <c r="P739" s="318">
        <f>IF(L739="nio",0,IF(L739&gt;0,VLOOKUP(G739,'3-Productie normen'!A:O,VLOOKUP(L739,'3-Productie normen'!$B$33:$C$40,2,FALSE),FALSE)))</f>
        <v>0</v>
      </c>
      <c r="Q739" s="318">
        <f>P739*'3-Productie normen'!$O$8</f>
        <v>0</v>
      </c>
      <c r="R739" s="319" t="str">
        <f>VLOOKUP(G739,'3-Productie normen'!A:M,13,FALSE)</f>
        <v>S</v>
      </c>
      <c r="S739" s="319"/>
      <c r="U739" s="320">
        <f t="shared" si="23"/>
        <v>428.4</v>
      </c>
    </row>
    <row r="740" spans="1:21" ht="14.1" customHeight="1">
      <c r="A740" s="74">
        <v>740</v>
      </c>
      <c r="B740" s="286" t="s">
        <v>645</v>
      </c>
      <c r="C740" s="70" t="s">
        <v>686</v>
      </c>
      <c r="D740" s="526" t="s">
        <v>72</v>
      </c>
      <c r="E740" s="398" t="s">
        <v>707</v>
      </c>
      <c r="F740" s="70" t="s">
        <v>578</v>
      </c>
      <c r="G740" s="70" t="s">
        <v>627</v>
      </c>
      <c r="H740" s="70" t="s">
        <v>280</v>
      </c>
      <c r="I740" s="70" t="s">
        <v>634</v>
      </c>
      <c r="J740" s="526">
        <v>1.2</v>
      </c>
      <c r="K740" s="317">
        <f t="shared" si="24"/>
        <v>357</v>
      </c>
      <c r="L740" s="480">
        <v>255</v>
      </c>
      <c r="M740" s="480">
        <v>102</v>
      </c>
      <c r="N740" s="234" t="e">
        <f>IF(L740="nio",0,IF(L740&gt;0,L740*J740/P740,0))*VLOOKUP(B740,'2-Kosten per locatie'!$A$12:$C$50,3,FALSE)</f>
        <v>#DIV/0!</v>
      </c>
      <c r="O740" s="234" t="e">
        <f>IF(M740="","",J740*M740/Q740*VLOOKUP(B740,'2-Kosten per locatie'!$A$12:$C$50,3,FALSE))</f>
        <v>#DIV/0!</v>
      </c>
      <c r="P740" s="318">
        <f>IF(L740="nio",0,IF(L740&gt;0,VLOOKUP(G740,'3-Productie normen'!A:O,VLOOKUP(L740,'3-Productie normen'!$B$33:$C$40,2,FALSE),FALSE)))</f>
        <v>0</v>
      </c>
      <c r="Q740" s="318">
        <f>P740*'3-Productie normen'!$O$8</f>
        <v>0</v>
      </c>
      <c r="R740" s="319" t="str">
        <f>VLOOKUP(G740,'3-Productie normen'!A:M,13,FALSE)</f>
        <v>S</v>
      </c>
      <c r="S740" s="319"/>
      <c r="U740" s="320">
        <f t="shared" si="23"/>
        <v>428.4</v>
      </c>
    </row>
    <row r="741" spans="1:21" ht="14.1" customHeight="1">
      <c r="A741" s="74">
        <v>741</v>
      </c>
      <c r="B741" s="286" t="s">
        <v>645</v>
      </c>
      <c r="C741" s="70" t="s">
        <v>686</v>
      </c>
      <c r="D741" s="526" t="s">
        <v>72</v>
      </c>
      <c r="E741" s="398" t="s">
        <v>708</v>
      </c>
      <c r="F741" s="70" t="s">
        <v>578</v>
      </c>
      <c r="G741" s="70" t="s">
        <v>627</v>
      </c>
      <c r="H741" s="70" t="s">
        <v>280</v>
      </c>
      <c r="I741" s="70" t="s">
        <v>634</v>
      </c>
      <c r="J741" s="526">
        <v>1.2</v>
      </c>
      <c r="K741" s="317">
        <f t="shared" si="24"/>
        <v>357</v>
      </c>
      <c r="L741" s="480">
        <v>255</v>
      </c>
      <c r="M741" s="480">
        <v>102</v>
      </c>
      <c r="N741" s="234" t="e">
        <f>IF(L741="nio",0,IF(L741&gt;0,L741*J741/P741,0))*VLOOKUP(B741,'2-Kosten per locatie'!$A$12:$C$50,3,FALSE)</f>
        <v>#DIV/0!</v>
      </c>
      <c r="O741" s="234" t="e">
        <f>IF(M741="","",J741*M741/Q741*VLOOKUP(B741,'2-Kosten per locatie'!$A$12:$C$50,3,FALSE))</f>
        <v>#DIV/0!</v>
      </c>
      <c r="P741" s="318">
        <f>IF(L741="nio",0,IF(L741&gt;0,VLOOKUP(G741,'3-Productie normen'!A:O,VLOOKUP(L741,'3-Productie normen'!$B$33:$C$40,2,FALSE),FALSE)))</f>
        <v>0</v>
      </c>
      <c r="Q741" s="318">
        <f>P741*'3-Productie normen'!$O$8</f>
        <v>0</v>
      </c>
      <c r="R741" s="319" t="str">
        <f>VLOOKUP(G741,'3-Productie normen'!A:M,13,FALSE)</f>
        <v>S</v>
      </c>
      <c r="S741" s="319"/>
      <c r="U741" s="320">
        <f t="shared" si="23"/>
        <v>428.4</v>
      </c>
    </row>
    <row r="742" spans="1:21" ht="14.1" customHeight="1">
      <c r="A742" s="74">
        <v>742</v>
      </c>
      <c r="B742" s="286" t="s">
        <v>645</v>
      </c>
      <c r="C742" s="70" t="s">
        <v>686</v>
      </c>
      <c r="D742" s="526" t="s">
        <v>72</v>
      </c>
      <c r="E742" s="398" t="s">
        <v>709</v>
      </c>
      <c r="F742" s="70" t="s">
        <v>578</v>
      </c>
      <c r="G742" s="70" t="s">
        <v>627</v>
      </c>
      <c r="H742" s="70" t="s">
        <v>280</v>
      </c>
      <c r="I742" s="70" t="s">
        <v>634</v>
      </c>
      <c r="J742" s="526">
        <v>1.2</v>
      </c>
      <c r="K742" s="317">
        <f t="shared" si="24"/>
        <v>357</v>
      </c>
      <c r="L742" s="480">
        <v>255</v>
      </c>
      <c r="M742" s="480">
        <v>102</v>
      </c>
      <c r="N742" s="234" t="e">
        <f>IF(L742="nio",0,IF(L742&gt;0,L742*J742/P742,0))*VLOOKUP(B742,'2-Kosten per locatie'!$A$12:$C$50,3,FALSE)</f>
        <v>#DIV/0!</v>
      </c>
      <c r="O742" s="234" t="e">
        <f>IF(M742="","",J742*M742/Q742*VLOOKUP(B742,'2-Kosten per locatie'!$A$12:$C$50,3,FALSE))</f>
        <v>#DIV/0!</v>
      </c>
      <c r="P742" s="318">
        <f>IF(L742="nio",0,IF(L742&gt;0,VLOOKUP(G742,'3-Productie normen'!A:O,VLOOKUP(L742,'3-Productie normen'!$B$33:$C$40,2,FALSE),FALSE)))</f>
        <v>0</v>
      </c>
      <c r="Q742" s="318">
        <f>P742*'3-Productie normen'!$O$8</f>
        <v>0</v>
      </c>
      <c r="R742" s="319" t="str">
        <f>VLOOKUP(G742,'3-Productie normen'!A:M,13,FALSE)</f>
        <v>S</v>
      </c>
      <c r="S742" s="319"/>
      <c r="U742" s="320">
        <f t="shared" si="23"/>
        <v>428.4</v>
      </c>
    </row>
    <row r="743" spans="1:21" ht="14.1" customHeight="1">
      <c r="A743" s="74">
        <v>743</v>
      </c>
      <c r="B743" s="286" t="s">
        <v>645</v>
      </c>
      <c r="C743" s="70" t="s">
        <v>686</v>
      </c>
      <c r="D743" s="526" t="s">
        <v>72</v>
      </c>
      <c r="E743" s="398" t="s">
        <v>710</v>
      </c>
      <c r="F743" s="70" t="s">
        <v>578</v>
      </c>
      <c r="G743" s="70" t="s">
        <v>627</v>
      </c>
      <c r="H743" s="70" t="s">
        <v>280</v>
      </c>
      <c r="I743" s="70" t="s">
        <v>634</v>
      </c>
      <c r="J743" s="526">
        <v>1.2</v>
      </c>
      <c r="K743" s="317">
        <f t="shared" si="24"/>
        <v>357</v>
      </c>
      <c r="L743" s="480">
        <v>255</v>
      </c>
      <c r="M743" s="480">
        <v>102</v>
      </c>
      <c r="N743" s="234" t="e">
        <f>IF(L743="nio",0,IF(L743&gt;0,L743*J743/P743,0))*VLOOKUP(B743,'2-Kosten per locatie'!$A$12:$C$50,3,FALSE)</f>
        <v>#DIV/0!</v>
      </c>
      <c r="O743" s="234" t="e">
        <f>IF(M743="","",J743*M743/Q743*VLOOKUP(B743,'2-Kosten per locatie'!$A$12:$C$50,3,FALSE))</f>
        <v>#DIV/0!</v>
      </c>
      <c r="P743" s="318">
        <f>IF(L743="nio",0,IF(L743&gt;0,VLOOKUP(G743,'3-Productie normen'!A:O,VLOOKUP(L743,'3-Productie normen'!$B$33:$C$40,2,FALSE),FALSE)))</f>
        <v>0</v>
      </c>
      <c r="Q743" s="318">
        <f>P743*'3-Productie normen'!$O$8</f>
        <v>0</v>
      </c>
      <c r="R743" s="319" t="str">
        <f>VLOOKUP(G743,'3-Productie normen'!A:M,13,FALSE)</f>
        <v>S</v>
      </c>
      <c r="S743" s="319"/>
      <c r="U743" s="320">
        <f t="shared" si="23"/>
        <v>428.4</v>
      </c>
    </row>
    <row r="744" spans="1:21" ht="14.1" customHeight="1">
      <c r="A744" s="74">
        <v>744</v>
      </c>
      <c r="B744" s="286" t="s">
        <v>645</v>
      </c>
      <c r="C744" s="70" t="s">
        <v>686</v>
      </c>
      <c r="D744" s="526" t="s">
        <v>72</v>
      </c>
      <c r="E744" s="398" t="s">
        <v>711</v>
      </c>
      <c r="F744" s="70" t="s">
        <v>578</v>
      </c>
      <c r="G744" s="70" t="s">
        <v>627</v>
      </c>
      <c r="H744" s="70" t="s">
        <v>280</v>
      </c>
      <c r="I744" s="70" t="s">
        <v>634</v>
      </c>
      <c r="J744" s="526">
        <v>2.2999999999999998</v>
      </c>
      <c r="K744" s="317">
        <f t="shared" si="24"/>
        <v>357</v>
      </c>
      <c r="L744" s="480">
        <v>255</v>
      </c>
      <c r="M744" s="480">
        <v>102</v>
      </c>
      <c r="N744" s="234" t="e">
        <f>IF(L744="nio",0,IF(L744&gt;0,L744*J744/P744,0))*VLOOKUP(B744,'2-Kosten per locatie'!$A$12:$C$50,3,FALSE)</f>
        <v>#DIV/0!</v>
      </c>
      <c r="O744" s="234" t="e">
        <f>IF(M744="","",J744*M744/Q744*VLOOKUP(B744,'2-Kosten per locatie'!$A$12:$C$50,3,FALSE))</f>
        <v>#DIV/0!</v>
      </c>
      <c r="P744" s="318">
        <f>IF(L744="nio",0,IF(L744&gt;0,VLOOKUP(G744,'3-Productie normen'!A:O,VLOOKUP(L744,'3-Productie normen'!$B$33:$C$40,2,FALSE),FALSE)))</f>
        <v>0</v>
      </c>
      <c r="Q744" s="318">
        <f>P744*'3-Productie normen'!$O$8</f>
        <v>0</v>
      </c>
      <c r="R744" s="319" t="str">
        <f>VLOOKUP(G744,'3-Productie normen'!A:M,13,FALSE)</f>
        <v>S</v>
      </c>
      <c r="S744" s="319"/>
      <c r="U744" s="320">
        <f t="shared" si="23"/>
        <v>821.09999999999991</v>
      </c>
    </row>
    <row r="745" spans="1:21" ht="14.1" customHeight="1">
      <c r="A745" s="74">
        <v>745</v>
      </c>
      <c r="B745" s="286" t="s">
        <v>645</v>
      </c>
      <c r="C745" s="70" t="s">
        <v>686</v>
      </c>
      <c r="D745" s="526" t="s">
        <v>72</v>
      </c>
      <c r="E745" s="398" t="s">
        <v>402</v>
      </c>
      <c r="F745" s="70" t="s">
        <v>712</v>
      </c>
      <c r="G745" s="70" t="s">
        <v>629</v>
      </c>
      <c r="H745" s="70" t="s">
        <v>280</v>
      </c>
      <c r="I745" s="70" t="s">
        <v>634</v>
      </c>
      <c r="J745" s="526">
        <v>22.5</v>
      </c>
      <c r="K745" s="317">
        <f t="shared" si="24"/>
        <v>357</v>
      </c>
      <c r="L745" s="480">
        <v>255</v>
      </c>
      <c r="M745" s="480">
        <v>102</v>
      </c>
      <c r="N745" s="234" t="e">
        <f>IF(L745="nio",0,IF(L745&gt;0,L745*J745/P745,0))*VLOOKUP(B745,'2-Kosten per locatie'!$A$12:$C$50,3,FALSE)</f>
        <v>#DIV/0!</v>
      </c>
      <c r="O745" s="234" t="e">
        <f>IF(M745="","",J745*M745/Q745*VLOOKUP(B745,'2-Kosten per locatie'!$A$12:$C$50,3,FALSE))</f>
        <v>#DIV/0!</v>
      </c>
      <c r="P745" s="318">
        <f>IF(L745="nio",0,IF(L745&gt;0,VLOOKUP(G745,'3-Productie normen'!A:O,VLOOKUP(L745,'3-Productie normen'!$B$33:$C$40,2,FALSE),FALSE)))</f>
        <v>0</v>
      </c>
      <c r="Q745" s="318">
        <f>P745*'3-Productie normen'!$O$8</f>
        <v>0</v>
      </c>
      <c r="R745" s="319" t="str">
        <f>VLOOKUP(G745,'3-Productie normen'!A:M,13,FALSE)</f>
        <v>S</v>
      </c>
      <c r="S745" s="319"/>
      <c r="U745" s="320">
        <f t="shared" si="23"/>
        <v>8032.5</v>
      </c>
    </row>
    <row r="746" spans="1:21" ht="14.1" customHeight="1">
      <c r="A746" s="74">
        <v>746</v>
      </c>
      <c r="B746" s="286" t="s">
        <v>645</v>
      </c>
      <c r="C746" s="70" t="s">
        <v>686</v>
      </c>
      <c r="D746" s="526" t="s">
        <v>72</v>
      </c>
      <c r="E746" s="398" t="s">
        <v>403</v>
      </c>
      <c r="F746" s="70" t="s">
        <v>510</v>
      </c>
      <c r="G746" s="70" t="s">
        <v>40</v>
      </c>
      <c r="H746" s="70" t="s">
        <v>209</v>
      </c>
      <c r="I746" s="70" t="s">
        <v>642</v>
      </c>
      <c r="J746" s="526">
        <v>12.2</v>
      </c>
      <c r="K746" s="317">
        <f t="shared" si="24"/>
        <v>357</v>
      </c>
      <c r="L746" s="480">
        <v>255</v>
      </c>
      <c r="M746" s="480">
        <v>102</v>
      </c>
      <c r="N746" s="234" t="e">
        <f>IF(L746="nio",0,IF(L746&gt;0,L746*J746/P746,0))*VLOOKUP(B746,'2-Kosten per locatie'!$A$12:$C$50,3,FALSE)</f>
        <v>#DIV/0!</v>
      </c>
      <c r="O746" s="234" t="e">
        <f>IF(M746="","",J746*M746/Q746*VLOOKUP(B746,'2-Kosten per locatie'!$A$12:$C$50,3,FALSE))</f>
        <v>#DIV/0!</v>
      </c>
      <c r="P746" s="318">
        <f>IF(L746="nio",0,IF(L746&gt;0,VLOOKUP(G746,'3-Productie normen'!A:O,VLOOKUP(L746,'3-Productie normen'!$B$33:$C$40,2,FALSE),FALSE)))</f>
        <v>0</v>
      </c>
      <c r="Q746" s="318">
        <f>P746*'3-Productie normen'!$O$8</f>
        <v>0</v>
      </c>
      <c r="R746" s="319" t="str">
        <f>VLOOKUP(G746,'3-Productie normen'!A:M,13,FALSE)</f>
        <v>V</v>
      </c>
      <c r="S746" s="319"/>
      <c r="U746" s="320">
        <f t="shared" si="23"/>
        <v>4355.3999999999996</v>
      </c>
    </row>
    <row r="747" spans="1:21" ht="14.1" customHeight="1">
      <c r="A747" s="74">
        <v>747</v>
      </c>
      <c r="B747" s="286" t="s">
        <v>645</v>
      </c>
      <c r="C747" s="70" t="s">
        <v>686</v>
      </c>
      <c r="D747" s="526" t="s">
        <v>72</v>
      </c>
      <c r="E747" s="398" t="s">
        <v>713</v>
      </c>
      <c r="F747" s="70" t="s">
        <v>510</v>
      </c>
      <c r="G747" s="70" t="s">
        <v>40</v>
      </c>
      <c r="H747" s="70" t="s">
        <v>209</v>
      </c>
      <c r="I747" s="70" t="s">
        <v>642</v>
      </c>
      <c r="J747" s="526">
        <v>24.3</v>
      </c>
      <c r="K747" s="317">
        <f t="shared" si="24"/>
        <v>357</v>
      </c>
      <c r="L747" s="480">
        <v>255</v>
      </c>
      <c r="M747" s="480">
        <v>102</v>
      </c>
      <c r="N747" s="234" t="e">
        <f>IF(L747="nio",0,IF(L747&gt;0,L747*J747/P747,0))*VLOOKUP(B747,'2-Kosten per locatie'!$A$12:$C$50,3,FALSE)</f>
        <v>#DIV/0!</v>
      </c>
      <c r="O747" s="234" t="e">
        <f>IF(M747="","",J747*M747/Q747*VLOOKUP(B747,'2-Kosten per locatie'!$A$12:$C$50,3,FALSE))</f>
        <v>#DIV/0!</v>
      </c>
      <c r="P747" s="318">
        <f>IF(L747="nio",0,IF(L747&gt;0,VLOOKUP(G747,'3-Productie normen'!A:O,VLOOKUP(L747,'3-Productie normen'!$B$33:$C$40,2,FALSE),FALSE)))</f>
        <v>0</v>
      </c>
      <c r="Q747" s="318">
        <f>P747*'3-Productie normen'!$O$8</f>
        <v>0</v>
      </c>
      <c r="R747" s="319" t="str">
        <f>VLOOKUP(G747,'3-Productie normen'!A:M,13,FALSE)</f>
        <v>V</v>
      </c>
      <c r="S747" s="319"/>
      <c r="U747" s="320">
        <f t="shared" si="23"/>
        <v>8675.1</v>
      </c>
    </row>
    <row r="748" spans="1:21" ht="14.1" customHeight="1">
      <c r="A748" s="74">
        <v>748</v>
      </c>
      <c r="B748" s="286" t="s">
        <v>645</v>
      </c>
      <c r="C748" s="70" t="s">
        <v>686</v>
      </c>
      <c r="D748" s="526" t="s">
        <v>72</v>
      </c>
      <c r="E748" s="398" t="s">
        <v>714</v>
      </c>
      <c r="F748" s="70" t="s">
        <v>510</v>
      </c>
      <c r="G748" s="70" t="s">
        <v>40</v>
      </c>
      <c r="H748" s="70" t="s">
        <v>209</v>
      </c>
      <c r="I748" s="70" t="s">
        <v>642</v>
      </c>
      <c r="J748" s="526">
        <v>17.8</v>
      </c>
      <c r="K748" s="317">
        <f t="shared" si="24"/>
        <v>357</v>
      </c>
      <c r="L748" s="480">
        <v>255</v>
      </c>
      <c r="M748" s="480">
        <v>102</v>
      </c>
      <c r="N748" s="234" t="e">
        <f>IF(L748="nio",0,IF(L748&gt;0,L748*J748/P748,0))*VLOOKUP(B748,'2-Kosten per locatie'!$A$12:$C$50,3,FALSE)</f>
        <v>#DIV/0!</v>
      </c>
      <c r="O748" s="234" t="e">
        <f>IF(M748="","",J748*M748/Q748*VLOOKUP(B748,'2-Kosten per locatie'!$A$12:$C$50,3,FALSE))</f>
        <v>#DIV/0!</v>
      </c>
      <c r="P748" s="318">
        <f>IF(L748="nio",0,IF(L748&gt;0,VLOOKUP(G748,'3-Productie normen'!A:O,VLOOKUP(L748,'3-Productie normen'!$B$33:$C$40,2,FALSE),FALSE)))</f>
        <v>0</v>
      </c>
      <c r="Q748" s="318">
        <f>P748*'3-Productie normen'!$O$8</f>
        <v>0</v>
      </c>
      <c r="R748" s="319" t="str">
        <f>VLOOKUP(G748,'3-Productie normen'!A:M,13,FALSE)</f>
        <v>V</v>
      </c>
      <c r="S748" s="319"/>
      <c r="U748" s="320">
        <f t="shared" si="23"/>
        <v>6354.6</v>
      </c>
    </row>
    <row r="749" spans="1:21" ht="14.1" customHeight="1">
      <c r="A749" s="74">
        <v>749</v>
      </c>
      <c r="B749" s="286" t="s">
        <v>645</v>
      </c>
      <c r="C749" s="70" t="s">
        <v>686</v>
      </c>
      <c r="D749" s="526" t="s">
        <v>72</v>
      </c>
      <c r="E749" s="398" t="s">
        <v>404</v>
      </c>
      <c r="F749" s="70" t="s">
        <v>646</v>
      </c>
      <c r="G749" s="70" t="s">
        <v>627</v>
      </c>
      <c r="H749" s="70" t="s">
        <v>280</v>
      </c>
      <c r="I749" s="70" t="s">
        <v>634</v>
      </c>
      <c r="J749" s="526">
        <v>12</v>
      </c>
      <c r="K749" s="317">
        <f t="shared" si="24"/>
        <v>357</v>
      </c>
      <c r="L749" s="480">
        <v>255</v>
      </c>
      <c r="M749" s="480">
        <v>102</v>
      </c>
      <c r="N749" s="234" t="e">
        <f>IF(L749="nio",0,IF(L749&gt;0,L749*J749/P749,0))*VLOOKUP(B749,'2-Kosten per locatie'!$A$12:$C$50,3,FALSE)</f>
        <v>#DIV/0!</v>
      </c>
      <c r="O749" s="234" t="e">
        <f>IF(M749="","",J749*M749/Q749*VLOOKUP(B749,'2-Kosten per locatie'!$A$12:$C$50,3,FALSE))</f>
        <v>#DIV/0!</v>
      </c>
      <c r="P749" s="318">
        <f>IF(L749="nio",0,IF(L749&gt;0,VLOOKUP(G749,'3-Productie normen'!A:O,VLOOKUP(L749,'3-Productie normen'!$B$33:$C$40,2,FALSE),FALSE)))</f>
        <v>0</v>
      </c>
      <c r="Q749" s="318">
        <f>P749*'3-Productie normen'!$O$8</f>
        <v>0</v>
      </c>
      <c r="R749" s="319" t="str">
        <f>VLOOKUP(G749,'3-Productie normen'!A:M,13,FALSE)</f>
        <v>S</v>
      </c>
      <c r="S749" s="319"/>
      <c r="U749" s="320">
        <f t="shared" si="23"/>
        <v>4284</v>
      </c>
    </row>
    <row r="750" spans="1:21" ht="14.1" customHeight="1">
      <c r="A750" s="74">
        <v>750</v>
      </c>
      <c r="B750" s="286" t="s">
        <v>645</v>
      </c>
      <c r="C750" s="70" t="s">
        <v>686</v>
      </c>
      <c r="D750" s="526" t="s">
        <v>72</v>
      </c>
      <c r="E750" s="398" t="s">
        <v>666</v>
      </c>
      <c r="F750" s="70" t="s">
        <v>646</v>
      </c>
      <c r="G750" s="70" t="s">
        <v>627</v>
      </c>
      <c r="H750" s="70" t="s">
        <v>280</v>
      </c>
      <c r="I750" s="70" t="s">
        <v>634</v>
      </c>
      <c r="J750" s="526">
        <v>3</v>
      </c>
      <c r="K750" s="317">
        <f t="shared" si="24"/>
        <v>357</v>
      </c>
      <c r="L750" s="480">
        <v>255</v>
      </c>
      <c r="M750" s="480">
        <v>102</v>
      </c>
      <c r="N750" s="234" t="e">
        <f>IF(L750="nio",0,IF(L750&gt;0,L750*J750/P750,0))*VLOOKUP(B750,'2-Kosten per locatie'!$A$12:$C$50,3,FALSE)</f>
        <v>#DIV/0!</v>
      </c>
      <c r="O750" s="234" t="e">
        <f>IF(M750="","",J750*M750/Q750*VLOOKUP(B750,'2-Kosten per locatie'!$A$12:$C$50,3,FALSE))</f>
        <v>#DIV/0!</v>
      </c>
      <c r="P750" s="318">
        <f>IF(L750="nio",0,IF(L750&gt;0,VLOOKUP(G750,'3-Productie normen'!A:O,VLOOKUP(L750,'3-Productie normen'!$B$33:$C$40,2,FALSE),FALSE)))</f>
        <v>0</v>
      </c>
      <c r="Q750" s="318">
        <f>P750*'3-Productie normen'!$O$8</f>
        <v>0</v>
      </c>
      <c r="R750" s="319" t="str">
        <f>VLOOKUP(G750,'3-Productie normen'!A:M,13,FALSE)</f>
        <v>S</v>
      </c>
      <c r="S750" s="319"/>
      <c r="U750" s="320">
        <f t="shared" si="23"/>
        <v>1071</v>
      </c>
    </row>
    <row r="751" spans="1:21" ht="14.1" customHeight="1">
      <c r="A751" s="74">
        <v>751</v>
      </c>
      <c r="B751" s="286" t="s">
        <v>645</v>
      </c>
      <c r="C751" s="70" t="s">
        <v>686</v>
      </c>
      <c r="D751" s="526" t="s">
        <v>72</v>
      </c>
      <c r="E751" s="398" t="s">
        <v>715</v>
      </c>
      <c r="F751" s="70" t="s">
        <v>497</v>
      </c>
      <c r="G751" s="70" t="s">
        <v>38</v>
      </c>
      <c r="H751" s="70" t="s">
        <v>280</v>
      </c>
      <c r="I751" s="70" t="s">
        <v>634</v>
      </c>
      <c r="J751" s="526">
        <v>1.2</v>
      </c>
      <c r="K751" s="317">
        <f t="shared" si="24"/>
        <v>357</v>
      </c>
      <c r="L751" s="480">
        <v>255</v>
      </c>
      <c r="M751" s="480">
        <v>102</v>
      </c>
      <c r="N751" s="234" t="e">
        <f>IF(L751="nio",0,IF(L751&gt;0,L751*J751/P751,0))*VLOOKUP(B751,'2-Kosten per locatie'!$A$12:$C$50,3,FALSE)</f>
        <v>#DIV/0!</v>
      </c>
      <c r="O751" s="234" t="e">
        <f>IF(M751="","",J751*M751/Q751*VLOOKUP(B751,'2-Kosten per locatie'!$A$12:$C$50,3,FALSE))</f>
        <v>#DIV/0!</v>
      </c>
      <c r="P751" s="318">
        <f>IF(L751="nio",0,IF(L751&gt;0,VLOOKUP(G751,'3-Productie normen'!A:O,VLOOKUP(L751,'3-Productie normen'!$B$33:$C$40,2,FALSE),FALSE)))</f>
        <v>0</v>
      </c>
      <c r="Q751" s="318">
        <f>P751*'3-Productie normen'!$O$8</f>
        <v>0</v>
      </c>
      <c r="R751" s="319" t="str">
        <f>VLOOKUP(G751,'3-Productie normen'!A:M,13,FALSE)</f>
        <v>S</v>
      </c>
      <c r="S751" s="319"/>
      <c r="U751" s="320">
        <f t="shared" si="23"/>
        <v>428.4</v>
      </c>
    </row>
    <row r="752" spans="1:21" ht="14.1" customHeight="1">
      <c r="A752" s="74">
        <v>752</v>
      </c>
      <c r="B752" s="286" t="s">
        <v>645</v>
      </c>
      <c r="C752" s="70" t="s">
        <v>686</v>
      </c>
      <c r="D752" s="526" t="s">
        <v>72</v>
      </c>
      <c r="E752" s="398" t="s">
        <v>716</v>
      </c>
      <c r="F752" s="70" t="s">
        <v>497</v>
      </c>
      <c r="G752" s="70" t="s">
        <v>38</v>
      </c>
      <c r="H752" s="70" t="s">
        <v>280</v>
      </c>
      <c r="I752" s="70" t="s">
        <v>634</v>
      </c>
      <c r="J752" s="526">
        <v>1.2</v>
      </c>
      <c r="K752" s="317">
        <f t="shared" si="24"/>
        <v>357</v>
      </c>
      <c r="L752" s="480">
        <v>255</v>
      </c>
      <c r="M752" s="480">
        <v>102</v>
      </c>
      <c r="N752" s="234" t="e">
        <f>IF(L752="nio",0,IF(L752&gt;0,L752*J752/P752,0))*VLOOKUP(B752,'2-Kosten per locatie'!$A$12:$C$50,3,FALSE)</f>
        <v>#DIV/0!</v>
      </c>
      <c r="O752" s="234" t="e">
        <f>IF(M752="","",J752*M752/Q752*VLOOKUP(B752,'2-Kosten per locatie'!$A$12:$C$50,3,FALSE))</f>
        <v>#DIV/0!</v>
      </c>
      <c r="P752" s="318">
        <f>IF(L752="nio",0,IF(L752&gt;0,VLOOKUP(G752,'3-Productie normen'!A:O,VLOOKUP(L752,'3-Productie normen'!$B$33:$C$40,2,FALSE),FALSE)))</f>
        <v>0</v>
      </c>
      <c r="Q752" s="318">
        <f>P752*'3-Productie normen'!$O$8</f>
        <v>0</v>
      </c>
      <c r="R752" s="319" t="str">
        <f>VLOOKUP(G752,'3-Productie normen'!A:M,13,FALSE)</f>
        <v>S</v>
      </c>
      <c r="S752" s="319"/>
      <c r="U752" s="320">
        <f t="shared" si="23"/>
        <v>428.4</v>
      </c>
    </row>
    <row r="753" spans="1:21" ht="14.1" customHeight="1">
      <c r="A753" s="74">
        <v>753</v>
      </c>
      <c r="B753" s="286" t="s">
        <v>645</v>
      </c>
      <c r="C753" s="70" t="s">
        <v>686</v>
      </c>
      <c r="D753" s="526" t="s">
        <v>72</v>
      </c>
      <c r="E753" s="398" t="s">
        <v>667</v>
      </c>
      <c r="F753" s="70" t="s">
        <v>646</v>
      </c>
      <c r="G753" s="70" t="s">
        <v>627</v>
      </c>
      <c r="H753" s="70" t="s">
        <v>280</v>
      </c>
      <c r="I753" s="70" t="s">
        <v>634</v>
      </c>
      <c r="J753" s="526">
        <v>24</v>
      </c>
      <c r="K753" s="317">
        <f t="shared" si="24"/>
        <v>357</v>
      </c>
      <c r="L753" s="480">
        <v>255</v>
      </c>
      <c r="M753" s="480">
        <v>102</v>
      </c>
      <c r="N753" s="234" t="e">
        <f>IF(L753="nio",0,IF(L753&gt;0,L753*J753/P753,0))*VLOOKUP(B753,'2-Kosten per locatie'!$A$12:$C$50,3,FALSE)</f>
        <v>#DIV/0!</v>
      </c>
      <c r="O753" s="234" t="e">
        <f>IF(M753="","",J753*M753/Q753*VLOOKUP(B753,'2-Kosten per locatie'!$A$12:$C$50,3,FALSE))</f>
        <v>#DIV/0!</v>
      </c>
      <c r="P753" s="318">
        <f>IF(L753="nio",0,IF(L753&gt;0,VLOOKUP(G753,'3-Productie normen'!A:O,VLOOKUP(L753,'3-Productie normen'!$B$33:$C$40,2,FALSE),FALSE)))</f>
        <v>0</v>
      </c>
      <c r="Q753" s="318">
        <f>P753*'3-Productie normen'!$O$8</f>
        <v>0</v>
      </c>
      <c r="R753" s="319" t="str">
        <f>VLOOKUP(G753,'3-Productie normen'!A:M,13,FALSE)</f>
        <v>S</v>
      </c>
      <c r="S753" s="319"/>
      <c r="U753" s="320">
        <f t="shared" si="23"/>
        <v>8568</v>
      </c>
    </row>
    <row r="754" spans="1:21" ht="14.1" customHeight="1">
      <c r="A754" s="74">
        <v>754</v>
      </c>
      <c r="B754" s="286" t="s">
        <v>645</v>
      </c>
      <c r="C754" s="70" t="s">
        <v>686</v>
      </c>
      <c r="D754" s="526" t="s">
        <v>72</v>
      </c>
      <c r="E754" s="398" t="s">
        <v>717</v>
      </c>
      <c r="F754" s="70" t="s">
        <v>578</v>
      </c>
      <c r="G754" s="70" t="s">
        <v>627</v>
      </c>
      <c r="H754" s="70" t="s">
        <v>280</v>
      </c>
      <c r="I754" s="70" t="s">
        <v>634</v>
      </c>
      <c r="J754" s="526">
        <v>3</v>
      </c>
      <c r="K754" s="317">
        <f t="shared" si="24"/>
        <v>357</v>
      </c>
      <c r="L754" s="480">
        <v>255</v>
      </c>
      <c r="M754" s="480">
        <v>102</v>
      </c>
      <c r="N754" s="234" t="e">
        <f>IF(L754="nio",0,IF(L754&gt;0,L754*J754/P754,0))*VLOOKUP(B754,'2-Kosten per locatie'!$A$12:$C$50,3,FALSE)</f>
        <v>#DIV/0!</v>
      </c>
      <c r="O754" s="234" t="e">
        <f>IF(M754="","",J754*M754/Q754*VLOOKUP(B754,'2-Kosten per locatie'!$A$12:$C$50,3,FALSE))</f>
        <v>#DIV/0!</v>
      </c>
      <c r="P754" s="318">
        <f>IF(L754="nio",0,IF(L754&gt;0,VLOOKUP(G754,'3-Productie normen'!A:O,VLOOKUP(L754,'3-Productie normen'!$B$33:$C$40,2,FALSE),FALSE)))</f>
        <v>0</v>
      </c>
      <c r="Q754" s="318">
        <f>P754*'3-Productie normen'!$O$8</f>
        <v>0</v>
      </c>
      <c r="R754" s="319" t="str">
        <f>VLOOKUP(G754,'3-Productie normen'!A:M,13,FALSE)</f>
        <v>S</v>
      </c>
      <c r="S754" s="319"/>
      <c r="U754" s="320">
        <f t="shared" si="23"/>
        <v>1071</v>
      </c>
    </row>
    <row r="755" spans="1:21" ht="14.1" customHeight="1">
      <c r="A755" s="74">
        <v>755</v>
      </c>
      <c r="B755" s="286" t="s">
        <v>645</v>
      </c>
      <c r="C755" s="70" t="s">
        <v>686</v>
      </c>
      <c r="D755" s="526" t="s">
        <v>72</v>
      </c>
      <c r="E755" s="398" t="s">
        <v>718</v>
      </c>
      <c r="F755" s="70" t="s">
        <v>578</v>
      </c>
      <c r="G755" s="70" t="s">
        <v>627</v>
      </c>
      <c r="H755" s="70" t="s">
        <v>280</v>
      </c>
      <c r="I755" s="70" t="s">
        <v>634</v>
      </c>
      <c r="J755" s="526">
        <v>1.8</v>
      </c>
      <c r="K755" s="317">
        <f t="shared" si="24"/>
        <v>357</v>
      </c>
      <c r="L755" s="480">
        <v>255</v>
      </c>
      <c r="M755" s="480">
        <v>102</v>
      </c>
      <c r="N755" s="234" t="e">
        <f>IF(L755="nio",0,IF(L755&gt;0,L755*J755/P755,0))*VLOOKUP(B755,'2-Kosten per locatie'!$A$12:$C$50,3,FALSE)</f>
        <v>#DIV/0!</v>
      </c>
      <c r="O755" s="234" t="e">
        <f>IF(M755="","",J755*M755/Q755*VLOOKUP(B755,'2-Kosten per locatie'!$A$12:$C$50,3,FALSE))</f>
        <v>#DIV/0!</v>
      </c>
      <c r="P755" s="318">
        <f>IF(L755="nio",0,IF(L755&gt;0,VLOOKUP(G755,'3-Productie normen'!A:O,VLOOKUP(L755,'3-Productie normen'!$B$33:$C$40,2,FALSE),FALSE)))</f>
        <v>0</v>
      </c>
      <c r="Q755" s="318">
        <f>P755*'3-Productie normen'!$O$8</f>
        <v>0</v>
      </c>
      <c r="R755" s="319" t="str">
        <f>VLOOKUP(G755,'3-Productie normen'!A:M,13,FALSE)</f>
        <v>S</v>
      </c>
      <c r="S755" s="319"/>
      <c r="U755" s="320">
        <f t="shared" si="23"/>
        <v>642.6</v>
      </c>
    </row>
    <row r="756" spans="1:21" ht="14.1" customHeight="1">
      <c r="A756" s="74">
        <v>756</v>
      </c>
      <c r="B756" s="286" t="s">
        <v>645</v>
      </c>
      <c r="C756" s="70" t="s">
        <v>686</v>
      </c>
      <c r="D756" s="526" t="s">
        <v>72</v>
      </c>
      <c r="E756" s="398" t="s">
        <v>719</v>
      </c>
      <c r="F756" s="70" t="s">
        <v>578</v>
      </c>
      <c r="G756" s="70" t="s">
        <v>627</v>
      </c>
      <c r="H756" s="70" t="s">
        <v>280</v>
      </c>
      <c r="I756" s="70" t="s">
        <v>634</v>
      </c>
      <c r="J756" s="526">
        <v>1.8</v>
      </c>
      <c r="K756" s="317">
        <f t="shared" si="24"/>
        <v>357</v>
      </c>
      <c r="L756" s="480">
        <v>255</v>
      </c>
      <c r="M756" s="480">
        <v>102</v>
      </c>
      <c r="N756" s="234" t="e">
        <f>IF(L756="nio",0,IF(L756&gt;0,L756*J756/P756,0))*VLOOKUP(B756,'2-Kosten per locatie'!$A$12:$C$50,3,FALSE)</f>
        <v>#DIV/0!</v>
      </c>
      <c r="O756" s="234" t="e">
        <f>IF(M756="","",J756*M756/Q756*VLOOKUP(B756,'2-Kosten per locatie'!$A$12:$C$50,3,FALSE))</f>
        <v>#DIV/0!</v>
      </c>
      <c r="P756" s="318">
        <f>IF(L756="nio",0,IF(L756&gt;0,VLOOKUP(G756,'3-Productie normen'!A:O,VLOOKUP(L756,'3-Productie normen'!$B$33:$C$40,2,FALSE),FALSE)))</f>
        <v>0</v>
      </c>
      <c r="Q756" s="318">
        <f>P756*'3-Productie normen'!$O$8</f>
        <v>0</v>
      </c>
      <c r="R756" s="319" t="str">
        <f>VLOOKUP(G756,'3-Productie normen'!A:M,13,FALSE)</f>
        <v>S</v>
      </c>
      <c r="S756" s="319"/>
      <c r="U756" s="320">
        <f t="shared" si="23"/>
        <v>642.6</v>
      </c>
    </row>
    <row r="757" spans="1:21" ht="14.1" customHeight="1">
      <c r="A757" s="74">
        <v>757</v>
      </c>
      <c r="B757" s="286" t="s">
        <v>645</v>
      </c>
      <c r="C757" s="70" t="s">
        <v>686</v>
      </c>
      <c r="D757" s="526" t="s">
        <v>72</v>
      </c>
      <c r="E757" s="398" t="s">
        <v>720</v>
      </c>
      <c r="F757" s="70" t="s">
        <v>578</v>
      </c>
      <c r="G757" s="70" t="s">
        <v>627</v>
      </c>
      <c r="H757" s="70" t="s">
        <v>280</v>
      </c>
      <c r="I757" s="70" t="s">
        <v>634</v>
      </c>
      <c r="J757" s="526">
        <v>1.8</v>
      </c>
      <c r="K757" s="317">
        <f t="shared" si="24"/>
        <v>357</v>
      </c>
      <c r="L757" s="480">
        <v>255</v>
      </c>
      <c r="M757" s="480">
        <v>102</v>
      </c>
      <c r="N757" s="234" t="e">
        <f>IF(L757="nio",0,IF(L757&gt;0,L757*J757/P757,0))*VLOOKUP(B757,'2-Kosten per locatie'!$A$12:$C$50,3,FALSE)</f>
        <v>#DIV/0!</v>
      </c>
      <c r="O757" s="234" t="e">
        <f>IF(M757="","",J757*M757/Q757*VLOOKUP(B757,'2-Kosten per locatie'!$A$12:$C$50,3,FALSE))</f>
        <v>#DIV/0!</v>
      </c>
      <c r="P757" s="318">
        <f>IF(L757="nio",0,IF(L757&gt;0,VLOOKUP(G757,'3-Productie normen'!A:O,VLOOKUP(L757,'3-Productie normen'!$B$33:$C$40,2,FALSE),FALSE)))</f>
        <v>0</v>
      </c>
      <c r="Q757" s="318">
        <f>P757*'3-Productie normen'!$O$8</f>
        <v>0</v>
      </c>
      <c r="R757" s="319" t="str">
        <f>VLOOKUP(G757,'3-Productie normen'!A:M,13,FALSE)</f>
        <v>S</v>
      </c>
      <c r="S757" s="319"/>
      <c r="U757" s="320">
        <f t="shared" si="23"/>
        <v>642.6</v>
      </c>
    </row>
    <row r="758" spans="1:21" ht="14.1" customHeight="1">
      <c r="A758" s="74">
        <v>758</v>
      </c>
      <c r="B758" s="286" t="s">
        <v>645</v>
      </c>
      <c r="C758" s="70" t="s">
        <v>686</v>
      </c>
      <c r="D758" s="526" t="s">
        <v>72</v>
      </c>
      <c r="E758" s="398" t="s">
        <v>721</v>
      </c>
      <c r="F758" s="70" t="s">
        <v>578</v>
      </c>
      <c r="G758" s="70" t="s">
        <v>627</v>
      </c>
      <c r="H758" s="70" t="s">
        <v>280</v>
      </c>
      <c r="I758" s="70" t="s">
        <v>634</v>
      </c>
      <c r="J758" s="526">
        <v>1.8</v>
      </c>
      <c r="K758" s="317">
        <f t="shared" si="24"/>
        <v>357</v>
      </c>
      <c r="L758" s="480">
        <v>255</v>
      </c>
      <c r="M758" s="480">
        <v>102</v>
      </c>
      <c r="N758" s="234" t="e">
        <f>IF(L758="nio",0,IF(L758&gt;0,L758*J758/P758,0))*VLOOKUP(B758,'2-Kosten per locatie'!$A$12:$C$50,3,FALSE)</f>
        <v>#DIV/0!</v>
      </c>
      <c r="O758" s="234" t="e">
        <f>IF(M758="","",J758*M758/Q758*VLOOKUP(B758,'2-Kosten per locatie'!$A$12:$C$50,3,FALSE))</f>
        <v>#DIV/0!</v>
      </c>
      <c r="P758" s="318">
        <f>IF(L758="nio",0,IF(L758&gt;0,VLOOKUP(G758,'3-Productie normen'!A:O,VLOOKUP(L758,'3-Productie normen'!$B$33:$C$40,2,FALSE),FALSE)))</f>
        <v>0</v>
      </c>
      <c r="Q758" s="318">
        <f>P758*'3-Productie normen'!$O$8</f>
        <v>0</v>
      </c>
      <c r="R758" s="319" t="str">
        <f>VLOOKUP(G758,'3-Productie normen'!A:M,13,FALSE)</f>
        <v>S</v>
      </c>
      <c r="S758" s="319"/>
      <c r="U758" s="320">
        <f t="shared" si="23"/>
        <v>642.6</v>
      </c>
    </row>
    <row r="759" spans="1:21" ht="14.1" customHeight="1">
      <c r="A759" s="74">
        <v>759</v>
      </c>
      <c r="B759" s="286" t="s">
        <v>645</v>
      </c>
      <c r="C759" s="70" t="s">
        <v>686</v>
      </c>
      <c r="D759" s="526" t="s">
        <v>72</v>
      </c>
      <c r="E759" s="398" t="s">
        <v>722</v>
      </c>
      <c r="F759" s="70" t="s">
        <v>578</v>
      </c>
      <c r="G759" s="70" t="s">
        <v>627</v>
      </c>
      <c r="H759" s="70" t="s">
        <v>280</v>
      </c>
      <c r="I759" s="70" t="s">
        <v>634</v>
      </c>
      <c r="J759" s="526">
        <v>1.8</v>
      </c>
      <c r="K759" s="317">
        <f t="shared" si="24"/>
        <v>357</v>
      </c>
      <c r="L759" s="480">
        <v>255</v>
      </c>
      <c r="M759" s="480">
        <v>102</v>
      </c>
      <c r="N759" s="234" t="e">
        <f>IF(L759="nio",0,IF(L759&gt;0,L759*J759/P759,0))*VLOOKUP(B759,'2-Kosten per locatie'!$A$12:$C$50,3,FALSE)</f>
        <v>#DIV/0!</v>
      </c>
      <c r="O759" s="234" t="e">
        <f>IF(M759="","",J759*M759/Q759*VLOOKUP(B759,'2-Kosten per locatie'!$A$12:$C$50,3,FALSE))</f>
        <v>#DIV/0!</v>
      </c>
      <c r="P759" s="318">
        <f>IF(L759="nio",0,IF(L759&gt;0,VLOOKUP(G759,'3-Productie normen'!A:O,VLOOKUP(L759,'3-Productie normen'!$B$33:$C$40,2,FALSE),FALSE)))</f>
        <v>0</v>
      </c>
      <c r="Q759" s="318">
        <f>P759*'3-Productie normen'!$O$8</f>
        <v>0</v>
      </c>
      <c r="R759" s="319" t="str">
        <f>VLOOKUP(G759,'3-Productie normen'!A:M,13,FALSE)</f>
        <v>S</v>
      </c>
      <c r="S759" s="319"/>
      <c r="U759" s="320">
        <f t="shared" si="23"/>
        <v>642.6</v>
      </c>
    </row>
    <row r="760" spans="1:21" ht="14.1" customHeight="1">
      <c r="A760" s="74">
        <v>760</v>
      </c>
      <c r="B760" s="286" t="s">
        <v>645</v>
      </c>
      <c r="C760" s="70" t="s">
        <v>686</v>
      </c>
      <c r="D760" s="526" t="s">
        <v>72</v>
      </c>
      <c r="E760" s="398" t="s">
        <v>723</v>
      </c>
      <c r="F760" s="70" t="s">
        <v>578</v>
      </c>
      <c r="G760" s="70" t="s">
        <v>627</v>
      </c>
      <c r="H760" s="70" t="s">
        <v>280</v>
      </c>
      <c r="I760" s="70" t="s">
        <v>634</v>
      </c>
      <c r="J760" s="526">
        <v>1.8</v>
      </c>
      <c r="K760" s="317">
        <f t="shared" si="24"/>
        <v>357</v>
      </c>
      <c r="L760" s="480">
        <v>255</v>
      </c>
      <c r="M760" s="480">
        <v>102</v>
      </c>
      <c r="N760" s="234" t="e">
        <f>IF(L760="nio",0,IF(L760&gt;0,L760*J760/P760,0))*VLOOKUP(B760,'2-Kosten per locatie'!$A$12:$C$50,3,FALSE)</f>
        <v>#DIV/0!</v>
      </c>
      <c r="O760" s="234" t="e">
        <f>IF(M760="","",J760*M760/Q760*VLOOKUP(B760,'2-Kosten per locatie'!$A$12:$C$50,3,FALSE))</f>
        <v>#DIV/0!</v>
      </c>
      <c r="P760" s="318">
        <f>IF(L760="nio",0,IF(L760&gt;0,VLOOKUP(G760,'3-Productie normen'!A:O,VLOOKUP(L760,'3-Productie normen'!$B$33:$C$40,2,FALSE),FALSE)))</f>
        <v>0</v>
      </c>
      <c r="Q760" s="318">
        <f>P760*'3-Productie normen'!$O$8</f>
        <v>0</v>
      </c>
      <c r="R760" s="319" t="str">
        <f>VLOOKUP(G760,'3-Productie normen'!A:M,13,FALSE)</f>
        <v>S</v>
      </c>
      <c r="S760" s="319"/>
      <c r="U760" s="320">
        <f t="shared" si="23"/>
        <v>642.6</v>
      </c>
    </row>
    <row r="761" spans="1:21" ht="14.1" customHeight="1">
      <c r="A761" s="74">
        <v>761</v>
      </c>
      <c r="B761" s="286" t="s">
        <v>645</v>
      </c>
      <c r="C761" s="70" t="s">
        <v>686</v>
      </c>
      <c r="D761" s="526" t="s">
        <v>72</v>
      </c>
      <c r="E761" s="398" t="s">
        <v>724</v>
      </c>
      <c r="F761" s="70" t="s">
        <v>578</v>
      </c>
      <c r="G761" s="70" t="s">
        <v>627</v>
      </c>
      <c r="H761" s="70" t="s">
        <v>280</v>
      </c>
      <c r="I761" s="70" t="s">
        <v>634</v>
      </c>
      <c r="J761" s="526">
        <v>1.8</v>
      </c>
      <c r="K761" s="317">
        <f t="shared" si="24"/>
        <v>357</v>
      </c>
      <c r="L761" s="480">
        <v>255</v>
      </c>
      <c r="M761" s="480">
        <v>102</v>
      </c>
      <c r="N761" s="234" t="e">
        <f>IF(L761="nio",0,IF(L761&gt;0,L761*J761/P761,0))*VLOOKUP(B761,'2-Kosten per locatie'!$A$12:$C$50,3,FALSE)</f>
        <v>#DIV/0!</v>
      </c>
      <c r="O761" s="234" t="e">
        <f>IF(M761="","",J761*M761/Q761*VLOOKUP(B761,'2-Kosten per locatie'!$A$12:$C$50,3,FALSE))</f>
        <v>#DIV/0!</v>
      </c>
      <c r="P761" s="318">
        <f>IF(L761="nio",0,IF(L761&gt;0,VLOOKUP(G761,'3-Productie normen'!A:O,VLOOKUP(L761,'3-Productie normen'!$B$33:$C$40,2,FALSE),FALSE)))</f>
        <v>0</v>
      </c>
      <c r="Q761" s="318">
        <f>P761*'3-Productie normen'!$O$8</f>
        <v>0</v>
      </c>
      <c r="R761" s="319" t="str">
        <f>VLOOKUP(G761,'3-Productie normen'!A:M,13,FALSE)</f>
        <v>S</v>
      </c>
      <c r="S761" s="319"/>
      <c r="U761" s="320">
        <f t="shared" si="23"/>
        <v>642.6</v>
      </c>
    </row>
    <row r="762" spans="1:21" ht="14.1" customHeight="1">
      <c r="A762" s="74">
        <v>762</v>
      </c>
      <c r="B762" s="286" t="s">
        <v>645</v>
      </c>
      <c r="C762" s="70" t="s">
        <v>686</v>
      </c>
      <c r="D762" s="526" t="s">
        <v>72</v>
      </c>
      <c r="E762" s="398" t="s">
        <v>725</v>
      </c>
      <c r="F762" s="70" t="s">
        <v>497</v>
      </c>
      <c r="G762" s="70" t="s">
        <v>38</v>
      </c>
      <c r="H762" s="70" t="s">
        <v>280</v>
      </c>
      <c r="I762" s="70" t="s">
        <v>634</v>
      </c>
      <c r="J762" s="526">
        <v>1.3</v>
      </c>
      <c r="K762" s="317">
        <f t="shared" si="24"/>
        <v>357</v>
      </c>
      <c r="L762" s="480">
        <v>255</v>
      </c>
      <c r="M762" s="480">
        <v>102</v>
      </c>
      <c r="N762" s="234" t="e">
        <f>IF(L762="nio",0,IF(L762&gt;0,L762*J762/P762,0))*VLOOKUP(B762,'2-Kosten per locatie'!$A$12:$C$50,3,FALSE)</f>
        <v>#DIV/0!</v>
      </c>
      <c r="O762" s="234" t="e">
        <f>IF(M762="","",J762*M762/Q762*VLOOKUP(B762,'2-Kosten per locatie'!$A$12:$C$50,3,FALSE))</f>
        <v>#DIV/0!</v>
      </c>
      <c r="P762" s="318">
        <f>IF(L762="nio",0,IF(L762&gt;0,VLOOKUP(G762,'3-Productie normen'!A:O,VLOOKUP(L762,'3-Productie normen'!$B$33:$C$40,2,FALSE),FALSE)))</f>
        <v>0</v>
      </c>
      <c r="Q762" s="318">
        <f>P762*'3-Productie normen'!$O$8</f>
        <v>0</v>
      </c>
      <c r="R762" s="319" t="str">
        <f>VLOOKUP(G762,'3-Productie normen'!A:M,13,FALSE)</f>
        <v>S</v>
      </c>
      <c r="S762" s="319"/>
      <c r="U762" s="320">
        <f t="shared" si="23"/>
        <v>464.1</v>
      </c>
    </row>
    <row r="763" spans="1:21" ht="14.1" customHeight="1">
      <c r="A763" s="74">
        <v>763</v>
      </c>
      <c r="B763" s="286" t="s">
        <v>645</v>
      </c>
      <c r="C763" s="70" t="s">
        <v>686</v>
      </c>
      <c r="D763" s="526" t="s">
        <v>72</v>
      </c>
      <c r="E763" s="398" t="s">
        <v>726</v>
      </c>
      <c r="F763" s="70" t="s">
        <v>497</v>
      </c>
      <c r="G763" s="70" t="s">
        <v>38</v>
      </c>
      <c r="H763" s="70" t="s">
        <v>280</v>
      </c>
      <c r="I763" s="70" t="s">
        <v>634</v>
      </c>
      <c r="J763" s="526">
        <v>1.3</v>
      </c>
      <c r="K763" s="317">
        <f t="shared" si="24"/>
        <v>357</v>
      </c>
      <c r="L763" s="480">
        <v>255</v>
      </c>
      <c r="M763" s="480">
        <v>102</v>
      </c>
      <c r="N763" s="234" t="e">
        <f>IF(L763="nio",0,IF(L763&gt;0,L763*J763/P763,0))*VLOOKUP(B763,'2-Kosten per locatie'!$A$12:$C$50,3,FALSE)</f>
        <v>#DIV/0!</v>
      </c>
      <c r="O763" s="234" t="e">
        <f>IF(M763="","",J763*M763/Q763*VLOOKUP(B763,'2-Kosten per locatie'!$A$12:$C$50,3,FALSE))</f>
        <v>#DIV/0!</v>
      </c>
      <c r="P763" s="318">
        <f>IF(L763="nio",0,IF(L763&gt;0,VLOOKUP(G763,'3-Productie normen'!A:O,VLOOKUP(L763,'3-Productie normen'!$B$33:$C$40,2,FALSE),FALSE)))</f>
        <v>0</v>
      </c>
      <c r="Q763" s="318">
        <f>P763*'3-Productie normen'!$O$8</f>
        <v>0</v>
      </c>
      <c r="R763" s="319" t="str">
        <f>VLOOKUP(G763,'3-Productie normen'!A:M,13,FALSE)</f>
        <v>S</v>
      </c>
      <c r="S763" s="319"/>
      <c r="U763" s="320">
        <f t="shared" si="23"/>
        <v>464.1</v>
      </c>
    </row>
    <row r="764" spans="1:21" ht="14.1" customHeight="1">
      <c r="A764" s="74">
        <v>764</v>
      </c>
      <c r="B764" s="286" t="s">
        <v>645</v>
      </c>
      <c r="C764" s="70" t="s">
        <v>686</v>
      </c>
      <c r="D764" s="526" t="s">
        <v>72</v>
      </c>
      <c r="E764" s="398" t="s">
        <v>727</v>
      </c>
      <c r="F764" s="70" t="s">
        <v>497</v>
      </c>
      <c r="G764" s="70" t="s">
        <v>38</v>
      </c>
      <c r="H764" s="70" t="s">
        <v>280</v>
      </c>
      <c r="I764" s="70" t="s">
        <v>634</v>
      </c>
      <c r="J764" s="526">
        <v>1.3</v>
      </c>
      <c r="K764" s="317">
        <f t="shared" si="24"/>
        <v>357</v>
      </c>
      <c r="L764" s="480">
        <v>255</v>
      </c>
      <c r="M764" s="480">
        <v>102</v>
      </c>
      <c r="N764" s="234" t="e">
        <f>IF(L764="nio",0,IF(L764&gt;0,L764*J764/P764,0))*VLOOKUP(B764,'2-Kosten per locatie'!$A$12:$C$50,3,FALSE)</f>
        <v>#DIV/0!</v>
      </c>
      <c r="O764" s="234" t="e">
        <f>IF(M764="","",J764*M764/Q764*VLOOKUP(B764,'2-Kosten per locatie'!$A$12:$C$50,3,FALSE))</f>
        <v>#DIV/0!</v>
      </c>
      <c r="P764" s="318">
        <f>IF(L764="nio",0,IF(L764&gt;0,VLOOKUP(G764,'3-Productie normen'!A:O,VLOOKUP(L764,'3-Productie normen'!$B$33:$C$40,2,FALSE),FALSE)))</f>
        <v>0</v>
      </c>
      <c r="Q764" s="318">
        <f>P764*'3-Productie normen'!$O$8</f>
        <v>0</v>
      </c>
      <c r="R764" s="319" t="str">
        <f>VLOOKUP(G764,'3-Productie normen'!A:M,13,FALSE)</f>
        <v>S</v>
      </c>
      <c r="S764" s="319"/>
      <c r="U764" s="320">
        <f t="shared" si="23"/>
        <v>464.1</v>
      </c>
    </row>
    <row r="765" spans="1:21" ht="14.1" customHeight="1">
      <c r="A765" s="74">
        <v>765</v>
      </c>
      <c r="B765" s="286" t="s">
        <v>645</v>
      </c>
      <c r="C765" s="70" t="s">
        <v>686</v>
      </c>
      <c r="D765" s="526" t="s">
        <v>72</v>
      </c>
      <c r="E765" s="398" t="s">
        <v>728</v>
      </c>
      <c r="F765" s="70" t="s">
        <v>497</v>
      </c>
      <c r="G765" s="70" t="s">
        <v>38</v>
      </c>
      <c r="H765" s="70" t="s">
        <v>280</v>
      </c>
      <c r="I765" s="70" t="s">
        <v>634</v>
      </c>
      <c r="J765" s="526">
        <v>1.3</v>
      </c>
      <c r="K765" s="317">
        <f t="shared" si="24"/>
        <v>357</v>
      </c>
      <c r="L765" s="480">
        <v>255</v>
      </c>
      <c r="M765" s="480">
        <v>102</v>
      </c>
      <c r="N765" s="234" t="e">
        <f>IF(L765="nio",0,IF(L765&gt;0,L765*J765/P765,0))*VLOOKUP(B765,'2-Kosten per locatie'!$A$12:$C$50,3,FALSE)</f>
        <v>#DIV/0!</v>
      </c>
      <c r="O765" s="234" t="e">
        <f>IF(M765="","",J765*M765/Q765*VLOOKUP(B765,'2-Kosten per locatie'!$A$12:$C$50,3,FALSE))</f>
        <v>#DIV/0!</v>
      </c>
      <c r="P765" s="318">
        <f>IF(L765="nio",0,IF(L765&gt;0,VLOOKUP(G765,'3-Productie normen'!A:O,VLOOKUP(L765,'3-Productie normen'!$B$33:$C$40,2,FALSE),FALSE)))</f>
        <v>0</v>
      </c>
      <c r="Q765" s="318">
        <f>P765*'3-Productie normen'!$O$8</f>
        <v>0</v>
      </c>
      <c r="R765" s="319" t="str">
        <f>VLOOKUP(G765,'3-Productie normen'!A:M,13,FALSE)</f>
        <v>S</v>
      </c>
      <c r="S765" s="319"/>
      <c r="U765" s="320">
        <f t="shared" si="23"/>
        <v>464.1</v>
      </c>
    </row>
    <row r="766" spans="1:21" ht="14.1" customHeight="1">
      <c r="A766" s="74">
        <v>766</v>
      </c>
      <c r="B766" s="286" t="s">
        <v>645</v>
      </c>
      <c r="C766" s="70" t="s">
        <v>686</v>
      </c>
      <c r="D766" s="526" t="s">
        <v>72</v>
      </c>
      <c r="E766" s="398" t="s">
        <v>252</v>
      </c>
      <c r="F766" s="70" t="s">
        <v>510</v>
      </c>
      <c r="G766" s="70" t="s">
        <v>40</v>
      </c>
      <c r="H766" s="70" t="s">
        <v>209</v>
      </c>
      <c r="I766" s="70" t="s">
        <v>642</v>
      </c>
      <c r="J766" s="526">
        <v>6.6</v>
      </c>
      <c r="K766" s="317">
        <f t="shared" si="24"/>
        <v>357</v>
      </c>
      <c r="L766" s="480">
        <v>255</v>
      </c>
      <c r="M766" s="480">
        <v>102</v>
      </c>
      <c r="N766" s="234" t="e">
        <f>IF(L766="nio",0,IF(L766&gt;0,L766*J766/P766,0))*VLOOKUP(B766,'2-Kosten per locatie'!$A$12:$C$50,3,FALSE)</f>
        <v>#DIV/0!</v>
      </c>
      <c r="O766" s="234" t="e">
        <f>IF(M766="","",J766*M766/Q766*VLOOKUP(B766,'2-Kosten per locatie'!$A$12:$C$50,3,FALSE))</f>
        <v>#DIV/0!</v>
      </c>
      <c r="P766" s="318">
        <f>IF(L766="nio",0,IF(L766&gt;0,VLOOKUP(G766,'3-Productie normen'!A:O,VLOOKUP(L766,'3-Productie normen'!$B$33:$C$40,2,FALSE),FALSE)))</f>
        <v>0</v>
      </c>
      <c r="Q766" s="318">
        <f>P766*'3-Productie normen'!$O$8</f>
        <v>0</v>
      </c>
      <c r="R766" s="319" t="str">
        <f>VLOOKUP(G766,'3-Productie normen'!A:M,13,FALSE)</f>
        <v>V</v>
      </c>
      <c r="S766" s="319"/>
      <c r="U766" s="320">
        <f t="shared" si="23"/>
        <v>2356.1999999999998</v>
      </c>
    </row>
    <row r="767" spans="1:21" ht="14.1" customHeight="1">
      <c r="A767" s="74">
        <v>767</v>
      </c>
      <c r="B767" s="286" t="s">
        <v>645</v>
      </c>
      <c r="C767" s="70" t="s">
        <v>686</v>
      </c>
      <c r="D767" s="526" t="s">
        <v>72</v>
      </c>
      <c r="E767" s="398" t="s">
        <v>729</v>
      </c>
      <c r="F767" s="70" t="s">
        <v>510</v>
      </c>
      <c r="G767" s="70" t="s">
        <v>40</v>
      </c>
      <c r="H767" s="70" t="s">
        <v>209</v>
      </c>
      <c r="I767" s="70" t="s">
        <v>642</v>
      </c>
      <c r="J767" s="526">
        <v>14.5</v>
      </c>
      <c r="K767" s="317">
        <f t="shared" si="24"/>
        <v>357</v>
      </c>
      <c r="L767" s="480">
        <v>255</v>
      </c>
      <c r="M767" s="480">
        <v>102</v>
      </c>
      <c r="N767" s="234" t="e">
        <f>IF(L767="nio",0,IF(L767&gt;0,L767*J767/P767,0))*VLOOKUP(B767,'2-Kosten per locatie'!$A$12:$C$50,3,FALSE)</f>
        <v>#DIV/0!</v>
      </c>
      <c r="O767" s="234" t="e">
        <f>IF(M767="","",J767*M767/Q767*VLOOKUP(B767,'2-Kosten per locatie'!$A$12:$C$50,3,FALSE))</f>
        <v>#DIV/0!</v>
      </c>
      <c r="P767" s="318">
        <f>IF(L767="nio",0,IF(L767&gt;0,VLOOKUP(G767,'3-Productie normen'!A:O,VLOOKUP(L767,'3-Productie normen'!$B$33:$C$40,2,FALSE),FALSE)))</f>
        <v>0</v>
      </c>
      <c r="Q767" s="318">
        <f>P767*'3-Productie normen'!$O$8</f>
        <v>0</v>
      </c>
      <c r="R767" s="319" t="str">
        <f>VLOOKUP(G767,'3-Productie normen'!A:M,13,FALSE)</f>
        <v>V</v>
      </c>
      <c r="S767" s="319"/>
      <c r="U767" s="320">
        <f t="shared" si="23"/>
        <v>5176.5</v>
      </c>
    </row>
    <row r="768" spans="1:21" ht="14.1" customHeight="1">
      <c r="A768" s="74">
        <v>768</v>
      </c>
      <c r="B768" s="286" t="s">
        <v>645</v>
      </c>
      <c r="C768" s="70" t="s">
        <v>686</v>
      </c>
      <c r="D768" s="526" t="s">
        <v>72</v>
      </c>
      <c r="E768" s="398" t="s">
        <v>253</v>
      </c>
      <c r="F768" s="70" t="s">
        <v>45</v>
      </c>
      <c r="G768" s="70" t="s">
        <v>45</v>
      </c>
      <c r="H768" s="70" t="s">
        <v>677</v>
      </c>
      <c r="I768" s="70" t="s">
        <v>635</v>
      </c>
      <c r="J768" s="526">
        <v>129.6</v>
      </c>
      <c r="K768" s="317">
        <f t="shared" si="24"/>
        <v>357</v>
      </c>
      <c r="L768" s="480">
        <v>255</v>
      </c>
      <c r="M768" s="480">
        <v>102</v>
      </c>
      <c r="N768" s="234" t="e">
        <f>IF(L768="nio",0,IF(L768&gt;0,L768*J768/P768,0))*VLOOKUP(B768,'2-Kosten per locatie'!$A$12:$C$50,3,FALSE)</f>
        <v>#DIV/0!</v>
      </c>
      <c r="O768" s="234" t="e">
        <f>IF(M768="","",J768*M768/Q768*VLOOKUP(B768,'2-Kosten per locatie'!$A$12:$C$50,3,FALSE))</f>
        <v>#DIV/0!</v>
      </c>
      <c r="P768" s="318">
        <f>IF(L768="nio",0,IF(L768&gt;0,VLOOKUP(G768,'3-Productie normen'!A:O,VLOOKUP(L768,'3-Productie normen'!$B$33:$C$40,2,FALSE),FALSE)))</f>
        <v>0</v>
      </c>
      <c r="Q768" s="318">
        <f>P768*'3-Productie normen'!$O$8</f>
        <v>0</v>
      </c>
      <c r="R768" s="319" t="str">
        <f>VLOOKUP(G768,'3-Productie normen'!A:M,13,FALSE)</f>
        <v>V</v>
      </c>
      <c r="S768" s="319"/>
      <c r="U768" s="320">
        <f t="shared" si="23"/>
        <v>46267.199999999997</v>
      </c>
    </row>
    <row r="769" spans="1:21" ht="14.1" customHeight="1">
      <c r="A769" s="74">
        <v>769</v>
      </c>
      <c r="B769" s="286" t="s">
        <v>645</v>
      </c>
      <c r="C769" s="70" t="s">
        <v>686</v>
      </c>
      <c r="D769" s="526" t="s">
        <v>72</v>
      </c>
      <c r="E769" s="398" t="s">
        <v>254</v>
      </c>
      <c r="F769" s="70" t="s">
        <v>730</v>
      </c>
      <c r="G769" s="70" t="s">
        <v>36</v>
      </c>
      <c r="H769" s="70" t="s">
        <v>677</v>
      </c>
      <c r="I769" s="70" t="s">
        <v>635</v>
      </c>
      <c r="J769" s="526">
        <v>34</v>
      </c>
      <c r="K769" s="317">
        <f t="shared" si="24"/>
        <v>357</v>
      </c>
      <c r="L769" s="480">
        <v>255</v>
      </c>
      <c r="M769" s="480">
        <v>102</v>
      </c>
      <c r="N769" s="234" t="e">
        <f>IF(L769="nio",0,IF(L769&gt;0,L769*J769/P769,0))*VLOOKUP(B769,'2-Kosten per locatie'!$A$12:$C$50,3,FALSE)</f>
        <v>#DIV/0!</v>
      </c>
      <c r="O769" s="234" t="e">
        <f>IF(M769="","",J769*M769/Q769*VLOOKUP(B769,'2-Kosten per locatie'!$A$12:$C$50,3,FALSE))</f>
        <v>#DIV/0!</v>
      </c>
      <c r="P769" s="318">
        <f>IF(L769="nio",0,IF(L769&gt;0,VLOOKUP(G769,'3-Productie normen'!A:O,VLOOKUP(L769,'3-Productie normen'!$B$33:$C$40,2,FALSE),FALSE)))</f>
        <v>0</v>
      </c>
      <c r="Q769" s="318">
        <f>P769*'3-Productie normen'!$O$8</f>
        <v>0</v>
      </c>
      <c r="R769" s="319" t="str">
        <f>VLOOKUP(G769,'3-Productie normen'!A:M,13,FALSE)</f>
        <v>B</v>
      </c>
      <c r="S769" s="319"/>
      <c r="U769" s="320">
        <f t="shared" ref="U769:U794" si="25">K769*J769</f>
        <v>12138</v>
      </c>
    </row>
    <row r="770" spans="1:21" ht="14.1" customHeight="1">
      <c r="A770" s="74">
        <v>770</v>
      </c>
      <c r="B770" s="286" t="s">
        <v>645</v>
      </c>
      <c r="C770" s="70" t="s">
        <v>686</v>
      </c>
      <c r="D770" s="526" t="s">
        <v>72</v>
      </c>
      <c r="E770" s="398" t="s">
        <v>405</v>
      </c>
      <c r="F770" s="70" t="s">
        <v>510</v>
      </c>
      <c r="G770" s="70" t="s">
        <v>40</v>
      </c>
      <c r="H770" s="70" t="s">
        <v>677</v>
      </c>
      <c r="I770" s="70" t="s">
        <v>635</v>
      </c>
      <c r="J770" s="526">
        <v>5.6</v>
      </c>
      <c r="K770" s="317">
        <f t="shared" si="24"/>
        <v>357</v>
      </c>
      <c r="L770" s="480">
        <v>255</v>
      </c>
      <c r="M770" s="480">
        <v>102</v>
      </c>
      <c r="N770" s="234" t="e">
        <f>IF(L770="nio",0,IF(L770&gt;0,L770*J770/P770,0))*VLOOKUP(B770,'2-Kosten per locatie'!$A$12:$C$50,3,FALSE)</f>
        <v>#DIV/0!</v>
      </c>
      <c r="O770" s="234" t="e">
        <f>IF(M770="","",J770*M770/Q770*VLOOKUP(B770,'2-Kosten per locatie'!$A$12:$C$50,3,FALSE))</f>
        <v>#DIV/0!</v>
      </c>
      <c r="P770" s="318">
        <f>IF(L770="nio",0,IF(L770&gt;0,VLOOKUP(G770,'3-Productie normen'!A:O,VLOOKUP(L770,'3-Productie normen'!$B$33:$C$40,2,FALSE),FALSE)))</f>
        <v>0</v>
      </c>
      <c r="Q770" s="318">
        <f>P770*'3-Productie normen'!$O$8</f>
        <v>0</v>
      </c>
      <c r="R770" s="319" t="str">
        <f>VLOOKUP(G770,'3-Productie normen'!A:M,13,FALSE)</f>
        <v>V</v>
      </c>
      <c r="S770" s="319"/>
      <c r="U770" s="320">
        <f t="shared" si="25"/>
        <v>1999.1999999999998</v>
      </c>
    </row>
    <row r="771" spans="1:21" ht="14.1" customHeight="1">
      <c r="A771" s="74">
        <v>771</v>
      </c>
      <c r="B771" s="286" t="s">
        <v>645</v>
      </c>
      <c r="C771" s="70" t="s">
        <v>686</v>
      </c>
      <c r="D771" s="526" t="s">
        <v>72</v>
      </c>
      <c r="E771" s="398" t="s">
        <v>498</v>
      </c>
      <c r="F771" s="70" t="s">
        <v>690</v>
      </c>
      <c r="G771" s="70" t="s">
        <v>38</v>
      </c>
      <c r="H771" s="70" t="s">
        <v>678</v>
      </c>
      <c r="I771" s="70" t="s">
        <v>634</v>
      </c>
      <c r="J771" s="526">
        <v>5.5</v>
      </c>
      <c r="K771" s="317">
        <f t="shared" si="24"/>
        <v>357</v>
      </c>
      <c r="L771" s="480">
        <v>255</v>
      </c>
      <c r="M771" s="480">
        <v>102</v>
      </c>
      <c r="N771" s="234" t="e">
        <f>IF(L771="nio",0,IF(L771&gt;0,L771*J771/P771,0))*VLOOKUP(B771,'2-Kosten per locatie'!$A$12:$C$50,3,FALSE)</f>
        <v>#DIV/0!</v>
      </c>
      <c r="O771" s="234" t="e">
        <f>IF(M771="","",J771*M771/Q771*VLOOKUP(B771,'2-Kosten per locatie'!$A$12:$C$50,3,FALSE))</f>
        <v>#DIV/0!</v>
      </c>
      <c r="P771" s="318">
        <f>IF(L771="nio",0,IF(L771&gt;0,VLOOKUP(G771,'3-Productie normen'!A:O,VLOOKUP(L771,'3-Productie normen'!$B$33:$C$40,2,FALSE),FALSE)))</f>
        <v>0</v>
      </c>
      <c r="Q771" s="318">
        <f>P771*'3-Productie normen'!$O$8</f>
        <v>0</v>
      </c>
      <c r="R771" s="319" t="str">
        <f>VLOOKUP(G771,'3-Productie normen'!A:M,13,FALSE)</f>
        <v>S</v>
      </c>
      <c r="S771" s="319"/>
      <c r="U771" s="320">
        <f t="shared" si="25"/>
        <v>1963.5</v>
      </c>
    </row>
    <row r="772" spans="1:21" ht="14.1" customHeight="1">
      <c r="A772" s="74">
        <v>772</v>
      </c>
      <c r="B772" s="286" t="s">
        <v>645</v>
      </c>
      <c r="C772" s="70" t="s">
        <v>686</v>
      </c>
      <c r="D772" s="526" t="s">
        <v>72</v>
      </c>
      <c r="E772" s="398" t="s">
        <v>731</v>
      </c>
      <c r="F772" s="70" t="s">
        <v>497</v>
      </c>
      <c r="G772" s="70" t="s">
        <v>38</v>
      </c>
      <c r="H772" s="70" t="s">
        <v>678</v>
      </c>
      <c r="I772" s="70" t="s">
        <v>634</v>
      </c>
      <c r="J772" s="526">
        <v>1</v>
      </c>
      <c r="K772" s="317">
        <f t="shared" si="24"/>
        <v>357</v>
      </c>
      <c r="L772" s="480">
        <v>255</v>
      </c>
      <c r="M772" s="480">
        <v>102</v>
      </c>
      <c r="N772" s="234" t="e">
        <f>IF(L772="nio",0,IF(L772&gt;0,L772*J772/P772,0))*VLOOKUP(B772,'2-Kosten per locatie'!$A$12:$C$50,3,FALSE)</f>
        <v>#DIV/0!</v>
      </c>
      <c r="O772" s="234" t="e">
        <f>IF(M772="","",J772*M772/Q772*VLOOKUP(B772,'2-Kosten per locatie'!$A$12:$C$50,3,FALSE))</f>
        <v>#DIV/0!</v>
      </c>
      <c r="P772" s="318">
        <f>IF(L772="nio",0,IF(L772&gt;0,VLOOKUP(G772,'3-Productie normen'!A:O,VLOOKUP(L772,'3-Productie normen'!$B$33:$C$40,2,FALSE),FALSE)))</f>
        <v>0</v>
      </c>
      <c r="Q772" s="318">
        <f>P772*'3-Productie normen'!$O$8</f>
        <v>0</v>
      </c>
      <c r="R772" s="319" t="str">
        <f>VLOOKUP(G772,'3-Productie normen'!A:M,13,FALSE)</f>
        <v>S</v>
      </c>
      <c r="S772" s="319"/>
      <c r="U772" s="320">
        <f t="shared" si="25"/>
        <v>357</v>
      </c>
    </row>
    <row r="773" spans="1:21" ht="14.1" customHeight="1">
      <c r="A773" s="74">
        <v>773</v>
      </c>
      <c r="B773" s="286" t="s">
        <v>645</v>
      </c>
      <c r="C773" s="70" t="s">
        <v>686</v>
      </c>
      <c r="D773" s="526" t="s">
        <v>72</v>
      </c>
      <c r="E773" s="398" t="s">
        <v>732</v>
      </c>
      <c r="F773" s="70" t="s">
        <v>497</v>
      </c>
      <c r="G773" s="70" t="s">
        <v>38</v>
      </c>
      <c r="H773" s="70" t="s">
        <v>678</v>
      </c>
      <c r="I773" s="70" t="s">
        <v>634</v>
      </c>
      <c r="J773" s="526">
        <v>1</v>
      </c>
      <c r="K773" s="317">
        <f t="shared" si="24"/>
        <v>357</v>
      </c>
      <c r="L773" s="480">
        <v>255</v>
      </c>
      <c r="M773" s="480">
        <v>102</v>
      </c>
      <c r="N773" s="234" t="e">
        <f>IF(L773="nio",0,IF(L773&gt;0,L773*J773/P773,0))*VLOOKUP(B773,'2-Kosten per locatie'!$A$12:$C$50,3,FALSE)</f>
        <v>#DIV/0!</v>
      </c>
      <c r="O773" s="234" t="e">
        <f>IF(M773="","",J773*M773/Q773*VLOOKUP(B773,'2-Kosten per locatie'!$A$12:$C$50,3,FALSE))</f>
        <v>#DIV/0!</v>
      </c>
      <c r="P773" s="318">
        <f>IF(L773="nio",0,IF(L773&gt;0,VLOOKUP(G773,'3-Productie normen'!A:O,VLOOKUP(L773,'3-Productie normen'!$B$33:$C$40,2,FALSE),FALSE)))</f>
        <v>0</v>
      </c>
      <c r="Q773" s="318">
        <f>P773*'3-Productie normen'!$O$8</f>
        <v>0</v>
      </c>
      <c r="R773" s="319" t="str">
        <f>VLOOKUP(G773,'3-Productie normen'!A:M,13,FALSE)</f>
        <v>S</v>
      </c>
      <c r="S773" s="319"/>
      <c r="U773" s="320">
        <f t="shared" si="25"/>
        <v>357</v>
      </c>
    </row>
    <row r="774" spans="1:21" ht="14.1" customHeight="1">
      <c r="A774" s="74">
        <v>774</v>
      </c>
      <c r="B774" s="286" t="s">
        <v>645</v>
      </c>
      <c r="C774" s="70" t="s">
        <v>686</v>
      </c>
      <c r="D774" s="526" t="s">
        <v>72</v>
      </c>
      <c r="E774" s="398" t="s">
        <v>256</v>
      </c>
      <c r="F774" s="70" t="s">
        <v>687</v>
      </c>
      <c r="G774" s="70" t="s">
        <v>38</v>
      </c>
      <c r="H774" s="70" t="s">
        <v>678</v>
      </c>
      <c r="I774" s="70" t="s">
        <v>634</v>
      </c>
      <c r="J774" s="526">
        <v>4.9000000000000004</v>
      </c>
      <c r="K774" s="317">
        <f t="shared" si="24"/>
        <v>357</v>
      </c>
      <c r="L774" s="480">
        <v>255</v>
      </c>
      <c r="M774" s="480">
        <v>102</v>
      </c>
      <c r="N774" s="234" t="e">
        <f>IF(L774="nio",0,IF(L774&gt;0,L774*J774/P774,0))*VLOOKUP(B774,'2-Kosten per locatie'!$A$12:$C$50,3,FALSE)</f>
        <v>#DIV/0!</v>
      </c>
      <c r="O774" s="234" t="e">
        <f>IF(M774="","",J774*M774/Q774*VLOOKUP(B774,'2-Kosten per locatie'!$A$12:$C$50,3,FALSE))</f>
        <v>#DIV/0!</v>
      </c>
      <c r="P774" s="318">
        <f>IF(L774="nio",0,IF(L774&gt;0,VLOOKUP(G774,'3-Productie normen'!A:O,VLOOKUP(L774,'3-Productie normen'!$B$33:$C$40,2,FALSE),FALSE)))</f>
        <v>0</v>
      </c>
      <c r="Q774" s="318">
        <f>P774*'3-Productie normen'!$O$8</f>
        <v>0</v>
      </c>
      <c r="R774" s="319" t="str">
        <f>VLOOKUP(G774,'3-Productie normen'!A:M,13,FALSE)</f>
        <v>S</v>
      </c>
      <c r="S774" s="319"/>
      <c r="U774" s="320">
        <f t="shared" si="25"/>
        <v>1749.3000000000002</v>
      </c>
    </row>
    <row r="775" spans="1:21" ht="14.1" customHeight="1">
      <c r="A775" s="74">
        <v>775</v>
      </c>
      <c r="B775" s="286" t="s">
        <v>645</v>
      </c>
      <c r="C775" s="70" t="s">
        <v>686</v>
      </c>
      <c r="D775" s="526" t="s">
        <v>72</v>
      </c>
      <c r="E775" s="398" t="s">
        <v>733</v>
      </c>
      <c r="F775" s="70" t="s">
        <v>497</v>
      </c>
      <c r="G775" s="70" t="s">
        <v>38</v>
      </c>
      <c r="H775" s="70" t="s">
        <v>678</v>
      </c>
      <c r="I775" s="70" t="s">
        <v>634</v>
      </c>
      <c r="J775" s="526">
        <v>1.1000000000000001</v>
      </c>
      <c r="K775" s="317">
        <f t="shared" si="24"/>
        <v>357</v>
      </c>
      <c r="L775" s="480">
        <v>255</v>
      </c>
      <c r="M775" s="480">
        <v>102</v>
      </c>
      <c r="N775" s="234" t="e">
        <f>IF(L775="nio",0,IF(L775&gt;0,L775*J775/P775,0))*VLOOKUP(B775,'2-Kosten per locatie'!$A$12:$C$50,3,FALSE)</f>
        <v>#DIV/0!</v>
      </c>
      <c r="O775" s="234" t="e">
        <f>IF(M775="","",J775*M775/Q775*VLOOKUP(B775,'2-Kosten per locatie'!$A$12:$C$50,3,FALSE))</f>
        <v>#DIV/0!</v>
      </c>
      <c r="P775" s="318">
        <f>IF(L775="nio",0,IF(L775&gt;0,VLOOKUP(G775,'3-Productie normen'!A:O,VLOOKUP(L775,'3-Productie normen'!$B$33:$C$40,2,FALSE),FALSE)))</f>
        <v>0</v>
      </c>
      <c r="Q775" s="318">
        <f>P775*'3-Productie normen'!$O$8</f>
        <v>0</v>
      </c>
      <c r="R775" s="319" t="str">
        <f>VLOOKUP(G775,'3-Productie normen'!A:M,13,FALSE)</f>
        <v>S</v>
      </c>
      <c r="S775" s="319"/>
      <c r="U775" s="320">
        <f t="shared" si="25"/>
        <v>392.70000000000005</v>
      </c>
    </row>
    <row r="776" spans="1:21" ht="14.1" customHeight="1">
      <c r="A776" s="74">
        <v>776</v>
      </c>
      <c r="B776" s="286" t="s">
        <v>645</v>
      </c>
      <c r="C776" s="70" t="s">
        <v>686</v>
      </c>
      <c r="D776" s="526" t="s">
        <v>72</v>
      </c>
      <c r="E776" s="398" t="s">
        <v>734</v>
      </c>
      <c r="F776" s="70" t="s">
        <v>497</v>
      </c>
      <c r="G776" s="70" t="s">
        <v>38</v>
      </c>
      <c r="H776" s="70" t="s">
        <v>678</v>
      </c>
      <c r="I776" s="70" t="s">
        <v>634</v>
      </c>
      <c r="J776" s="526">
        <v>1.1000000000000001</v>
      </c>
      <c r="K776" s="317">
        <f t="shared" si="24"/>
        <v>357</v>
      </c>
      <c r="L776" s="480">
        <v>255</v>
      </c>
      <c r="M776" s="480">
        <v>102</v>
      </c>
      <c r="N776" s="234" t="e">
        <f>IF(L776="nio",0,IF(L776&gt;0,L776*J776/P776,0))*VLOOKUP(B776,'2-Kosten per locatie'!$A$12:$C$50,3,FALSE)</f>
        <v>#DIV/0!</v>
      </c>
      <c r="O776" s="234" t="e">
        <f>IF(M776="","",J776*M776/Q776*VLOOKUP(B776,'2-Kosten per locatie'!$A$12:$C$50,3,FALSE))</f>
        <v>#DIV/0!</v>
      </c>
      <c r="P776" s="318">
        <f>IF(L776="nio",0,IF(L776&gt;0,VLOOKUP(G776,'3-Productie normen'!A:O,VLOOKUP(L776,'3-Productie normen'!$B$33:$C$40,2,FALSE),FALSE)))</f>
        <v>0</v>
      </c>
      <c r="Q776" s="318">
        <f>P776*'3-Productie normen'!$O$8</f>
        <v>0</v>
      </c>
      <c r="R776" s="319" t="str">
        <f>VLOOKUP(G776,'3-Productie normen'!A:M,13,FALSE)</f>
        <v>S</v>
      </c>
      <c r="S776" s="319"/>
      <c r="U776" s="320">
        <f t="shared" si="25"/>
        <v>392.70000000000005</v>
      </c>
    </row>
    <row r="777" spans="1:21" ht="14.1" customHeight="1">
      <c r="A777" s="74">
        <v>777</v>
      </c>
      <c r="B777" s="286" t="s">
        <v>645</v>
      </c>
      <c r="C777" s="70" t="s">
        <v>686</v>
      </c>
      <c r="D777" s="526" t="s">
        <v>72</v>
      </c>
      <c r="E777" s="398" t="s">
        <v>735</v>
      </c>
      <c r="F777" s="70" t="s">
        <v>736</v>
      </c>
      <c r="G777" s="70" t="s">
        <v>38</v>
      </c>
      <c r="H777" s="70" t="s">
        <v>678</v>
      </c>
      <c r="I777" s="70" t="s">
        <v>634</v>
      </c>
      <c r="J777" s="526">
        <v>1.1000000000000001</v>
      </c>
      <c r="K777" s="317">
        <f t="shared" si="24"/>
        <v>357</v>
      </c>
      <c r="L777" s="480">
        <v>255</v>
      </c>
      <c r="M777" s="480">
        <v>102</v>
      </c>
      <c r="N777" s="234" t="e">
        <f>IF(L777="nio",0,IF(L777&gt;0,L777*J777/P777,0))*VLOOKUP(B777,'2-Kosten per locatie'!$A$12:$C$50,3,FALSE)</f>
        <v>#DIV/0!</v>
      </c>
      <c r="O777" s="234" t="e">
        <f>IF(M777="","",J777*M777/Q777*VLOOKUP(B777,'2-Kosten per locatie'!$A$12:$C$50,3,FALSE))</f>
        <v>#DIV/0!</v>
      </c>
      <c r="P777" s="318">
        <f>IF(L777="nio",0,IF(L777&gt;0,VLOOKUP(G777,'3-Productie normen'!A:O,VLOOKUP(L777,'3-Productie normen'!$B$33:$C$40,2,FALSE),FALSE)))</f>
        <v>0</v>
      </c>
      <c r="Q777" s="318">
        <f>P777*'3-Productie normen'!$O$8</f>
        <v>0</v>
      </c>
      <c r="R777" s="319" t="str">
        <f>VLOOKUP(G777,'3-Productie normen'!A:M,13,FALSE)</f>
        <v>S</v>
      </c>
      <c r="S777" s="319"/>
      <c r="U777" s="320">
        <f t="shared" si="25"/>
        <v>392.70000000000005</v>
      </c>
    </row>
    <row r="778" spans="1:21" ht="14.1" customHeight="1">
      <c r="A778" s="74">
        <v>778</v>
      </c>
      <c r="B778" s="286" t="s">
        <v>645</v>
      </c>
      <c r="C778" s="70" t="s">
        <v>686</v>
      </c>
      <c r="D778" s="526" t="s">
        <v>72</v>
      </c>
      <c r="E778" s="398" t="s">
        <v>257</v>
      </c>
      <c r="F778" s="70" t="s">
        <v>510</v>
      </c>
      <c r="G778" s="70" t="s">
        <v>40</v>
      </c>
      <c r="H778" s="70" t="s">
        <v>209</v>
      </c>
      <c r="I778" s="70" t="s">
        <v>642</v>
      </c>
      <c r="J778" s="526">
        <v>36.200000000000003</v>
      </c>
      <c r="K778" s="317">
        <f t="shared" si="24"/>
        <v>357</v>
      </c>
      <c r="L778" s="480">
        <v>255</v>
      </c>
      <c r="M778" s="480">
        <v>102</v>
      </c>
      <c r="N778" s="234" t="e">
        <f>IF(L778="nio",0,IF(L778&gt;0,L778*J778/P778,0))*VLOOKUP(B778,'2-Kosten per locatie'!$A$12:$C$50,3,FALSE)</f>
        <v>#DIV/0!</v>
      </c>
      <c r="O778" s="234" t="e">
        <f>IF(M778="","",J778*M778/Q778*VLOOKUP(B778,'2-Kosten per locatie'!$A$12:$C$50,3,FALSE))</f>
        <v>#DIV/0!</v>
      </c>
      <c r="P778" s="318">
        <f>IF(L778="nio",0,IF(L778&gt;0,VLOOKUP(G778,'3-Productie normen'!A:O,VLOOKUP(L778,'3-Productie normen'!$B$33:$C$40,2,FALSE),FALSE)))</f>
        <v>0</v>
      </c>
      <c r="Q778" s="318">
        <f>P778*'3-Productie normen'!$O$8</f>
        <v>0</v>
      </c>
      <c r="R778" s="319" t="str">
        <f>VLOOKUP(G778,'3-Productie normen'!A:M,13,FALSE)</f>
        <v>V</v>
      </c>
      <c r="S778" s="319"/>
      <c r="U778" s="320">
        <f t="shared" si="25"/>
        <v>12923.400000000001</v>
      </c>
    </row>
    <row r="779" spans="1:21" ht="14.1" customHeight="1">
      <c r="A779" s="74">
        <v>779</v>
      </c>
      <c r="B779" s="286" t="s">
        <v>645</v>
      </c>
      <c r="C779" s="70" t="s">
        <v>686</v>
      </c>
      <c r="D779" s="526" t="s">
        <v>72</v>
      </c>
      <c r="E779" s="398" t="s">
        <v>737</v>
      </c>
      <c r="F779" s="70" t="s">
        <v>510</v>
      </c>
      <c r="G779" s="70" t="s">
        <v>40</v>
      </c>
      <c r="H779" s="70" t="s">
        <v>209</v>
      </c>
      <c r="I779" s="70" t="s">
        <v>642</v>
      </c>
      <c r="J779" s="526">
        <v>13.5</v>
      </c>
      <c r="K779" s="317">
        <f t="shared" ref="K779:K794" si="26">SUM(L779:M779)</f>
        <v>357</v>
      </c>
      <c r="L779" s="480">
        <v>255</v>
      </c>
      <c r="M779" s="480">
        <v>102</v>
      </c>
      <c r="N779" s="234" t="e">
        <f>IF(L779="nio",0,IF(L779&gt;0,L779*J779/P779,0))*VLOOKUP(B779,'2-Kosten per locatie'!$A$12:$C$50,3,FALSE)</f>
        <v>#DIV/0!</v>
      </c>
      <c r="O779" s="234" t="e">
        <f>IF(M779="","",J779*M779/Q779*VLOOKUP(B779,'2-Kosten per locatie'!$A$12:$C$50,3,FALSE))</f>
        <v>#DIV/0!</v>
      </c>
      <c r="P779" s="318">
        <f>IF(L779="nio",0,IF(L779&gt;0,VLOOKUP(G779,'3-Productie normen'!A:O,VLOOKUP(L779,'3-Productie normen'!$B$33:$C$40,2,FALSE),FALSE)))</f>
        <v>0</v>
      </c>
      <c r="Q779" s="318">
        <f>P779*'3-Productie normen'!$O$8</f>
        <v>0</v>
      </c>
      <c r="R779" s="319" t="str">
        <f>VLOOKUP(G779,'3-Productie normen'!A:M,13,FALSE)</f>
        <v>V</v>
      </c>
      <c r="S779" s="319"/>
      <c r="U779" s="320">
        <f t="shared" si="25"/>
        <v>4819.5</v>
      </c>
    </row>
    <row r="780" spans="1:21" ht="14.1" customHeight="1">
      <c r="A780" s="74">
        <v>780</v>
      </c>
      <c r="B780" s="286" t="s">
        <v>645</v>
      </c>
      <c r="C780" s="70" t="s">
        <v>686</v>
      </c>
      <c r="D780" s="526" t="s">
        <v>72</v>
      </c>
      <c r="E780" s="398" t="s">
        <v>258</v>
      </c>
      <c r="F780" s="70" t="s">
        <v>510</v>
      </c>
      <c r="G780" s="70" t="s">
        <v>40</v>
      </c>
      <c r="H780" s="70" t="s">
        <v>209</v>
      </c>
      <c r="I780" s="70" t="s">
        <v>642</v>
      </c>
      <c r="J780" s="526">
        <v>10</v>
      </c>
      <c r="K780" s="317">
        <f t="shared" si="26"/>
        <v>357</v>
      </c>
      <c r="L780" s="480">
        <v>255</v>
      </c>
      <c r="M780" s="480">
        <v>102</v>
      </c>
      <c r="N780" s="234" t="e">
        <f>IF(L780="nio",0,IF(L780&gt;0,L780*J780/P780,0))*VLOOKUP(B780,'2-Kosten per locatie'!$A$12:$C$50,3,FALSE)</f>
        <v>#DIV/0!</v>
      </c>
      <c r="O780" s="234" t="e">
        <f>IF(M780="","",J780*M780/Q780*VLOOKUP(B780,'2-Kosten per locatie'!$A$12:$C$50,3,FALSE))</f>
        <v>#DIV/0!</v>
      </c>
      <c r="P780" s="318">
        <f>IF(L780="nio",0,IF(L780&gt;0,VLOOKUP(G780,'3-Productie normen'!A:O,VLOOKUP(L780,'3-Productie normen'!$B$33:$C$40,2,FALSE),FALSE)))</f>
        <v>0</v>
      </c>
      <c r="Q780" s="318">
        <f>P780*'3-Productie normen'!$O$8</f>
        <v>0</v>
      </c>
      <c r="R780" s="319" t="str">
        <f>VLOOKUP(G780,'3-Productie normen'!A:M,13,FALSE)</f>
        <v>V</v>
      </c>
      <c r="S780" s="319"/>
      <c r="U780" s="320">
        <f t="shared" si="25"/>
        <v>3570</v>
      </c>
    </row>
    <row r="781" spans="1:21" ht="14.1" customHeight="1">
      <c r="A781" s="74">
        <v>781</v>
      </c>
      <c r="B781" s="286" t="s">
        <v>645</v>
      </c>
      <c r="C781" s="70" t="s">
        <v>686</v>
      </c>
      <c r="D781" s="526" t="s">
        <v>72</v>
      </c>
      <c r="E781" s="398" t="s">
        <v>406</v>
      </c>
      <c r="F781" s="70" t="s">
        <v>655</v>
      </c>
      <c r="G781" s="70" t="s">
        <v>46</v>
      </c>
      <c r="H781" s="70" t="s">
        <v>677</v>
      </c>
      <c r="I781" s="70" t="s">
        <v>635</v>
      </c>
      <c r="J781" s="526">
        <v>4.3</v>
      </c>
      <c r="K781" s="317">
        <f t="shared" si="26"/>
        <v>357</v>
      </c>
      <c r="L781" s="480">
        <v>255</v>
      </c>
      <c r="M781" s="480">
        <v>102</v>
      </c>
      <c r="N781" s="234" t="e">
        <f>IF(L781="nio",0,IF(L781&gt;0,L781*J781/P781,0))*VLOOKUP(B781,'2-Kosten per locatie'!$A$12:$C$50,3,FALSE)</f>
        <v>#DIV/0!</v>
      </c>
      <c r="O781" s="234" t="e">
        <f>IF(M781="","",J781*M781/Q781*VLOOKUP(B781,'2-Kosten per locatie'!$A$12:$C$50,3,FALSE))</f>
        <v>#DIV/0!</v>
      </c>
      <c r="P781" s="318">
        <f>IF(L781="nio",0,IF(L781&gt;0,VLOOKUP(G781,'3-Productie normen'!A:O,VLOOKUP(L781,'3-Productie normen'!$B$33:$C$40,2,FALSE),FALSE)))</f>
        <v>0</v>
      </c>
      <c r="Q781" s="318">
        <f>P781*'3-Productie normen'!$O$8</f>
        <v>0</v>
      </c>
      <c r="R781" s="319" t="str">
        <f>VLOOKUP(G781,'3-Productie normen'!A:M,13,FALSE)</f>
        <v>V</v>
      </c>
      <c r="S781" s="319"/>
      <c r="U781" s="320">
        <f t="shared" si="25"/>
        <v>1535.1</v>
      </c>
    </row>
    <row r="782" spans="1:21" ht="14.1" customHeight="1">
      <c r="A782" s="74">
        <v>782</v>
      </c>
      <c r="B782" s="286" t="s">
        <v>645</v>
      </c>
      <c r="C782" s="70" t="s">
        <v>686</v>
      </c>
      <c r="D782" s="526" t="s">
        <v>72</v>
      </c>
      <c r="E782" s="398" t="s">
        <v>407</v>
      </c>
      <c r="F782" s="70" t="s">
        <v>665</v>
      </c>
      <c r="G782" s="70" t="s">
        <v>601</v>
      </c>
      <c r="H782" s="70" t="s">
        <v>677</v>
      </c>
      <c r="I782" s="70"/>
      <c r="J782" s="526">
        <v>4.7</v>
      </c>
      <c r="K782" s="317">
        <f t="shared" si="26"/>
        <v>357</v>
      </c>
      <c r="L782" s="480">
        <v>255</v>
      </c>
      <c r="M782" s="480">
        <v>102</v>
      </c>
      <c r="N782" s="234" t="e">
        <f>IF(L782="nio",0,IF(L782&gt;0,L782*J782/P782,0))*VLOOKUP(B782,'2-Kosten per locatie'!$A$12:$C$50,3,FALSE)</f>
        <v>#DIV/0!</v>
      </c>
      <c r="O782" s="234" t="e">
        <f>IF(M782="","",J782*M782/Q782*VLOOKUP(B782,'2-Kosten per locatie'!$A$12:$C$50,3,FALSE))</f>
        <v>#DIV/0!</v>
      </c>
      <c r="P782" s="318">
        <f>IF(L782="nio",0,IF(L782&gt;0,VLOOKUP(G782,'3-Productie normen'!A:O,VLOOKUP(L782,'3-Productie normen'!$B$33:$C$40,2,FALSE),FALSE)))</f>
        <v>0</v>
      </c>
      <c r="Q782" s="318">
        <f>P782*'3-Productie normen'!$O$8</f>
        <v>0</v>
      </c>
      <c r="R782" s="319" t="str">
        <f>VLOOKUP(G782,'3-Productie normen'!A:M,13,FALSE)</f>
        <v>V</v>
      </c>
      <c r="S782" s="319"/>
      <c r="U782" s="320">
        <f t="shared" si="25"/>
        <v>1677.9</v>
      </c>
    </row>
    <row r="783" spans="1:21" ht="14.1" customHeight="1">
      <c r="A783" s="74">
        <v>783</v>
      </c>
      <c r="B783" s="286" t="s">
        <v>645</v>
      </c>
      <c r="C783" s="70" t="s">
        <v>686</v>
      </c>
      <c r="D783" s="526" t="s">
        <v>72</v>
      </c>
      <c r="E783" s="398" t="s">
        <v>262</v>
      </c>
      <c r="F783" s="70" t="s">
        <v>655</v>
      </c>
      <c r="G783" s="70" t="s">
        <v>46</v>
      </c>
      <c r="H783" s="70" t="s">
        <v>677</v>
      </c>
      <c r="I783" s="70" t="s">
        <v>635</v>
      </c>
      <c r="J783" s="526">
        <v>4.3</v>
      </c>
      <c r="K783" s="317">
        <f t="shared" si="26"/>
        <v>357</v>
      </c>
      <c r="L783" s="480">
        <v>255</v>
      </c>
      <c r="M783" s="480">
        <v>102</v>
      </c>
      <c r="N783" s="234" t="e">
        <f>IF(L783="nio",0,IF(L783&gt;0,L783*J783/P783,0))*VLOOKUP(B783,'2-Kosten per locatie'!$A$12:$C$50,3,FALSE)</f>
        <v>#DIV/0!</v>
      </c>
      <c r="O783" s="234" t="e">
        <f>IF(M783="","",J783*M783/Q783*VLOOKUP(B783,'2-Kosten per locatie'!$A$12:$C$50,3,FALSE))</f>
        <v>#DIV/0!</v>
      </c>
      <c r="P783" s="318">
        <f>IF(L783="nio",0,IF(L783&gt;0,VLOOKUP(G783,'3-Productie normen'!A:O,VLOOKUP(L783,'3-Productie normen'!$B$33:$C$40,2,FALSE),FALSE)))</f>
        <v>0</v>
      </c>
      <c r="Q783" s="318">
        <f>P783*'3-Productie normen'!$O$8</f>
        <v>0</v>
      </c>
      <c r="R783" s="319" t="str">
        <f>VLOOKUP(G783,'3-Productie normen'!A:M,13,FALSE)</f>
        <v>V</v>
      </c>
      <c r="S783" s="319"/>
      <c r="U783" s="320">
        <f t="shared" si="25"/>
        <v>1535.1</v>
      </c>
    </row>
    <row r="784" spans="1:21" ht="14.1" customHeight="1">
      <c r="A784" s="74">
        <v>784</v>
      </c>
      <c r="B784" s="286" t="s">
        <v>645</v>
      </c>
      <c r="C784" s="70" t="s">
        <v>686</v>
      </c>
      <c r="D784" s="526" t="s">
        <v>681</v>
      </c>
      <c r="E784" s="398" t="s">
        <v>263</v>
      </c>
      <c r="F784" s="70" t="s">
        <v>525</v>
      </c>
      <c r="G784" s="70" t="s">
        <v>40</v>
      </c>
      <c r="H784" s="70" t="s">
        <v>677</v>
      </c>
      <c r="I784" s="70" t="s">
        <v>635</v>
      </c>
      <c r="J784" s="526">
        <v>32.4</v>
      </c>
      <c r="K784" s="317">
        <f t="shared" si="26"/>
        <v>357</v>
      </c>
      <c r="L784" s="480">
        <v>255</v>
      </c>
      <c r="M784" s="480">
        <v>102</v>
      </c>
      <c r="N784" s="234" t="e">
        <f>IF(L784="nio",0,IF(L784&gt;0,L784*J784/P784,0))*VLOOKUP(B784,'2-Kosten per locatie'!$A$12:$C$50,3,FALSE)</f>
        <v>#DIV/0!</v>
      </c>
      <c r="O784" s="234" t="e">
        <f>IF(M784="","",J784*M784/Q784*VLOOKUP(B784,'2-Kosten per locatie'!$A$12:$C$50,3,FALSE))</f>
        <v>#DIV/0!</v>
      </c>
      <c r="P784" s="318">
        <f>IF(L784="nio",0,IF(L784&gt;0,VLOOKUP(G784,'3-Productie normen'!A:O,VLOOKUP(L784,'3-Productie normen'!$B$33:$C$40,2,FALSE),FALSE)))</f>
        <v>0</v>
      </c>
      <c r="Q784" s="318">
        <f>P784*'3-Productie normen'!$O$8</f>
        <v>0</v>
      </c>
      <c r="R784" s="319" t="str">
        <f>VLOOKUP(G784,'3-Productie normen'!A:M,13,FALSE)</f>
        <v>V</v>
      </c>
      <c r="S784" s="319"/>
      <c r="U784" s="320">
        <f t="shared" si="25"/>
        <v>11566.8</v>
      </c>
    </row>
    <row r="785" spans="1:21" ht="14.1" customHeight="1">
      <c r="A785" s="74">
        <v>785</v>
      </c>
      <c r="B785" s="286" t="s">
        <v>645</v>
      </c>
      <c r="C785" s="70" t="s">
        <v>686</v>
      </c>
      <c r="D785" s="526" t="s">
        <v>681</v>
      </c>
      <c r="E785" s="398" t="s">
        <v>264</v>
      </c>
      <c r="F785" s="70" t="s">
        <v>525</v>
      </c>
      <c r="G785" s="70" t="s">
        <v>40</v>
      </c>
      <c r="H785" s="70" t="s">
        <v>677</v>
      </c>
      <c r="I785" s="70" t="s">
        <v>635</v>
      </c>
      <c r="J785" s="526">
        <v>6.1</v>
      </c>
      <c r="K785" s="317">
        <f t="shared" si="26"/>
        <v>357</v>
      </c>
      <c r="L785" s="480">
        <v>255</v>
      </c>
      <c r="M785" s="480">
        <v>102</v>
      </c>
      <c r="N785" s="234" t="e">
        <f>IF(L785="nio",0,IF(L785&gt;0,L785*J785/P785,0))*VLOOKUP(B785,'2-Kosten per locatie'!$A$12:$C$50,3,FALSE)</f>
        <v>#DIV/0!</v>
      </c>
      <c r="O785" s="234" t="e">
        <f>IF(M785="","",J785*M785/Q785*VLOOKUP(B785,'2-Kosten per locatie'!$A$12:$C$50,3,FALSE))</f>
        <v>#DIV/0!</v>
      </c>
      <c r="P785" s="318">
        <f>IF(L785="nio",0,IF(L785&gt;0,VLOOKUP(G785,'3-Productie normen'!A:O,VLOOKUP(L785,'3-Productie normen'!$B$33:$C$40,2,FALSE),FALSE)))</f>
        <v>0</v>
      </c>
      <c r="Q785" s="318">
        <f>P785*'3-Productie normen'!$O$8</f>
        <v>0</v>
      </c>
      <c r="R785" s="319" t="str">
        <f>VLOOKUP(G785,'3-Productie normen'!A:M,13,FALSE)</f>
        <v>V</v>
      </c>
      <c r="S785" s="319"/>
      <c r="U785" s="320">
        <f t="shared" si="25"/>
        <v>2177.6999999999998</v>
      </c>
    </row>
    <row r="786" spans="1:21" ht="14.1" customHeight="1">
      <c r="A786" s="74">
        <v>786</v>
      </c>
      <c r="B786" s="286" t="s">
        <v>645</v>
      </c>
      <c r="C786" s="70" t="s">
        <v>686</v>
      </c>
      <c r="D786" s="526" t="s">
        <v>681</v>
      </c>
      <c r="E786" s="398" t="s">
        <v>265</v>
      </c>
      <c r="F786" s="70" t="s">
        <v>690</v>
      </c>
      <c r="G786" s="70" t="s">
        <v>38</v>
      </c>
      <c r="H786" s="70" t="s">
        <v>678</v>
      </c>
      <c r="I786" s="70" t="s">
        <v>634</v>
      </c>
      <c r="J786" s="526">
        <v>3.1</v>
      </c>
      <c r="K786" s="317">
        <f t="shared" si="26"/>
        <v>357</v>
      </c>
      <c r="L786" s="480">
        <v>255</v>
      </c>
      <c r="M786" s="480">
        <v>102</v>
      </c>
      <c r="N786" s="234" t="e">
        <f>IF(L786="nio",0,IF(L786&gt;0,L786*J786/P786,0))*VLOOKUP(B786,'2-Kosten per locatie'!$A$12:$C$50,3,FALSE)</f>
        <v>#DIV/0!</v>
      </c>
      <c r="O786" s="234" t="e">
        <f>IF(M786="","",J786*M786/Q786*VLOOKUP(B786,'2-Kosten per locatie'!$A$12:$C$50,3,FALSE))</f>
        <v>#DIV/0!</v>
      </c>
      <c r="P786" s="318">
        <f>IF(L786="nio",0,IF(L786&gt;0,VLOOKUP(G786,'3-Productie normen'!A:O,VLOOKUP(L786,'3-Productie normen'!$B$33:$C$40,2,FALSE),FALSE)))</f>
        <v>0</v>
      </c>
      <c r="Q786" s="318">
        <f>P786*'3-Productie normen'!$O$8</f>
        <v>0</v>
      </c>
      <c r="R786" s="319" t="str">
        <f>VLOOKUP(G786,'3-Productie normen'!A:M,13,FALSE)</f>
        <v>S</v>
      </c>
      <c r="S786" s="319"/>
      <c r="U786" s="320">
        <f t="shared" si="25"/>
        <v>1106.7</v>
      </c>
    </row>
    <row r="787" spans="1:21" ht="14.1" customHeight="1">
      <c r="A787" s="74">
        <v>787</v>
      </c>
      <c r="B787" s="286" t="s">
        <v>645</v>
      </c>
      <c r="C787" s="70" t="s">
        <v>686</v>
      </c>
      <c r="D787" s="526" t="s">
        <v>681</v>
      </c>
      <c r="E787" s="398" t="s">
        <v>738</v>
      </c>
      <c r="F787" s="70" t="s">
        <v>497</v>
      </c>
      <c r="G787" s="70" t="s">
        <v>38</v>
      </c>
      <c r="H787" s="70" t="s">
        <v>678</v>
      </c>
      <c r="I787" s="70" t="s">
        <v>634</v>
      </c>
      <c r="J787" s="526">
        <v>1.1000000000000001</v>
      </c>
      <c r="K787" s="317">
        <f t="shared" si="26"/>
        <v>357</v>
      </c>
      <c r="L787" s="480">
        <v>255</v>
      </c>
      <c r="M787" s="480">
        <v>102</v>
      </c>
      <c r="N787" s="234" t="e">
        <f>IF(L787="nio",0,IF(L787&gt;0,L787*J787/P787,0))*VLOOKUP(B787,'2-Kosten per locatie'!$A$12:$C$50,3,FALSE)</f>
        <v>#DIV/0!</v>
      </c>
      <c r="O787" s="234" t="e">
        <f>IF(M787="","",J787*M787/Q787*VLOOKUP(B787,'2-Kosten per locatie'!$A$12:$C$50,3,FALSE))</f>
        <v>#DIV/0!</v>
      </c>
      <c r="P787" s="318">
        <f>IF(L787="nio",0,IF(L787&gt;0,VLOOKUP(G787,'3-Productie normen'!A:O,VLOOKUP(L787,'3-Productie normen'!$B$33:$C$40,2,FALSE),FALSE)))</f>
        <v>0</v>
      </c>
      <c r="Q787" s="318">
        <f>P787*'3-Productie normen'!$O$8</f>
        <v>0</v>
      </c>
      <c r="R787" s="319" t="str">
        <f>VLOOKUP(G787,'3-Productie normen'!A:M,13,FALSE)</f>
        <v>S</v>
      </c>
      <c r="S787" s="319"/>
      <c r="U787" s="320">
        <f t="shared" si="25"/>
        <v>392.70000000000005</v>
      </c>
    </row>
    <row r="788" spans="1:21" ht="14.1" customHeight="1">
      <c r="A788" s="74">
        <v>788</v>
      </c>
      <c r="B788" s="286" t="s">
        <v>645</v>
      </c>
      <c r="C788" s="70" t="s">
        <v>686</v>
      </c>
      <c r="D788" s="526" t="s">
        <v>681</v>
      </c>
      <c r="E788" s="398" t="s">
        <v>739</v>
      </c>
      <c r="F788" s="70" t="s">
        <v>497</v>
      </c>
      <c r="G788" s="70" t="s">
        <v>38</v>
      </c>
      <c r="H788" s="70" t="s">
        <v>678</v>
      </c>
      <c r="I788" s="70" t="s">
        <v>634</v>
      </c>
      <c r="J788" s="526">
        <v>1.1000000000000001</v>
      </c>
      <c r="K788" s="317">
        <f t="shared" si="26"/>
        <v>357</v>
      </c>
      <c r="L788" s="480">
        <v>255</v>
      </c>
      <c r="M788" s="480">
        <v>102</v>
      </c>
      <c r="N788" s="234" t="e">
        <f>IF(L788="nio",0,IF(L788&gt;0,L788*J788/P788,0))*VLOOKUP(B788,'2-Kosten per locatie'!$A$12:$C$50,3,FALSE)</f>
        <v>#DIV/0!</v>
      </c>
      <c r="O788" s="234" t="e">
        <f>IF(M788="","",J788*M788/Q788*VLOOKUP(B788,'2-Kosten per locatie'!$A$12:$C$50,3,FALSE))</f>
        <v>#DIV/0!</v>
      </c>
      <c r="P788" s="318">
        <f>IF(L788="nio",0,IF(L788&gt;0,VLOOKUP(G788,'3-Productie normen'!A:O,VLOOKUP(L788,'3-Productie normen'!$B$33:$C$40,2,FALSE),FALSE)))</f>
        <v>0</v>
      </c>
      <c r="Q788" s="318">
        <f>P788*'3-Productie normen'!$O$8</f>
        <v>0</v>
      </c>
      <c r="R788" s="319" t="str">
        <f>VLOOKUP(G788,'3-Productie normen'!A:M,13,FALSE)</f>
        <v>S</v>
      </c>
      <c r="S788" s="319"/>
      <c r="U788" s="320">
        <f t="shared" si="25"/>
        <v>392.70000000000005</v>
      </c>
    </row>
    <row r="789" spans="1:21" ht="14.1" customHeight="1">
      <c r="A789" s="74">
        <v>789</v>
      </c>
      <c r="B789" s="286" t="s">
        <v>645</v>
      </c>
      <c r="C789" s="70" t="s">
        <v>686</v>
      </c>
      <c r="D789" s="526" t="s">
        <v>681</v>
      </c>
      <c r="E789" s="398" t="s">
        <v>266</v>
      </c>
      <c r="F789" s="70" t="s">
        <v>687</v>
      </c>
      <c r="G789" s="70" t="s">
        <v>38</v>
      </c>
      <c r="H789" s="70" t="s">
        <v>678</v>
      </c>
      <c r="I789" s="70" t="s">
        <v>634</v>
      </c>
      <c r="J789" s="526">
        <v>3.1</v>
      </c>
      <c r="K789" s="317">
        <f t="shared" si="26"/>
        <v>357</v>
      </c>
      <c r="L789" s="480">
        <v>255</v>
      </c>
      <c r="M789" s="480">
        <v>102</v>
      </c>
      <c r="N789" s="234" t="e">
        <f>IF(L789="nio",0,IF(L789&gt;0,L789*J789/P789,0))*VLOOKUP(B789,'2-Kosten per locatie'!$A$12:$C$50,3,FALSE)</f>
        <v>#DIV/0!</v>
      </c>
      <c r="O789" s="234" t="e">
        <f>IF(M789="","",J789*M789/Q789*VLOOKUP(B789,'2-Kosten per locatie'!$A$12:$C$50,3,FALSE))</f>
        <v>#DIV/0!</v>
      </c>
      <c r="P789" s="318">
        <f>IF(L789="nio",0,IF(L789&gt;0,VLOOKUP(G789,'3-Productie normen'!A:O,VLOOKUP(L789,'3-Productie normen'!$B$33:$C$40,2,FALSE),FALSE)))</f>
        <v>0</v>
      </c>
      <c r="Q789" s="318">
        <f>P789*'3-Productie normen'!$O$8</f>
        <v>0</v>
      </c>
      <c r="R789" s="319" t="str">
        <f>VLOOKUP(G789,'3-Productie normen'!A:M,13,FALSE)</f>
        <v>S</v>
      </c>
      <c r="S789" s="319"/>
      <c r="U789" s="320">
        <f t="shared" si="25"/>
        <v>1106.7</v>
      </c>
    </row>
    <row r="790" spans="1:21" ht="14.1" customHeight="1">
      <c r="A790" s="74">
        <v>790</v>
      </c>
      <c r="B790" s="286" t="s">
        <v>645</v>
      </c>
      <c r="C790" s="70" t="s">
        <v>686</v>
      </c>
      <c r="D790" s="526" t="s">
        <v>681</v>
      </c>
      <c r="E790" s="398" t="s">
        <v>672</v>
      </c>
      <c r="F790" s="70" t="s">
        <v>497</v>
      </c>
      <c r="G790" s="70" t="s">
        <v>38</v>
      </c>
      <c r="H790" s="70" t="s">
        <v>678</v>
      </c>
      <c r="I790" s="70" t="s">
        <v>634</v>
      </c>
      <c r="J790" s="526">
        <v>1.1000000000000001</v>
      </c>
      <c r="K790" s="317">
        <f t="shared" si="26"/>
        <v>357</v>
      </c>
      <c r="L790" s="480">
        <v>255</v>
      </c>
      <c r="M790" s="480">
        <v>102</v>
      </c>
      <c r="N790" s="234" t="e">
        <f>IF(L790="nio",0,IF(L790&gt;0,L790*J790/P790,0))*VLOOKUP(B790,'2-Kosten per locatie'!$A$12:$C$50,3,FALSE)</f>
        <v>#DIV/0!</v>
      </c>
      <c r="O790" s="234" t="e">
        <f>IF(M790="","",J790*M790/Q790*VLOOKUP(B790,'2-Kosten per locatie'!$A$12:$C$50,3,FALSE))</f>
        <v>#DIV/0!</v>
      </c>
      <c r="P790" s="318">
        <f>IF(L790="nio",0,IF(L790&gt;0,VLOOKUP(G790,'3-Productie normen'!A:O,VLOOKUP(L790,'3-Productie normen'!$B$33:$C$40,2,FALSE),FALSE)))</f>
        <v>0</v>
      </c>
      <c r="Q790" s="318">
        <f>P790*'3-Productie normen'!$O$8</f>
        <v>0</v>
      </c>
      <c r="R790" s="319" t="str">
        <f>VLOOKUP(G790,'3-Productie normen'!A:M,13,FALSE)</f>
        <v>S</v>
      </c>
      <c r="S790" s="319"/>
      <c r="U790" s="320">
        <f t="shared" si="25"/>
        <v>392.70000000000005</v>
      </c>
    </row>
    <row r="791" spans="1:21" ht="14.1" customHeight="1">
      <c r="A791" s="74">
        <v>791</v>
      </c>
      <c r="B791" s="286" t="s">
        <v>645</v>
      </c>
      <c r="C791" s="70" t="s">
        <v>686</v>
      </c>
      <c r="D791" s="526" t="s">
        <v>681</v>
      </c>
      <c r="E791" s="398" t="s">
        <v>673</v>
      </c>
      <c r="F791" s="70" t="s">
        <v>497</v>
      </c>
      <c r="G791" s="70" t="s">
        <v>38</v>
      </c>
      <c r="H791" s="70" t="s">
        <v>678</v>
      </c>
      <c r="I791" s="70" t="s">
        <v>634</v>
      </c>
      <c r="J791" s="526">
        <v>1.1000000000000001</v>
      </c>
      <c r="K791" s="317">
        <f t="shared" si="26"/>
        <v>357</v>
      </c>
      <c r="L791" s="480">
        <v>255</v>
      </c>
      <c r="M791" s="480">
        <v>102</v>
      </c>
      <c r="N791" s="234" t="e">
        <f>IF(L791="nio",0,IF(L791&gt;0,L791*J791/P791,0))*VLOOKUP(B791,'2-Kosten per locatie'!$A$12:$C$50,3,FALSE)</f>
        <v>#DIV/0!</v>
      </c>
      <c r="O791" s="234" t="e">
        <f>IF(M791="","",J791*M791/Q791*VLOOKUP(B791,'2-Kosten per locatie'!$A$12:$C$50,3,FALSE))</f>
        <v>#DIV/0!</v>
      </c>
      <c r="P791" s="318">
        <f>IF(L791="nio",0,IF(L791&gt;0,VLOOKUP(G791,'3-Productie normen'!A:O,VLOOKUP(L791,'3-Productie normen'!$B$33:$C$40,2,FALSE),FALSE)))</f>
        <v>0</v>
      </c>
      <c r="Q791" s="318">
        <f>P791*'3-Productie normen'!$O$8</f>
        <v>0</v>
      </c>
      <c r="R791" s="319" t="str">
        <f>VLOOKUP(G791,'3-Productie normen'!A:M,13,FALSE)</f>
        <v>S</v>
      </c>
      <c r="S791" s="319"/>
      <c r="U791" s="320">
        <f t="shared" si="25"/>
        <v>392.70000000000005</v>
      </c>
    </row>
    <row r="792" spans="1:21" ht="14.1" customHeight="1">
      <c r="A792" s="74">
        <v>792</v>
      </c>
      <c r="B792" s="286" t="s">
        <v>645</v>
      </c>
      <c r="C792" s="70" t="s">
        <v>686</v>
      </c>
      <c r="D792" s="526" t="s">
        <v>681</v>
      </c>
      <c r="E792" s="398" t="s">
        <v>410</v>
      </c>
      <c r="F792" s="70" t="s">
        <v>510</v>
      </c>
      <c r="G792" s="70" t="s">
        <v>40</v>
      </c>
      <c r="H792" s="70" t="s">
        <v>209</v>
      </c>
      <c r="I792" s="70" t="s">
        <v>642</v>
      </c>
      <c r="J792" s="526">
        <v>22.6</v>
      </c>
      <c r="K792" s="317">
        <f t="shared" si="26"/>
        <v>357</v>
      </c>
      <c r="L792" s="480">
        <v>255</v>
      </c>
      <c r="M792" s="480">
        <v>102</v>
      </c>
      <c r="N792" s="234" t="e">
        <f>IF(L792="nio",0,IF(L792&gt;0,L792*J792/P792,0))*VLOOKUP(B792,'2-Kosten per locatie'!$A$12:$C$50,3,FALSE)</f>
        <v>#DIV/0!</v>
      </c>
      <c r="O792" s="234" t="e">
        <f>IF(M792="","",J792*M792/Q792*VLOOKUP(B792,'2-Kosten per locatie'!$A$12:$C$50,3,FALSE))</f>
        <v>#DIV/0!</v>
      </c>
      <c r="P792" s="318">
        <f>IF(L792="nio",0,IF(L792&gt;0,VLOOKUP(G792,'3-Productie normen'!A:O,VLOOKUP(L792,'3-Productie normen'!$B$33:$C$40,2,FALSE),FALSE)))</f>
        <v>0</v>
      </c>
      <c r="Q792" s="318">
        <f>P792*'3-Productie normen'!$O$8</f>
        <v>0</v>
      </c>
      <c r="R792" s="319" t="str">
        <f>VLOOKUP(G792,'3-Productie normen'!A:M,13,FALSE)</f>
        <v>V</v>
      </c>
      <c r="S792" s="319"/>
      <c r="U792" s="320">
        <f t="shared" si="25"/>
        <v>8068.2000000000007</v>
      </c>
    </row>
    <row r="793" spans="1:21" ht="14.1" customHeight="1">
      <c r="A793" s="74">
        <v>793</v>
      </c>
      <c r="B793" s="286" t="s">
        <v>645</v>
      </c>
      <c r="C793" s="70" t="s">
        <v>686</v>
      </c>
      <c r="D793" s="526" t="s">
        <v>681</v>
      </c>
      <c r="E793" s="398" t="s">
        <v>411</v>
      </c>
      <c r="F793" s="70" t="s">
        <v>510</v>
      </c>
      <c r="G793" s="70" t="s">
        <v>40</v>
      </c>
      <c r="H793" s="70" t="s">
        <v>209</v>
      </c>
      <c r="I793" s="70" t="s">
        <v>642</v>
      </c>
      <c r="J793" s="526">
        <v>37.5</v>
      </c>
      <c r="K793" s="317">
        <f t="shared" si="26"/>
        <v>357</v>
      </c>
      <c r="L793" s="480">
        <v>255</v>
      </c>
      <c r="M793" s="480">
        <v>102</v>
      </c>
      <c r="N793" s="234" t="e">
        <f>IF(L793="nio",0,IF(L793&gt;0,L793*J793/P793,0))*VLOOKUP(B793,'2-Kosten per locatie'!$A$12:$C$50,3,FALSE)</f>
        <v>#DIV/0!</v>
      </c>
      <c r="O793" s="234" t="e">
        <f>IF(M793="","",J793*M793/Q793*VLOOKUP(B793,'2-Kosten per locatie'!$A$12:$C$50,3,FALSE))</f>
        <v>#DIV/0!</v>
      </c>
      <c r="P793" s="318">
        <f>IF(L793="nio",0,IF(L793&gt;0,VLOOKUP(G793,'3-Productie normen'!A:O,VLOOKUP(L793,'3-Productie normen'!$B$33:$C$40,2,FALSE),FALSE)))</f>
        <v>0</v>
      </c>
      <c r="Q793" s="318">
        <f>P793*'3-Productie normen'!$O$8</f>
        <v>0</v>
      </c>
      <c r="R793" s="319" t="str">
        <f>VLOOKUP(G793,'3-Productie normen'!A:M,13,FALSE)</f>
        <v>V</v>
      </c>
      <c r="S793" s="319"/>
      <c r="U793" s="320">
        <f t="shared" si="25"/>
        <v>13387.5</v>
      </c>
    </row>
    <row r="794" spans="1:21" ht="14.1" customHeight="1">
      <c r="A794" s="74">
        <v>794</v>
      </c>
      <c r="B794" s="286" t="s">
        <v>645</v>
      </c>
      <c r="C794" s="70" t="s">
        <v>686</v>
      </c>
      <c r="D794" s="526" t="s">
        <v>681</v>
      </c>
      <c r="E794" s="398" t="s">
        <v>268</v>
      </c>
      <c r="F794" s="70" t="s">
        <v>510</v>
      </c>
      <c r="G794" s="70" t="s">
        <v>40</v>
      </c>
      <c r="H794" s="70" t="s">
        <v>209</v>
      </c>
      <c r="I794" s="70" t="s">
        <v>642</v>
      </c>
      <c r="J794" s="526">
        <v>45.5</v>
      </c>
      <c r="K794" s="317">
        <f t="shared" si="26"/>
        <v>357</v>
      </c>
      <c r="L794" s="480">
        <v>255</v>
      </c>
      <c r="M794" s="480">
        <v>102</v>
      </c>
      <c r="N794" s="234" t="e">
        <f>IF(L794="nio",0,IF(L794&gt;0,L794*J794/P794,0))*VLOOKUP(B794,'2-Kosten per locatie'!$A$12:$C$50,3,FALSE)</f>
        <v>#DIV/0!</v>
      </c>
      <c r="O794" s="234" t="e">
        <f>IF(M794="","",J794*M794/Q794*VLOOKUP(B794,'2-Kosten per locatie'!$A$12:$C$50,3,FALSE))</f>
        <v>#DIV/0!</v>
      </c>
      <c r="P794" s="318">
        <f>IF(L794="nio",0,IF(L794&gt;0,VLOOKUP(G794,'3-Productie normen'!A:O,VLOOKUP(L794,'3-Productie normen'!$B$33:$C$40,2,FALSE),FALSE)))</f>
        <v>0</v>
      </c>
      <c r="Q794" s="318">
        <f>P794*'3-Productie normen'!$O$8</f>
        <v>0</v>
      </c>
      <c r="R794" s="319" t="str">
        <f>VLOOKUP(G794,'3-Productie normen'!A:M,13,FALSE)</f>
        <v>V</v>
      </c>
      <c r="S794" s="319"/>
      <c r="U794" s="320">
        <f t="shared" si="25"/>
        <v>16243.5</v>
      </c>
    </row>
  </sheetData>
  <autoFilter ref="B9:U794"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28515625" defaultRowHeight="13.5"/>
  <cols>
    <col min="1" max="1" width="45.5703125" style="55" customWidth="1"/>
    <col min="2" max="2" width="18.28515625" style="55" customWidth="1"/>
    <col min="3" max="3" width="18.42578125" style="55" customWidth="1"/>
    <col min="4" max="4" width="10.7109375" style="2" customWidth="1"/>
    <col min="5" max="5" width="11.140625" style="2" customWidth="1"/>
    <col min="6" max="6" width="2.140625" style="2" customWidth="1"/>
    <col min="7" max="7" width="7.85546875" style="2" customWidth="1"/>
    <col min="8" max="8" width="27" style="2" bestFit="1" customWidth="1"/>
    <col min="9" max="16384" width="9.28515625" style="2"/>
  </cols>
  <sheetData>
    <row r="1" spans="1:8">
      <c r="A1" s="453" t="s">
        <v>4</v>
      </c>
      <c r="B1" s="88"/>
      <c r="C1" s="89"/>
      <c r="D1" s="1"/>
      <c r="E1" s="1"/>
      <c r="F1" s="1"/>
      <c r="G1" s="1"/>
    </row>
    <row r="2" spans="1:8">
      <c r="A2" s="89"/>
      <c r="B2" s="89"/>
      <c r="C2" s="89"/>
      <c r="D2" s="1"/>
      <c r="E2" s="1"/>
      <c r="F2" s="1"/>
      <c r="G2" s="1"/>
    </row>
    <row r="3" spans="1:8" ht="15.75">
      <c r="A3" s="38" t="str">
        <f>'2-Kosten per locatie'!A3</f>
        <v>Naam opdrachtgever</v>
      </c>
      <c r="B3" s="47" t="str">
        <f>'2-Kosten per locatie'!B3</f>
        <v>Samenwerkingsorganisatie De Wolden Hoogeveen</v>
      </c>
      <c r="C3" s="89"/>
      <c r="D3" s="1"/>
      <c r="E3" s="30"/>
      <c r="F3" s="1"/>
      <c r="G3" s="1"/>
    </row>
    <row r="4" spans="1:8" ht="15.75">
      <c r="A4" s="38" t="str">
        <f>'2-Kosten per locatie'!A4</f>
        <v>Calculatie onderdeel</v>
      </c>
      <c r="B4" s="47" t="str">
        <f ca="1">MID(CELL("bestandsnaam",$C$9),SEARCH("]",CELL("bestandsnaam",$C$9),1)+1,256)</f>
        <v>5-Premies en opslagen</v>
      </c>
      <c r="C4" s="90"/>
      <c r="D4" s="15"/>
      <c r="E4" s="4"/>
      <c r="F4" s="4"/>
      <c r="G4" s="4"/>
    </row>
    <row r="5" spans="1:8" ht="15.75">
      <c r="A5" s="38" t="str">
        <f>'2-Kosten per locatie'!A5</f>
        <v>Gebouw/plaats</v>
      </c>
      <c r="B5" s="47" t="str">
        <f>'2-Kosten per locatie'!B5</f>
        <v>Hoogeveen e.o.</v>
      </c>
      <c r="C5" s="38"/>
      <c r="D5" s="8"/>
      <c r="E5" s="16"/>
      <c r="F5" s="5"/>
      <c r="G5" s="4"/>
    </row>
    <row r="6" spans="1:8" ht="15.75">
      <c r="A6" s="38" t="str">
        <f>'2-Kosten per locatie'!A6</f>
        <v>Referentie nummer</v>
      </c>
      <c r="B6" s="47">
        <f>'2-Kosten per locatie'!B6</f>
        <v>0</v>
      </c>
      <c r="C6" s="76"/>
      <c r="D6" s="8"/>
      <c r="E6" s="32"/>
      <c r="F6" s="31"/>
      <c r="G6" s="33"/>
      <c r="H6" s="34"/>
    </row>
    <row r="7" spans="1:8" ht="15.75">
      <c r="A7" s="38" t="str">
        <f>'2-Kosten per locatie'!A7</f>
        <v>Naam dienstverlener</v>
      </c>
      <c r="B7" s="47">
        <f>'2-Kosten per locatie'!B7</f>
        <v>0</v>
      </c>
      <c r="C7" s="76"/>
      <c r="D7" s="8"/>
      <c r="E7" s="16"/>
      <c r="F7" s="5"/>
      <c r="G7" s="4"/>
    </row>
    <row r="8" spans="1:8" ht="15.75">
      <c r="A8" s="38" t="str">
        <f>'2-Kosten per locatie'!A8</f>
        <v>Prijspeil</v>
      </c>
      <c r="B8" s="236">
        <f>'2-Kosten per locatie'!B8</f>
        <v>46023</v>
      </c>
      <c r="C8" s="91"/>
      <c r="D8" s="16"/>
      <c r="E8" s="16"/>
      <c r="F8" s="5"/>
      <c r="G8" s="4"/>
    </row>
    <row r="9" spans="1:8" ht="19.5">
      <c r="A9" s="194"/>
      <c r="B9" s="91"/>
      <c r="C9" s="91"/>
      <c r="D9" s="16"/>
      <c r="E9" s="16"/>
      <c r="F9" s="5"/>
      <c r="G9" s="4"/>
    </row>
    <row r="10" spans="1:8" ht="22.5">
      <c r="A10" s="322" t="s">
        <v>75</v>
      </c>
      <c r="B10" s="323"/>
      <c r="C10" s="324"/>
      <c r="D10" s="16"/>
      <c r="E10" s="16"/>
      <c r="F10" s="5"/>
      <c r="G10" s="4"/>
    </row>
    <row r="11" spans="1:8">
      <c r="A11" s="92"/>
      <c r="B11" s="93"/>
      <c r="C11" s="93"/>
      <c r="D11" s="16"/>
      <c r="E11" s="16"/>
      <c r="F11" s="4"/>
      <c r="G11" s="4"/>
    </row>
    <row r="12" spans="1:8">
      <c r="A12" s="325"/>
      <c r="B12" s="321"/>
      <c r="C12" s="326" t="s">
        <v>76</v>
      </c>
      <c r="D12" s="16"/>
      <c r="E12" s="16"/>
      <c r="F12" s="5"/>
      <c r="G12" s="4"/>
    </row>
    <row r="13" spans="1:8">
      <c r="A13" s="94" t="s">
        <v>77</v>
      </c>
      <c r="B13" s="321"/>
      <c r="C13" s="237">
        <v>0</v>
      </c>
      <c r="D13" s="16"/>
      <c r="E13" s="16"/>
      <c r="F13" s="17"/>
      <c r="G13" s="4"/>
    </row>
    <row r="14" spans="1:8">
      <c r="A14" s="94" t="s">
        <v>78</v>
      </c>
      <c r="B14" s="321"/>
      <c r="C14" s="237">
        <v>0</v>
      </c>
      <c r="D14" s="16"/>
      <c r="E14" s="16"/>
      <c r="F14" s="17"/>
      <c r="G14" s="4"/>
    </row>
    <row r="15" spans="1:8">
      <c r="A15" s="94" t="s">
        <v>79</v>
      </c>
      <c r="B15" s="321"/>
      <c r="C15" s="237">
        <v>0</v>
      </c>
      <c r="D15" s="16"/>
      <c r="E15" s="16"/>
      <c r="F15" s="17"/>
      <c r="G15" s="4"/>
    </row>
    <row r="16" spans="1:8">
      <c r="A16" s="327" t="s">
        <v>22</v>
      </c>
      <c r="B16" s="328"/>
      <c r="C16" s="329">
        <f>SUM(C13:C15)</f>
        <v>0</v>
      </c>
      <c r="D16" s="16"/>
      <c r="E16" s="16"/>
      <c r="F16" s="4"/>
    </row>
    <row r="17" spans="1:7">
      <c r="A17" s="327"/>
      <c r="B17" s="328"/>
      <c r="C17" s="329"/>
      <c r="D17" s="16"/>
      <c r="E17" s="16"/>
      <c r="F17" s="4"/>
    </row>
    <row r="18" spans="1:7">
      <c r="A18" s="559" t="s">
        <v>80</v>
      </c>
      <c r="B18" s="560"/>
      <c r="C18" s="237">
        <v>0</v>
      </c>
      <c r="D18" s="16"/>
      <c r="E18" s="16"/>
      <c r="F18" s="4"/>
    </row>
    <row r="19" spans="1:7">
      <c r="A19" s="94" t="s">
        <v>81</v>
      </c>
      <c r="B19" s="95"/>
      <c r="C19" s="237">
        <v>0</v>
      </c>
      <c r="D19" s="16"/>
      <c r="E19" s="16"/>
      <c r="F19" s="4"/>
    </row>
    <row r="20" spans="1:7">
      <c r="A20" s="559" t="s">
        <v>82</v>
      </c>
      <c r="B20" s="560"/>
      <c r="C20" s="237">
        <v>0</v>
      </c>
      <c r="D20" s="16"/>
      <c r="E20" s="16"/>
      <c r="F20" s="4"/>
    </row>
    <row r="21" spans="1:7">
      <c r="A21" s="559" t="s">
        <v>83</v>
      </c>
      <c r="B21" s="560"/>
      <c r="C21" s="330" t="e">
        <f>C34</f>
        <v>#DIV/0!</v>
      </c>
      <c r="D21" s="16"/>
      <c r="E21" s="16"/>
      <c r="F21" s="4"/>
    </row>
    <row r="22" spans="1:7">
      <c r="A22" s="559" t="s">
        <v>84</v>
      </c>
      <c r="B22" s="560"/>
      <c r="C22" s="237">
        <v>0</v>
      </c>
      <c r="D22" s="16"/>
      <c r="E22" s="16"/>
      <c r="F22" s="4"/>
    </row>
    <row r="23" spans="1:7">
      <c r="A23" s="559" t="s">
        <v>85</v>
      </c>
      <c r="B23" s="560"/>
      <c r="C23" s="237">
        <v>0</v>
      </c>
      <c r="D23" s="16"/>
      <c r="E23" s="16"/>
      <c r="F23" s="4"/>
    </row>
    <row r="24" spans="1:7">
      <c r="A24" s="561" t="s">
        <v>86</v>
      </c>
      <c r="B24" s="562"/>
      <c r="C24" s="331" t="e">
        <f>SUM(C16:C23)</f>
        <v>#DIV/0!</v>
      </c>
      <c r="D24" s="16"/>
      <c r="E24" s="16"/>
      <c r="F24" s="4"/>
    </row>
    <row r="25" spans="1:7">
      <c r="A25" s="96"/>
      <c r="B25" s="97"/>
      <c r="C25" s="98"/>
      <c r="D25" s="16"/>
      <c r="E25" s="16"/>
      <c r="F25" s="7"/>
      <c r="G25" s="4"/>
    </row>
    <row r="26" spans="1:7" ht="22.5">
      <c r="A26" s="322" t="s">
        <v>87</v>
      </c>
      <c r="B26" s="323"/>
      <c r="C26" s="324"/>
      <c r="D26" s="16"/>
      <c r="E26" s="16"/>
      <c r="F26" s="5"/>
      <c r="G26" s="4"/>
    </row>
    <row r="27" spans="1:7">
      <c r="A27" s="92"/>
      <c r="B27" s="93"/>
      <c r="C27" s="93"/>
      <c r="D27" s="16"/>
      <c r="E27" s="16"/>
      <c r="F27" s="4"/>
      <c r="G27" s="4"/>
    </row>
    <row r="28" spans="1:7">
      <c r="A28" s="93"/>
      <c r="B28" s="93"/>
      <c r="C28" s="332" t="s">
        <v>88</v>
      </c>
      <c r="D28" s="16"/>
      <c r="E28" s="16"/>
      <c r="F28" s="4"/>
      <c r="G28" s="4"/>
    </row>
    <row r="29" spans="1:7">
      <c r="A29" s="94" t="s">
        <v>89</v>
      </c>
      <c r="B29" s="321"/>
      <c r="C29" s="333">
        <f>'6-Opbouw uurtarief productie'!E20</f>
        <v>0</v>
      </c>
      <c r="D29" s="16"/>
      <c r="E29" s="16"/>
      <c r="G29" s="4"/>
    </row>
    <row r="30" spans="1:7">
      <c r="A30" s="94" t="s">
        <v>90</v>
      </c>
      <c r="B30" s="99" t="s">
        <v>91</v>
      </c>
      <c r="C30" s="334">
        <v>0</v>
      </c>
      <c r="D30" s="16"/>
      <c r="E30" s="16"/>
      <c r="F30" s="5"/>
      <c r="G30" s="4"/>
    </row>
    <row r="31" spans="1:7">
      <c r="A31" s="94" t="s">
        <v>92</v>
      </c>
      <c r="B31" s="321"/>
      <c r="C31" s="238">
        <f>C29+C30</f>
        <v>0</v>
      </c>
      <c r="D31" s="16"/>
      <c r="E31" s="16"/>
      <c r="F31" s="5"/>
      <c r="G31" s="4"/>
    </row>
    <row r="32" spans="1:7">
      <c r="A32" s="335" t="s">
        <v>93</v>
      </c>
      <c r="B32" s="100"/>
      <c r="C32" s="336">
        <v>0</v>
      </c>
      <c r="E32" s="18"/>
      <c r="F32" s="5"/>
      <c r="G32" s="4"/>
    </row>
    <row r="33" spans="1:7">
      <c r="A33" s="92"/>
      <c r="B33" s="337"/>
      <c r="C33" s="239"/>
      <c r="E33" s="3"/>
      <c r="F33" s="4"/>
      <c r="G33" s="4"/>
    </row>
    <row r="34" spans="1:7">
      <c r="A34" s="338" t="s">
        <v>94</v>
      </c>
      <c r="B34" s="339"/>
      <c r="C34" s="340" t="e">
        <f>(C31/C29)*C32</f>
        <v>#DIV/0!</v>
      </c>
      <c r="E34" s="19"/>
      <c r="F34" s="5"/>
      <c r="G34" s="20"/>
    </row>
    <row r="35" spans="1:7">
      <c r="A35" s="92"/>
      <c r="B35" s="93"/>
      <c r="C35" s="93"/>
      <c r="E35" s="19"/>
      <c r="F35" s="5"/>
      <c r="G35" s="4"/>
    </row>
    <row r="36" spans="1:7" ht="22.5">
      <c r="A36" s="341" t="s">
        <v>95</v>
      </c>
      <c r="B36" s="342"/>
      <c r="C36" s="343"/>
      <c r="E36" s="19"/>
      <c r="F36" s="5"/>
      <c r="G36" s="4"/>
    </row>
    <row r="37" spans="1:7">
      <c r="A37" s="96"/>
      <c r="B37" s="97"/>
      <c r="C37" s="98"/>
      <c r="E37" s="19"/>
      <c r="F37" s="5"/>
      <c r="G37" s="4"/>
    </row>
    <row r="38" spans="1:7" ht="15">
      <c r="A38" s="96"/>
      <c r="B38" s="344" t="s">
        <v>96</v>
      </c>
      <c r="C38" s="98"/>
      <c r="E38" s="19"/>
      <c r="F38" s="5"/>
      <c r="G38" s="4"/>
    </row>
    <row r="39" spans="1:7">
      <c r="A39" s="345" t="s">
        <v>97</v>
      </c>
      <c r="B39" s="346">
        <v>365</v>
      </c>
      <c r="C39" s="98"/>
      <c r="E39" s="19"/>
      <c r="F39" s="5"/>
      <c r="G39" s="9"/>
    </row>
    <row r="40" spans="1:7">
      <c r="A40" s="345" t="s">
        <v>98</v>
      </c>
      <c r="B40" s="346">
        <v>104</v>
      </c>
      <c r="C40" s="98"/>
      <c r="E40" s="19"/>
      <c r="F40" s="5"/>
      <c r="G40" s="9"/>
    </row>
    <row r="41" spans="1:7">
      <c r="A41" s="347" t="s">
        <v>99</v>
      </c>
      <c r="B41" s="348">
        <f>B39-B40</f>
        <v>261</v>
      </c>
      <c r="C41" s="98"/>
      <c r="E41" s="19"/>
      <c r="F41" s="5"/>
      <c r="G41" s="6"/>
    </row>
    <row r="42" spans="1:7">
      <c r="A42" s="349"/>
      <c r="B42" s="350"/>
      <c r="C42" s="98"/>
      <c r="E42" s="19"/>
      <c r="F42" s="5"/>
      <c r="G42" s="6"/>
    </row>
    <row r="43" spans="1:7">
      <c r="A43" s="345" t="s">
        <v>100</v>
      </c>
      <c r="B43" s="351">
        <v>0</v>
      </c>
      <c r="C43" s="98"/>
      <c r="E43" s="19"/>
      <c r="F43" s="5"/>
      <c r="G43" s="6"/>
    </row>
    <row r="44" spans="1:7">
      <c r="A44" s="345" t="s">
        <v>101</v>
      </c>
      <c r="B44" s="351">
        <v>0</v>
      </c>
      <c r="C44" s="98"/>
      <c r="E44" s="19"/>
      <c r="F44" s="5"/>
      <c r="G44" s="6"/>
    </row>
    <row r="45" spans="1:7">
      <c r="A45" s="345" t="s">
        <v>102</v>
      </c>
      <c r="B45" s="351">
        <v>0</v>
      </c>
      <c r="C45" s="98"/>
      <c r="E45" s="19"/>
      <c r="F45" s="5"/>
      <c r="G45" s="6"/>
    </row>
    <row r="46" spans="1:7">
      <c r="A46" s="345" t="s">
        <v>103</v>
      </c>
      <c r="B46" s="351"/>
      <c r="C46" s="98"/>
      <c r="E46" s="19"/>
      <c r="F46" s="5"/>
      <c r="G46" s="6"/>
    </row>
    <row r="47" spans="1:7">
      <c r="A47" s="347" t="s">
        <v>104</v>
      </c>
      <c r="B47" s="348">
        <f>B41-SUM(B43:B46)</f>
        <v>261</v>
      </c>
      <c r="C47" s="98"/>
      <c r="E47" s="19"/>
      <c r="F47" s="5"/>
      <c r="G47" s="6"/>
    </row>
    <row r="48" spans="1:7">
      <c r="A48" s="352"/>
      <c r="B48" s="350"/>
      <c r="C48" s="98"/>
      <c r="E48" s="19"/>
      <c r="F48" s="5"/>
      <c r="G48" s="6"/>
    </row>
    <row r="49" spans="1:7">
      <c r="A49" s="353" t="s">
        <v>105</v>
      </c>
      <c r="B49" s="354">
        <f>IF(B43=0,0,B43/$B$47)</f>
        <v>0</v>
      </c>
      <c r="C49" s="98"/>
      <c r="E49" s="19"/>
      <c r="F49" s="5"/>
      <c r="G49" s="6"/>
    </row>
    <row r="50" spans="1:7">
      <c r="A50" s="353" t="s">
        <v>101</v>
      </c>
      <c r="B50" s="354">
        <f>IF(B44=0,0,B44/$B$47)</f>
        <v>0</v>
      </c>
      <c r="C50" s="98"/>
      <c r="E50" s="19"/>
      <c r="F50" s="5"/>
      <c r="G50" s="6"/>
    </row>
    <row r="51" spans="1:7">
      <c r="A51" s="345" t="s">
        <v>102</v>
      </c>
      <c r="B51" s="354">
        <f>IF(B45=0,0,B45/$B$47)</f>
        <v>0</v>
      </c>
      <c r="C51" s="98"/>
      <c r="E51" s="19"/>
      <c r="F51" s="5"/>
      <c r="G51" s="6"/>
    </row>
    <row r="52" spans="1:7">
      <c r="A52" s="353" t="s">
        <v>103</v>
      </c>
      <c r="B52" s="354">
        <f>IF(B46=0,0,B46/$B$47)</f>
        <v>0</v>
      </c>
      <c r="C52" s="98"/>
      <c r="E52" s="19"/>
      <c r="F52" s="5"/>
      <c r="G52" s="10"/>
    </row>
    <row r="53" spans="1:7">
      <c r="A53" s="347" t="s">
        <v>106</v>
      </c>
      <c r="B53" s="355">
        <f>SUM(B49:B52)</f>
        <v>0</v>
      </c>
      <c r="C53" s="98"/>
      <c r="E53" s="19"/>
      <c r="F53" s="5"/>
      <c r="G53" s="11"/>
    </row>
    <row r="54" spans="1:7">
      <c r="A54" s="101"/>
      <c r="B54" s="101"/>
      <c r="C54" s="101"/>
      <c r="E54" s="19"/>
      <c r="F54" s="5"/>
      <c r="G54" s="1"/>
    </row>
    <row r="55" spans="1:7" ht="31.15" customHeight="1">
      <c r="A55" s="556" t="s">
        <v>107</v>
      </c>
      <c r="B55" s="557"/>
      <c r="C55" s="558"/>
      <c r="E55" s="19"/>
      <c r="F55" s="5"/>
      <c r="G55" s="1"/>
    </row>
    <row r="58" spans="1:7" ht="15">
      <c r="A58" s="102"/>
      <c r="B58" s="103"/>
    </row>
    <row r="59" spans="1:7" ht="15">
      <c r="A59" s="102"/>
      <c r="B59" s="103"/>
    </row>
    <row r="60" spans="1:7" ht="15">
      <c r="A60" s="102"/>
      <c r="B60" s="103"/>
    </row>
    <row r="61" spans="1:7" ht="15">
      <c r="A61" s="102"/>
      <c r="B61" s="103"/>
    </row>
    <row r="62" spans="1:7" ht="15">
      <c r="A62" s="104"/>
      <c r="B62" s="103"/>
    </row>
    <row r="63" spans="1:7" ht="15">
      <c r="A63" s="103"/>
      <c r="B63" s="103"/>
    </row>
    <row r="64" spans="1:7" ht="15">
      <c r="A64" s="103"/>
      <c r="B64" s="103"/>
    </row>
    <row r="65" spans="1:3" ht="15">
      <c r="A65" s="103"/>
      <c r="B65" s="103"/>
    </row>
    <row r="66" spans="1:3" ht="15">
      <c r="A66" s="103"/>
      <c r="B66" s="103"/>
    </row>
    <row r="67" spans="1:3" ht="15">
      <c r="A67" s="103"/>
      <c r="B67" s="103"/>
    </row>
    <row r="68" spans="1:3" ht="15">
      <c r="A68" s="103"/>
      <c r="B68" s="103"/>
    </row>
    <row r="69" spans="1:3" ht="15">
      <c r="A69" s="103"/>
      <c r="B69" s="103"/>
    </row>
    <row r="70" spans="1:3" ht="15">
      <c r="A70" s="103"/>
      <c r="B70" s="105"/>
    </row>
    <row r="71" spans="1:3" ht="15">
      <c r="A71" s="103"/>
      <c r="B71" s="103"/>
    </row>
    <row r="72" spans="1:3" ht="15">
      <c r="B72" s="103"/>
    </row>
    <row r="73" spans="1:3" ht="15">
      <c r="A73" s="103"/>
      <c r="B73" s="103"/>
      <c r="C73" s="103"/>
    </row>
    <row r="74" spans="1:3" ht="15">
      <c r="A74" s="106"/>
      <c r="B74" s="103"/>
      <c r="C74" s="106"/>
    </row>
    <row r="75" spans="1:3" ht="15">
      <c r="A75" s="103"/>
      <c r="B75" s="103"/>
      <c r="C75" s="103"/>
    </row>
    <row r="76" spans="1:3" ht="15">
      <c r="A76" s="103"/>
      <c r="B76" s="103"/>
      <c r="C76" s="103"/>
    </row>
    <row r="77" spans="1:3" ht="15">
      <c r="A77" s="103"/>
      <c r="B77" s="103"/>
      <c r="C77" s="103"/>
    </row>
    <row r="78" spans="1:3" ht="15">
      <c r="A78" s="106"/>
      <c r="B78" s="103"/>
      <c r="C78" s="106"/>
    </row>
    <row r="79" spans="1:3" ht="15">
      <c r="A79" s="106"/>
      <c r="B79" s="103"/>
      <c r="C79" s="106"/>
    </row>
    <row r="80" spans="1:3" ht="15">
      <c r="A80" s="106"/>
      <c r="B80" s="103"/>
      <c r="C80" s="106"/>
    </row>
    <row r="81" spans="1:2" ht="15">
      <c r="A81" s="103"/>
      <c r="B81" s="103"/>
    </row>
    <row r="82" spans="1:2" ht="15">
      <c r="A82" s="103"/>
      <c r="B82" s="103"/>
    </row>
    <row r="83" spans="1:2" ht="15">
      <c r="A83" s="103"/>
      <c r="B83" s="103"/>
    </row>
  </sheetData>
  <dataConsolidate link="1"/>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2578125" defaultRowHeight="13.5"/>
  <cols>
    <col min="1" max="1" width="35.85546875" style="55" customWidth="1"/>
    <col min="2" max="2" width="21.7109375" style="55" customWidth="1"/>
    <col min="3" max="3" width="19.28515625" style="55" bestFit="1" customWidth="1"/>
    <col min="4" max="4" width="2" style="55" customWidth="1"/>
    <col min="5" max="5" width="14.42578125" style="55" customWidth="1"/>
    <col min="6" max="6" width="12.28515625" style="55" customWidth="1"/>
    <col min="7" max="7" width="6" style="55" customWidth="1"/>
    <col min="8" max="8" width="27.5703125" style="55" customWidth="1"/>
    <col min="9" max="15" width="11.42578125" style="55"/>
    <col min="16" max="16" width="14" style="55" customWidth="1"/>
    <col min="17" max="17" width="11.42578125" style="55"/>
    <col min="18" max="18" width="13.42578125" style="55" customWidth="1"/>
    <col min="19" max="21" width="11.42578125" style="55"/>
    <col min="22" max="16384" width="11.42578125" style="2"/>
  </cols>
  <sheetData>
    <row r="1" spans="1:30" ht="12.75" customHeight="1">
      <c r="A1" s="453" t="s">
        <v>4</v>
      </c>
      <c r="B1" s="88"/>
      <c r="C1" s="89"/>
      <c r="D1" s="89"/>
      <c r="E1" s="89"/>
      <c r="F1" s="89"/>
      <c r="H1" s="567"/>
      <c r="I1" s="567"/>
      <c r="J1" s="567"/>
      <c r="K1" s="567"/>
      <c r="L1" s="567"/>
      <c r="M1" s="567"/>
      <c r="N1" s="567"/>
      <c r="P1" s="448"/>
    </row>
    <row r="2" spans="1:30">
      <c r="A2" s="89"/>
      <c r="B2" s="107"/>
      <c r="C2" s="108"/>
      <c r="D2" s="107"/>
      <c r="E2" s="109"/>
      <c r="F2" s="110"/>
      <c r="H2" s="567"/>
      <c r="I2" s="567"/>
      <c r="J2" s="567"/>
      <c r="K2" s="567"/>
      <c r="L2" s="567"/>
      <c r="M2" s="567"/>
      <c r="N2" s="567"/>
      <c r="P2" s="448"/>
    </row>
    <row r="3" spans="1:30" ht="14.25" customHeight="1">
      <c r="A3" s="38" t="str">
        <f>'2-Kosten per locatie'!A3</f>
        <v>Naam opdrachtgever</v>
      </c>
      <c r="B3" s="111" t="str">
        <f>'2-Kosten per locatie'!B3</f>
        <v>Samenwerkingsorganisatie De Wolden Hoogeveen</v>
      </c>
      <c r="C3" s="112"/>
      <c r="D3" s="107"/>
      <c r="E3" s="113"/>
      <c r="F3" s="114"/>
      <c r="H3" s="567"/>
      <c r="I3" s="567"/>
      <c r="J3" s="567"/>
      <c r="K3" s="567"/>
      <c r="L3" s="567"/>
      <c r="M3" s="567"/>
      <c r="N3" s="567"/>
      <c r="P3" s="448"/>
    </row>
    <row r="4" spans="1:30" ht="15.75" customHeight="1">
      <c r="A4" s="38" t="str">
        <f>'2-Kosten per locatie'!A4</f>
        <v>Calculatie onderdeel</v>
      </c>
      <c r="B4" s="115" t="str">
        <f ca="1">MID(CELL("bestandsnaam",$C$9),SEARCH("]",CELL("bestandsnaam",$C$9),1)+1,256)</f>
        <v>6-Opbouw uurtarief productie</v>
      </c>
      <c r="C4" s="116"/>
      <c r="D4" s="117"/>
      <c r="H4" s="567"/>
      <c r="I4" s="567"/>
      <c r="J4" s="567"/>
      <c r="K4" s="567"/>
      <c r="L4" s="567"/>
      <c r="M4" s="567"/>
      <c r="N4" s="567"/>
      <c r="P4" s="448"/>
    </row>
    <row r="5" spans="1:30" ht="15.75">
      <c r="A5" s="38" t="str">
        <f>'2-Kosten per locatie'!A5</f>
        <v>Gebouw/plaats</v>
      </c>
      <c r="B5" s="111" t="str">
        <f>'2-Kosten per locatie'!B5</f>
        <v>Hoogeveen e.o.</v>
      </c>
      <c r="C5" s="116"/>
      <c r="D5" s="117"/>
      <c r="H5" s="567"/>
      <c r="I5" s="567"/>
      <c r="J5" s="567"/>
      <c r="K5" s="567"/>
      <c r="L5" s="567"/>
      <c r="M5" s="567"/>
      <c r="N5" s="567"/>
      <c r="P5" s="448"/>
    </row>
    <row r="6" spans="1:30" ht="15.75">
      <c r="A6" s="38" t="str">
        <f>'2-Kosten per locatie'!A6</f>
        <v>Referentie nummer</v>
      </c>
      <c r="B6" s="111">
        <f>'2-Kosten per locatie'!B6</f>
        <v>0</v>
      </c>
      <c r="C6" s="116"/>
      <c r="D6" s="117"/>
      <c r="H6" s="118"/>
      <c r="I6" s="118"/>
      <c r="J6" s="118"/>
      <c r="K6" s="118"/>
      <c r="L6" s="118"/>
      <c r="M6" s="118"/>
      <c r="N6" s="118"/>
      <c r="P6" s="448"/>
    </row>
    <row r="7" spans="1:30" ht="15.75">
      <c r="A7" s="38" t="str">
        <f>'2-Kosten per locatie'!A7</f>
        <v>Naam dienstverlener</v>
      </c>
      <c r="B7" s="111">
        <f>'2-Kosten per locatie'!B7</f>
        <v>0</v>
      </c>
      <c r="C7" s="116"/>
      <c r="D7" s="117"/>
      <c r="H7" s="118"/>
      <c r="I7" s="118"/>
      <c r="J7" s="118"/>
      <c r="K7" s="118"/>
      <c r="L7" s="118"/>
      <c r="M7" s="118"/>
      <c r="N7" s="118"/>
      <c r="P7" s="448"/>
    </row>
    <row r="8" spans="1:30" ht="15.75">
      <c r="A8" s="38" t="str">
        <f>'2-Kosten per locatie'!A8</f>
        <v>Prijspeil</v>
      </c>
      <c r="B8" s="258">
        <f>'2-Kosten per locatie'!B8</f>
        <v>46023</v>
      </c>
      <c r="C8" s="116"/>
      <c r="D8" s="117"/>
      <c r="J8" s="118"/>
      <c r="K8" s="118"/>
      <c r="L8" s="118"/>
      <c r="M8" s="118"/>
      <c r="N8" s="118"/>
      <c r="O8" s="119"/>
      <c r="P8" s="448"/>
    </row>
    <row r="9" spans="1:30" ht="15.75">
      <c r="A9" s="120"/>
      <c r="B9" s="121"/>
      <c r="C9" s="122"/>
      <c r="D9" s="117"/>
      <c r="E9" s="123"/>
      <c r="F9" s="124"/>
      <c r="P9" s="448"/>
    </row>
    <row r="10" spans="1:30" s="21" customFormat="1" ht="30.75" customHeight="1">
      <c r="A10" s="197" t="s">
        <v>108</v>
      </c>
      <c r="B10" s="356"/>
      <c r="C10" s="357"/>
      <c r="D10" s="195"/>
      <c r="E10" s="565" t="s">
        <v>109</v>
      </c>
      <c r="F10" s="566"/>
      <c r="G10" s="196"/>
      <c r="H10" s="197" t="s">
        <v>110</v>
      </c>
      <c r="I10" s="563" t="s">
        <v>224</v>
      </c>
      <c r="J10" s="564"/>
      <c r="K10" s="564"/>
      <c r="L10" s="564"/>
      <c r="M10" s="564"/>
      <c r="N10" s="564"/>
      <c r="O10" s="119"/>
      <c r="P10" s="448"/>
      <c r="Q10" s="55"/>
      <c r="R10" s="55"/>
      <c r="S10" s="55"/>
      <c r="T10" s="55"/>
      <c r="U10" s="55"/>
      <c r="V10" s="2"/>
    </row>
    <row r="11" spans="1:30" ht="30" customHeight="1">
      <c r="A11" s="132"/>
      <c r="B11" s="358" t="s">
        <v>111</v>
      </c>
      <c r="C11" s="359" t="s">
        <v>111</v>
      </c>
      <c r="D11" s="117"/>
      <c r="E11" s="240"/>
      <c r="F11" s="360"/>
      <c r="H11" s="132"/>
      <c r="I11" s="261">
        <v>1</v>
      </c>
      <c r="J11" s="261">
        <v>2</v>
      </c>
      <c r="K11" s="261">
        <v>3</v>
      </c>
      <c r="L11" s="261">
        <v>4</v>
      </c>
      <c r="M11" s="261">
        <v>5</v>
      </c>
      <c r="N11" s="261">
        <v>6</v>
      </c>
      <c r="P11" s="449"/>
    </row>
    <row r="12" spans="1:30">
      <c r="A12" s="132" t="s">
        <v>112</v>
      </c>
      <c r="B12" s="361" t="s">
        <v>113</v>
      </c>
      <c r="C12" s="362"/>
      <c r="D12" s="117"/>
      <c r="E12" s="241">
        <f>SUM(I40:N40)</f>
        <v>0</v>
      </c>
      <c r="F12" s="242"/>
      <c r="H12" s="132" t="s">
        <v>114</v>
      </c>
      <c r="I12" s="262"/>
      <c r="J12" s="262"/>
      <c r="K12" s="262"/>
      <c r="L12" s="262"/>
      <c r="M12" s="262"/>
      <c r="N12" s="262"/>
      <c r="P12" s="450"/>
      <c r="W12" s="447"/>
      <c r="X12" s="447"/>
      <c r="Y12" s="447"/>
      <c r="Z12" s="447"/>
      <c r="AA12" s="447"/>
      <c r="AB12" s="447"/>
      <c r="AC12" s="447"/>
      <c r="AD12" s="447"/>
    </row>
    <row r="13" spans="1:30">
      <c r="A13" s="132" t="s">
        <v>115</v>
      </c>
      <c r="B13" s="361" t="s">
        <v>113</v>
      </c>
      <c r="C13" s="363"/>
      <c r="D13" s="117"/>
      <c r="E13" s="243">
        <v>0</v>
      </c>
      <c r="F13" s="242"/>
      <c r="H13" s="132" t="s">
        <v>116</v>
      </c>
      <c r="I13" s="262"/>
      <c r="J13" s="262"/>
      <c r="K13" s="262"/>
      <c r="L13" s="262"/>
      <c r="M13" s="262"/>
      <c r="N13" s="262"/>
      <c r="P13" s="451"/>
      <c r="W13" s="447"/>
      <c r="X13" s="447"/>
      <c r="Y13" s="447"/>
      <c r="Z13" s="447"/>
      <c r="AA13" s="447"/>
      <c r="AB13" s="447"/>
      <c r="AC13" s="447"/>
      <c r="AD13" s="447"/>
    </row>
    <row r="14" spans="1:30">
      <c r="A14" s="364" t="s">
        <v>118</v>
      </c>
      <c r="B14" s="365"/>
      <c r="C14" s="366"/>
      <c r="D14" s="129"/>
      <c r="E14" s="244">
        <f>SUM(E12:E13)</f>
        <v>0</v>
      </c>
      <c r="F14" s="242"/>
      <c r="H14" s="132" t="s">
        <v>117</v>
      </c>
      <c r="I14" s="262"/>
      <c r="J14" s="262"/>
      <c r="K14" s="262"/>
      <c r="L14" s="262"/>
      <c r="M14" s="262"/>
      <c r="N14" s="262"/>
      <c r="W14" s="447"/>
      <c r="X14" s="447"/>
      <c r="Y14" s="447"/>
      <c r="Z14" s="447"/>
      <c r="AA14" s="447"/>
      <c r="AB14" s="447"/>
      <c r="AC14" s="447"/>
      <c r="AD14" s="447"/>
    </row>
    <row r="15" spans="1:30">
      <c r="A15" s="127"/>
      <c r="B15" s="367"/>
      <c r="C15" s="368"/>
      <c r="D15" s="117"/>
      <c r="E15" s="245"/>
      <c r="F15" s="242"/>
      <c r="H15" s="132" t="s">
        <v>119</v>
      </c>
      <c r="I15" s="262"/>
      <c r="J15" s="262"/>
      <c r="K15" s="262"/>
      <c r="L15" s="262"/>
      <c r="M15" s="262"/>
      <c r="N15" s="262"/>
      <c r="W15" s="447"/>
      <c r="X15" s="447"/>
      <c r="Y15" s="447"/>
      <c r="Z15" s="447"/>
      <c r="AA15" s="447"/>
      <c r="AB15" s="447"/>
      <c r="AC15" s="447"/>
      <c r="AD15" s="447"/>
    </row>
    <row r="16" spans="1:30">
      <c r="A16" s="369" t="s">
        <v>121</v>
      </c>
      <c r="B16" s="361" t="s">
        <v>113</v>
      </c>
      <c r="C16" s="370">
        <v>0</v>
      </c>
      <c r="D16" s="117"/>
      <c r="E16" s="246">
        <f>$C16*E14</f>
        <v>0</v>
      </c>
      <c r="F16" s="242"/>
      <c r="H16" s="132" t="s">
        <v>120</v>
      </c>
      <c r="I16" s="262"/>
      <c r="J16" s="262"/>
      <c r="K16" s="262"/>
      <c r="L16" s="262"/>
      <c r="M16" s="262"/>
      <c r="N16" s="262"/>
      <c r="W16" s="447"/>
      <c r="X16" s="447"/>
      <c r="Y16" s="447"/>
      <c r="Z16" s="447"/>
      <c r="AA16" s="447"/>
      <c r="AB16" s="447"/>
      <c r="AC16" s="447"/>
      <c r="AD16" s="447"/>
    </row>
    <row r="17" spans="1:30">
      <c r="A17" s="369" t="s">
        <v>123</v>
      </c>
      <c r="B17" s="361" t="s">
        <v>113</v>
      </c>
      <c r="C17" s="370">
        <v>0</v>
      </c>
      <c r="D17" s="117"/>
      <c r="E17" s="247">
        <f>$C17*E14</f>
        <v>0</v>
      </c>
      <c r="F17" s="242"/>
      <c r="H17" s="132" t="s">
        <v>122</v>
      </c>
      <c r="I17" s="262"/>
      <c r="J17" s="262"/>
      <c r="K17" s="262"/>
      <c r="L17" s="262"/>
      <c r="M17" s="262"/>
      <c r="N17" s="262"/>
      <c r="W17" s="447"/>
      <c r="X17" s="447"/>
      <c r="Y17" s="447"/>
      <c r="Z17" s="447"/>
      <c r="AA17" s="447"/>
      <c r="AB17" s="447"/>
      <c r="AC17" s="447"/>
      <c r="AD17" s="447"/>
    </row>
    <row r="18" spans="1:30">
      <c r="A18" s="364" t="s">
        <v>125</v>
      </c>
      <c r="B18" s="371"/>
      <c r="C18" s="128"/>
      <c r="D18" s="117"/>
      <c r="E18" s="244">
        <f>SUM(E14:E17)</f>
        <v>0</v>
      </c>
      <c r="F18" s="372">
        <f>IF(E18=0,0,E18/E$46)</f>
        <v>0</v>
      </c>
      <c r="H18" s="132" t="s">
        <v>124</v>
      </c>
      <c r="I18" s="262"/>
      <c r="J18" s="262"/>
      <c r="K18" s="262"/>
      <c r="L18" s="262"/>
      <c r="M18" s="262"/>
      <c r="N18" s="262"/>
      <c r="W18" s="447"/>
      <c r="X18" s="447"/>
      <c r="Y18" s="447"/>
      <c r="Z18" s="447"/>
      <c r="AA18" s="447"/>
      <c r="AB18" s="447"/>
      <c r="AC18" s="447"/>
      <c r="AD18" s="447"/>
    </row>
    <row r="19" spans="1:30">
      <c r="A19" s="127"/>
      <c r="B19" s="367"/>
      <c r="C19" s="368"/>
      <c r="D19" s="117"/>
      <c r="E19" s="245"/>
      <c r="F19" s="242"/>
      <c r="W19" s="447"/>
      <c r="X19" s="447"/>
      <c r="Y19" s="447"/>
      <c r="Z19" s="447"/>
      <c r="AA19" s="447"/>
      <c r="AB19" s="447"/>
      <c r="AC19" s="447"/>
      <c r="AD19" s="447"/>
    </row>
    <row r="20" spans="1:30" ht="14.25">
      <c r="A20" s="373" t="s">
        <v>127</v>
      </c>
      <c r="B20" s="374"/>
      <c r="C20" s="368"/>
      <c r="D20" s="130"/>
      <c r="E20" s="248">
        <f>E18*0.96</f>
        <v>0</v>
      </c>
      <c r="F20" s="249"/>
      <c r="H20" s="197" t="s">
        <v>110</v>
      </c>
      <c r="I20" s="568" t="s">
        <v>126</v>
      </c>
      <c r="J20" s="569"/>
      <c r="K20" s="569"/>
      <c r="L20" s="569"/>
      <c r="M20" s="569"/>
      <c r="N20" s="570"/>
      <c r="W20" s="447"/>
      <c r="X20" s="447"/>
      <c r="Y20" s="447"/>
      <c r="Z20" s="447"/>
      <c r="AA20" s="447"/>
      <c r="AB20" s="447"/>
      <c r="AC20" s="447"/>
      <c r="AD20" s="447"/>
    </row>
    <row r="21" spans="1:30">
      <c r="A21" s="369" t="s">
        <v>128</v>
      </c>
      <c r="B21" s="374"/>
      <c r="C21" s="375" t="s">
        <v>129</v>
      </c>
      <c r="D21" s="117"/>
      <c r="E21" s="246" t="e">
        <f>E20*'5-Premies en opslagen'!$C24</f>
        <v>#DIV/0!</v>
      </c>
      <c r="F21" s="242"/>
      <c r="G21" s="131"/>
      <c r="H21" s="132"/>
      <c r="I21" s="261">
        <v>1</v>
      </c>
      <c r="J21" s="261">
        <v>2</v>
      </c>
      <c r="K21" s="261">
        <v>3</v>
      </c>
      <c r="L21" s="261">
        <v>4</v>
      </c>
      <c r="M21" s="261">
        <v>5</v>
      </c>
      <c r="N21" s="261">
        <v>6</v>
      </c>
      <c r="O21" s="257"/>
      <c r="W21" s="447"/>
      <c r="X21" s="447"/>
      <c r="Y21" s="447"/>
      <c r="Z21" s="447"/>
      <c r="AA21" s="447"/>
      <c r="AB21" s="447"/>
      <c r="AC21" s="447"/>
      <c r="AD21" s="447"/>
    </row>
    <row r="22" spans="1:30" s="13" customFormat="1">
      <c r="A22" s="364" t="s">
        <v>130</v>
      </c>
      <c r="B22" s="377"/>
      <c r="C22" s="128"/>
      <c r="D22" s="117"/>
      <c r="E22" s="244" t="e">
        <f>E21+E18</f>
        <v>#DIV/0!</v>
      </c>
      <c r="F22" s="372" t="e">
        <f>IF(E22=0,0,E22/E$46)</f>
        <v>#DIV/0!</v>
      </c>
      <c r="G22" s="55"/>
      <c r="H22" s="132" t="s">
        <v>114</v>
      </c>
      <c r="I22" s="456"/>
      <c r="J22" s="456"/>
      <c r="K22" s="456"/>
      <c r="L22" s="456"/>
      <c r="M22" s="456"/>
      <c r="N22" s="456"/>
      <c r="O22" s="225"/>
      <c r="P22" s="55"/>
      <c r="Q22" s="55"/>
      <c r="R22" s="55"/>
      <c r="S22" s="55"/>
      <c r="T22" s="55"/>
      <c r="U22" s="55"/>
      <c r="V22" s="2"/>
      <c r="W22" s="447"/>
      <c r="X22" s="447"/>
      <c r="Y22" s="447"/>
      <c r="Z22" s="447"/>
      <c r="AA22" s="447"/>
      <c r="AB22" s="447"/>
      <c r="AC22" s="447"/>
      <c r="AD22" s="447"/>
    </row>
    <row r="23" spans="1:30" ht="14.25" customHeight="1">
      <c r="A23" s="127"/>
      <c r="B23" s="371"/>
      <c r="C23" s="128"/>
      <c r="D23" s="117"/>
      <c r="E23" s="240"/>
      <c r="F23" s="242"/>
      <c r="H23" s="132" t="s">
        <v>116</v>
      </c>
      <c r="I23" s="457"/>
      <c r="J23" s="457"/>
      <c r="K23" s="457"/>
      <c r="L23" s="456"/>
      <c r="M23" s="456"/>
      <c r="N23" s="456"/>
      <c r="O23" s="225"/>
      <c r="W23" s="447"/>
      <c r="X23" s="447"/>
      <c r="Y23" s="447"/>
      <c r="Z23" s="447"/>
      <c r="AA23" s="447"/>
      <c r="AB23" s="447"/>
      <c r="AC23" s="447"/>
      <c r="AD23" s="447"/>
    </row>
    <row r="24" spans="1:30" ht="12.75" customHeight="1">
      <c r="A24" s="369" t="s">
        <v>131</v>
      </c>
      <c r="B24" s="374"/>
      <c r="C24" s="375" t="s">
        <v>129</v>
      </c>
      <c r="D24" s="117"/>
      <c r="E24" s="246" t="e">
        <f>E22*'5-Premies en opslagen'!$B53</f>
        <v>#DIV/0!</v>
      </c>
      <c r="F24" s="242"/>
      <c r="H24" s="132" t="s">
        <v>117</v>
      </c>
      <c r="I24" s="457"/>
      <c r="J24" s="457"/>
      <c r="K24" s="457"/>
      <c r="L24" s="456"/>
      <c r="M24" s="456"/>
      <c r="N24" s="456"/>
      <c r="O24" s="225"/>
      <c r="W24" s="447"/>
      <c r="X24" s="447"/>
      <c r="Y24" s="447"/>
      <c r="Z24" s="447"/>
      <c r="AA24" s="447"/>
      <c r="AB24" s="447"/>
      <c r="AC24" s="447"/>
      <c r="AD24" s="447"/>
    </row>
    <row r="25" spans="1:30" ht="12.75" customHeight="1">
      <c r="A25" s="364" t="s">
        <v>132</v>
      </c>
      <c r="B25" s="371"/>
      <c r="C25" s="128"/>
      <c r="D25" s="117"/>
      <c r="E25" s="244" t="e">
        <f>SUM(E22:E24)</f>
        <v>#DIV/0!</v>
      </c>
      <c r="F25" s="372" t="e">
        <f>IF(E25=0,0,E25/E$46)</f>
        <v>#DIV/0!</v>
      </c>
      <c r="H25" s="132" t="s">
        <v>119</v>
      </c>
      <c r="I25" s="457"/>
      <c r="J25" s="457"/>
      <c r="K25" s="457"/>
      <c r="L25" s="456"/>
      <c r="M25" s="456"/>
      <c r="N25" s="456"/>
      <c r="O25" s="225"/>
    </row>
    <row r="26" spans="1:30">
      <c r="A26" s="127"/>
      <c r="B26" s="371"/>
      <c r="C26" s="128"/>
      <c r="D26" s="117"/>
      <c r="E26" s="240"/>
      <c r="F26" s="242"/>
      <c r="H26" s="132" t="s">
        <v>120</v>
      </c>
      <c r="I26" s="457"/>
      <c r="J26" s="457"/>
      <c r="K26" s="457"/>
      <c r="L26" s="456"/>
      <c r="M26" s="456"/>
      <c r="N26" s="456"/>
      <c r="O26" s="225"/>
    </row>
    <row r="27" spans="1:30">
      <c r="A27" s="127" t="s">
        <v>133</v>
      </c>
      <c r="B27" s="378"/>
      <c r="C27" s="363" t="s">
        <v>134</v>
      </c>
      <c r="D27" s="117"/>
      <c r="E27" s="243">
        <v>0</v>
      </c>
      <c r="F27" s="242">
        <v>0</v>
      </c>
      <c r="H27" s="132" t="s">
        <v>122</v>
      </c>
      <c r="I27" s="457"/>
      <c r="J27" s="457"/>
      <c r="K27" s="457"/>
      <c r="L27" s="456"/>
      <c r="M27" s="456"/>
      <c r="N27" s="456"/>
      <c r="O27" s="225"/>
    </row>
    <row r="28" spans="1:30">
      <c r="A28" s="127" t="s">
        <v>135</v>
      </c>
      <c r="B28" s="379"/>
      <c r="C28" s="363" t="s">
        <v>134</v>
      </c>
      <c r="D28" s="117"/>
      <c r="E28" s="243">
        <v>0</v>
      </c>
      <c r="F28" s="242">
        <v>0</v>
      </c>
      <c r="H28" s="132" t="s">
        <v>124</v>
      </c>
      <c r="I28" s="457"/>
      <c r="J28" s="457"/>
      <c r="K28" s="457"/>
      <c r="L28" s="456"/>
      <c r="M28" s="456"/>
      <c r="N28" s="456"/>
      <c r="O28" s="225"/>
    </row>
    <row r="29" spans="1:30">
      <c r="A29" s="127" t="s">
        <v>137</v>
      </c>
      <c r="B29" s="371"/>
      <c r="C29" s="128" t="s">
        <v>111</v>
      </c>
      <c r="D29" s="117"/>
      <c r="E29" s="243">
        <v>0</v>
      </c>
      <c r="F29" s="242"/>
      <c r="H29" s="133" t="s">
        <v>136</v>
      </c>
      <c r="I29" s="380">
        <f t="shared" ref="I29:N29" si="0">SUM(I22:I28)</f>
        <v>0</v>
      </c>
      <c r="J29" s="380">
        <f t="shared" si="0"/>
        <v>0</v>
      </c>
      <c r="K29" s="380">
        <f t="shared" si="0"/>
        <v>0</v>
      </c>
      <c r="L29" s="380">
        <f t="shared" si="0"/>
        <v>0</v>
      </c>
      <c r="M29" s="380">
        <f t="shared" si="0"/>
        <v>0</v>
      </c>
      <c r="N29" s="380">
        <f t="shared" si="0"/>
        <v>0</v>
      </c>
      <c r="O29" s="381">
        <f>SUM(I29:N29)</f>
        <v>0</v>
      </c>
    </row>
    <row r="30" spans="1:30">
      <c r="A30" s="382"/>
      <c r="B30" s="383"/>
      <c r="C30" s="384" t="s">
        <v>111</v>
      </c>
      <c r="D30" s="117"/>
      <c r="E30" s="243">
        <v>0</v>
      </c>
      <c r="F30" s="242"/>
      <c r="H30" s="131"/>
      <c r="I30" s="131"/>
      <c r="J30" s="131"/>
      <c r="K30" s="131"/>
      <c r="L30" s="131"/>
      <c r="M30" s="131"/>
      <c r="N30" s="131"/>
    </row>
    <row r="31" spans="1:30" ht="12.75" customHeight="1">
      <c r="A31" s="364" t="s">
        <v>139</v>
      </c>
      <c r="B31" s="371"/>
      <c r="C31" s="128"/>
      <c r="D31" s="117"/>
      <c r="E31" s="244" t="e">
        <f>SUM(E25:E30)</f>
        <v>#DIV/0!</v>
      </c>
      <c r="F31" s="372" t="e">
        <f>IF(E31=0,0,E31/E$46)</f>
        <v>#DIV/0!</v>
      </c>
      <c r="H31" s="197" t="s">
        <v>110</v>
      </c>
      <c r="I31" s="563" t="s">
        <v>138</v>
      </c>
      <c r="J31" s="564"/>
      <c r="K31" s="564"/>
      <c r="L31" s="564"/>
      <c r="M31" s="564"/>
      <c r="N31" s="564"/>
    </row>
    <row r="32" spans="1:30" ht="12.75" customHeight="1">
      <c r="A32" s="127"/>
      <c r="B32" s="371"/>
      <c r="C32" s="128"/>
      <c r="D32" s="117"/>
      <c r="E32" s="240"/>
      <c r="F32" s="242"/>
      <c r="H32" s="132"/>
      <c r="I32" s="126">
        <v>1</v>
      </c>
      <c r="J32" s="126">
        <v>2</v>
      </c>
      <c r="K32" s="126">
        <v>3</v>
      </c>
      <c r="L32" s="126">
        <v>4</v>
      </c>
      <c r="M32" s="126">
        <v>5</v>
      </c>
      <c r="N32" s="126">
        <v>6</v>
      </c>
    </row>
    <row r="33" spans="1:15" ht="12.75" customHeight="1">
      <c r="A33" s="127" t="s">
        <v>140</v>
      </c>
      <c r="B33" s="371"/>
      <c r="C33" s="385"/>
      <c r="D33" s="117"/>
      <c r="E33" s="243">
        <v>0</v>
      </c>
      <c r="F33" s="250" t="e">
        <f t="shared" ref="F33:F41" si="1">E33/$E$46</f>
        <v>#DIV/0!</v>
      </c>
      <c r="H33" s="132" t="s">
        <v>114</v>
      </c>
      <c r="I33" s="259">
        <f t="shared" ref="I33:N33" si="2">I22*I12</f>
        <v>0</v>
      </c>
      <c r="J33" s="259">
        <f t="shared" si="2"/>
        <v>0</v>
      </c>
      <c r="K33" s="259">
        <f t="shared" si="2"/>
        <v>0</v>
      </c>
      <c r="L33" s="259">
        <f t="shared" si="2"/>
        <v>0</v>
      </c>
      <c r="M33" s="259">
        <f t="shared" si="2"/>
        <v>0</v>
      </c>
      <c r="N33" s="454">
        <f t="shared" si="2"/>
        <v>0</v>
      </c>
    </row>
    <row r="34" spans="1:15" ht="12.75" customHeight="1">
      <c r="A34" s="127" t="s">
        <v>141</v>
      </c>
      <c r="B34" s="371"/>
      <c r="C34" s="385"/>
      <c r="D34" s="117"/>
      <c r="E34" s="243">
        <v>0</v>
      </c>
      <c r="F34" s="250" t="e">
        <f t="shared" si="1"/>
        <v>#DIV/0!</v>
      </c>
      <c r="H34" s="132" t="s">
        <v>116</v>
      </c>
      <c r="I34" s="259">
        <f t="shared" ref="I34:N34" si="3">I23*I13</f>
        <v>0</v>
      </c>
      <c r="J34" s="259">
        <f t="shared" si="3"/>
        <v>0</v>
      </c>
      <c r="K34" s="259">
        <f t="shared" si="3"/>
        <v>0</v>
      </c>
      <c r="L34" s="259">
        <f t="shared" si="3"/>
        <v>0</v>
      </c>
      <c r="M34" s="259">
        <f t="shared" si="3"/>
        <v>0</v>
      </c>
      <c r="N34" s="454">
        <f t="shared" si="3"/>
        <v>0</v>
      </c>
    </row>
    <row r="35" spans="1:15" ht="12.75" customHeight="1">
      <c r="A35" s="127" t="s">
        <v>142</v>
      </c>
      <c r="B35" s="371"/>
      <c r="C35" s="385"/>
      <c r="D35" s="117"/>
      <c r="E35" s="243">
        <v>0</v>
      </c>
      <c r="F35" s="250" t="e">
        <f t="shared" si="1"/>
        <v>#DIV/0!</v>
      </c>
      <c r="H35" s="132" t="s">
        <v>117</v>
      </c>
      <c r="I35" s="259">
        <f t="shared" ref="I35:N35" si="4">I24*I14</f>
        <v>0</v>
      </c>
      <c r="J35" s="259">
        <f t="shared" si="4"/>
        <v>0</v>
      </c>
      <c r="K35" s="259">
        <f t="shared" si="4"/>
        <v>0</v>
      </c>
      <c r="L35" s="259">
        <f t="shared" si="4"/>
        <v>0</v>
      </c>
      <c r="M35" s="259">
        <f t="shared" si="4"/>
        <v>0</v>
      </c>
      <c r="N35" s="454">
        <f t="shared" si="4"/>
        <v>0</v>
      </c>
      <c r="O35" s="131"/>
    </row>
    <row r="36" spans="1:15" ht="14.25" customHeight="1">
      <c r="A36" s="127" t="s">
        <v>143</v>
      </c>
      <c r="B36" s="371"/>
      <c r="C36" s="386"/>
      <c r="D36" s="117"/>
      <c r="E36" s="243">
        <v>0</v>
      </c>
      <c r="F36" s="250" t="e">
        <f t="shared" si="1"/>
        <v>#DIV/0!</v>
      </c>
      <c r="H36" s="132" t="s">
        <v>119</v>
      </c>
      <c r="I36" s="259">
        <f t="shared" ref="I36:N36" si="5">I25*I15</f>
        <v>0</v>
      </c>
      <c r="J36" s="259">
        <f t="shared" si="5"/>
        <v>0</v>
      </c>
      <c r="K36" s="259">
        <f t="shared" si="5"/>
        <v>0</v>
      </c>
      <c r="L36" s="259">
        <f t="shared" si="5"/>
        <v>0</v>
      </c>
      <c r="M36" s="259">
        <f t="shared" si="5"/>
        <v>0</v>
      </c>
      <c r="N36" s="454">
        <f t="shared" si="5"/>
        <v>0</v>
      </c>
      <c r="O36" s="131"/>
    </row>
    <row r="37" spans="1:15">
      <c r="A37" s="127" t="s">
        <v>144</v>
      </c>
      <c r="B37" s="371"/>
      <c r="C37" s="385"/>
      <c r="D37" s="117"/>
      <c r="E37" s="243">
        <v>0</v>
      </c>
      <c r="F37" s="250" t="e">
        <f t="shared" si="1"/>
        <v>#DIV/0!</v>
      </c>
      <c r="H37" s="132" t="s">
        <v>120</v>
      </c>
      <c r="I37" s="259">
        <f t="shared" ref="I37:N37" si="6">I26*I16</f>
        <v>0</v>
      </c>
      <c r="J37" s="259">
        <f t="shared" si="6"/>
        <v>0</v>
      </c>
      <c r="K37" s="259">
        <f t="shared" si="6"/>
        <v>0</v>
      </c>
      <c r="L37" s="259">
        <f t="shared" si="6"/>
        <v>0</v>
      </c>
      <c r="M37" s="259">
        <f t="shared" si="6"/>
        <v>0</v>
      </c>
      <c r="N37" s="454">
        <f t="shared" si="6"/>
        <v>0</v>
      </c>
      <c r="O37" s="131"/>
    </row>
    <row r="38" spans="1:15">
      <c r="A38" s="127" t="s">
        <v>145</v>
      </c>
      <c r="B38" s="371"/>
      <c r="C38" s="386"/>
      <c r="D38" s="117"/>
      <c r="E38" s="243">
        <v>0</v>
      </c>
      <c r="F38" s="250" t="e">
        <f t="shared" si="1"/>
        <v>#DIV/0!</v>
      </c>
      <c r="H38" s="132" t="s">
        <v>122</v>
      </c>
      <c r="I38" s="259">
        <f t="shared" ref="I38:N38" si="7">I27*I17</f>
        <v>0</v>
      </c>
      <c r="J38" s="259">
        <f t="shared" si="7"/>
        <v>0</v>
      </c>
      <c r="K38" s="259">
        <f t="shared" si="7"/>
        <v>0</v>
      </c>
      <c r="L38" s="259">
        <f t="shared" si="7"/>
        <v>0</v>
      </c>
      <c r="M38" s="259">
        <f t="shared" si="7"/>
        <v>0</v>
      </c>
      <c r="N38" s="454">
        <f t="shared" si="7"/>
        <v>0</v>
      </c>
      <c r="O38" s="131"/>
    </row>
    <row r="39" spans="1:15">
      <c r="A39" s="127" t="s">
        <v>146</v>
      </c>
      <c r="B39" s="371"/>
      <c r="C39" s="363" t="s">
        <v>134</v>
      </c>
      <c r="D39" s="117"/>
      <c r="E39" s="243">
        <v>0</v>
      </c>
      <c r="F39" s="250" t="e">
        <f t="shared" si="1"/>
        <v>#DIV/0!</v>
      </c>
      <c r="H39" s="132" t="s">
        <v>124</v>
      </c>
      <c r="I39" s="259">
        <f t="shared" ref="I39:N39" si="8">I28*I18</f>
        <v>0</v>
      </c>
      <c r="J39" s="259">
        <f t="shared" si="8"/>
        <v>0</v>
      </c>
      <c r="K39" s="259">
        <f t="shared" si="8"/>
        <v>0</v>
      </c>
      <c r="L39" s="259">
        <f t="shared" si="8"/>
        <v>0</v>
      </c>
      <c r="M39" s="259">
        <f t="shared" si="8"/>
        <v>0</v>
      </c>
      <c r="N39" s="454">
        <f t="shared" si="8"/>
        <v>0</v>
      </c>
      <c r="O39" s="131"/>
    </row>
    <row r="40" spans="1:15">
      <c r="A40" s="127" t="s">
        <v>147</v>
      </c>
      <c r="B40" s="371"/>
      <c r="C40" s="363"/>
      <c r="D40" s="117"/>
      <c r="E40" s="243">
        <v>0</v>
      </c>
      <c r="F40" s="250" t="e">
        <f t="shared" si="1"/>
        <v>#DIV/0!</v>
      </c>
      <c r="H40" s="133" t="s">
        <v>136</v>
      </c>
      <c r="I40" s="260">
        <f t="shared" ref="I40:N40" si="9">SUM(I33:I39)</f>
        <v>0</v>
      </c>
      <c r="J40" s="260">
        <f t="shared" si="9"/>
        <v>0</v>
      </c>
      <c r="K40" s="260">
        <f t="shared" si="9"/>
        <v>0</v>
      </c>
      <c r="L40" s="260">
        <f t="shared" si="9"/>
        <v>0</v>
      </c>
      <c r="M40" s="260">
        <f t="shared" si="9"/>
        <v>0</v>
      </c>
      <c r="N40" s="260">
        <f t="shared" si="9"/>
        <v>0</v>
      </c>
      <c r="O40" s="131"/>
    </row>
    <row r="41" spans="1:15">
      <c r="A41" s="382"/>
      <c r="B41" s="383"/>
      <c r="C41" s="387"/>
      <c r="D41" s="117"/>
      <c r="E41" s="243">
        <v>0</v>
      </c>
      <c r="F41" s="242" t="e">
        <f t="shared" si="1"/>
        <v>#DIV/0!</v>
      </c>
      <c r="H41" s="131"/>
      <c r="I41" s="131"/>
      <c r="J41" s="131"/>
      <c r="K41" s="131"/>
      <c r="L41" s="131"/>
      <c r="M41" s="131"/>
      <c r="N41" s="131"/>
      <c r="O41" s="131"/>
    </row>
    <row r="42" spans="1:15">
      <c r="A42" s="364" t="s">
        <v>148</v>
      </c>
      <c r="B42" s="371"/>
      <c r="C42" s="128"/>
      <c r="D42" s="117"/>
      <c r="E42" s="244" t="e">
        <f>SUM(E31:E41)</f>
        <v>#DIV/0!</v>
      </c>
      <c r="F42" s="372" t="e">
        <f>IF(E42=0,0,E42/E$46)</f>
        <v>#DIV/0!</v>
      </c>
      <c r="H42" s="131"/>
      <c r="I42" s="131"/>
      <c r="J42" s="131"/>
      <c r="K42" s="131"/>
      <c r="L42" s="131"/>
      <c r="M42" s="131"/>
      <c r="N42" s="131"/>
      <c r="O42" s="131"/>
    </row>
    <row r="43" spans="1:15" ht="42.75">
      <c r="A43" s="127"/>
      <c r="B43" s="371"/>
      <c r="C43" s="128"/>
      <c r="D43" s="117"/>
      <c r="E43" s="240"/>
      <c r="F43" s="251"/>
      <c r="H43" s="197" t="s">
        <v>149</v>
      </c>
      <c r="I43" s="356"/>
      <c r="J43" s="357"/>
      <c r="K43" s="198" t="s">
        <v>109</v>
      </c>
      <c r="L43" s="131"/>
      <c r="M43" s="131"/>
      <c r="N43" s="131"/>
    </row>
    <row r="44" spans="1:15">
      <c r="A44" s="127" t="s">
        <v>150</v>
      </c>
      <c r="B44" s="371"/>
      <c r="C44" s="386"/>
      <c r="D44" s="117"/>
      <c r="E44" s="243">
        <v>0</v>
      </c>
      <c r="F44" s="372">
        <f>(IF(E44=0,0,E44/E$46))</f>
        <v>0</v>
      </c>
      <c r="H44" s="132"/>
      <c r="I44" s="358" t="s">
        <v>111</v>
      </c>
      <c r="J44" s="359" t="s">
        <v>111</v>
      </c>
      <c r="K44" s="240"/>
      <c r="L44" s="131"/>
      <c r="M44" s="131"/>
      <c r="N44" s="131"/>
    </row>
    <row r="45" spans="1:15">
      <c r="A45" s="127"/>
      <c r="B45" s="388"/>
      <c r="C45" s="128"/>
      <c r="D45" s="117"/>
      <c r="E45" s="240"/>
      <c r="F45" s="242"/>
      <c r="H45" s="135" t="s">
        <v>118</v>
      </c>
      <c r="I45" s="136"/>
      <c r="J45" s="137"/>
      <c r="K45" s="244">
        <f>E14</f>
        <v>0</v>
      </c>
      <c r="L45" s="131"/>
      <c r="M45" s="131"/>
      <c r="N45" s="131"/>
    </row>
    <row r="46" spans="1:15" ht="30" customHeight="1">
      <c r="A46" s="364" t="s">
        <v>151</v>
      </c>
      <c r="B46" s="389"/>
      <c r="C46" s="390"/>
      <c r="D46" s="117"/>
      <c r="E46" s="252" t="e">
        <f>SUM(E42:E45)</f>
        <v>#DIV/0!</v>
      </c>
      <c r="F46" s="253" t="e">
        <f>SUM(F42:F45)</f>
        <v>#DIV/0!</v>
      </c>
      <c r="H46" s="138" t="s">
        <v>121</v>
      </c>
      <c r="I46" s="139"/>
      <c r="J46" s="140"/>
      <c r="K46" s="246">
        <f>E16</f>
        <v>0</v>
      </c>
      <c r="L46" s="131"/>
      <c r="M46" s="131"/>
      <c r="N46" s="131"/>
    </row>
    <row r="47" spans="1:15">
      <c r="B47" s="134"/>
      <c r="C47" s="391"/>
      <c r="D47" s="117"/>
      <c r="E47" s="225"/>
      <c r="F47" s="254"/>
      <c r="H47" s="369" t="s">
        <v>123</v>
      </c>
      <c r="I47" s="139"/>
      <c r="J47" s="140"/>
      <c r="K47" s="247">
        <f>E17</f>
        <v>0</v>
      </c>
      <c r="L47" s="131"/>
      <c r="M47" s="131"/>
      <c r="N47" s="131"/>
      <c r="O47" s="131"/>
    </row>
    <row r="48" spans="1:15">
      <c r="A48" s="392" t="s">
        <v>152</v>
      </c>
      <c r="B48" s="393"/>
      <c r="C48" s="394"/>
      <c r="D48" s="131"/>
      <c r="E48" s="255" t="e">
        <f>(E$25*1.3)+($E$46-$E$25)</f>
        <v>#DIV/0!</v>
      </c>
      <c r="F48" s="256"/>
      <c r="H48" s="369" t="s">
        <v>128</v>
      </c>
      <c r="I48" s="139"/>
      <c r="J48" s="140"/>
      <c r="K48" s="246" t="e">
        <f>E21</f>
        <v>#DIV/0!</v>
      </c>
      <c r="L48" s="131"/>
      <c r="M48" s="131"/>
      <c r="N48" s="131"/>
      <c r="O48" s="131"/>
    </row>
    <row r="49" spans="1:26">
      <c r="A49" s="131"/>
      <c r="B49" s="141"/>
      <c r="C49" s="142"/>
      <c r="D49" s="131"/>
      <c r="E49" s="257"/>
      <c r="F49" s="257"/>
      <c r="G49" s="131"/>
      <c r="H49" s="369" t="s">
        <v>131</v>
      </c>
      <c r="I49" s="374"/>
      <c r="J49" s="375"/>
      <c r="K49" s="246" t="e">
        <f>E24</f>
        <v>#DIV/0!</v>
      </c>
      <c r="L49" s="131"/>
      <c r="M49" s="131"/>
      <c r="N49" s="131"/>
      <c r="O49" s="131"/>
    </row>
    <row r="50" spans="1:26" s="13" customFormat="1">
      <c r="A50" s="392" t="s">
        <v>153</v>
      </c>
      <c r="B50" s="393"/>
      <c r="C50" s="394"/>
      <c r="D50" s="131"/>
      <c r="E50" s="255" t="e">
        <f>(E$25*1.5)+($E$46-$E$25)</f>
        <v>#DIV/0!</v>
      </c>
      <c r="F50" s="256"/>
      <c r="G50" s="131"/>
      <c r="H50" s="127" t="s">
        <v>133</v>
      </c>
      <c r="I50" s="378"/>
      <c r="J50" s="363"/>
      <c r="K50" s="241">
        <f>E27</f>
        <v>0</v>
      </c>
      <c r="L50" s="131"/>
      <c r="M50" s="131"/>
      <c r="N50" s="131"/>
      <c r="O50" s="131"/>
      <c r="P50" s="55"/>
      <c r="Q50" s="55"/>
      <c r="R50" s="55"/>
      <c r="S50" s="55"/>
      <c r="T50" s="55"/>
      <c r="U50" s="55"/>
      <c r="V50" s="2"/>
      <c r="W50" s="2"/>
      <c r="X50" s="2"/>
      <c r="Y50" s="2"/>
      <c r="Z50" s="2"/>
    </row>
    <row r="51" spans="1:26" s="13" customFormat="1">
      <c r="A51" s="131"/>
      <c r="B51" s="141"/>
      <c r="C51" s="142"/>
      <c r="D51" s="131"/>
      <c r="E51" s="257"/>
      <c r="F51" s="257"/>
      <c r="G51" s="131"/>
      <c r="H51" s="127" t="s">
        <v>135</v>
      </c>
      <c r="I51" s="379"/>
      <c r="J51" s="363"/>
      <c r="K51" s="241">
        <f>E28</f>
        <v>0</v>
      </c>
      <c r="L51" s="131"/>
      <c r="M51" s="55"/>
      <c r="N51" s="131"/>
      <c r="O51" s="131"/>
      <c r="P51" s="131"/>
      <c r="Q51" s="131"/>
      <c r="R51" s="131"/>
      <c r="S51" s="131"/>
      <c r="T51" s="131"/>
      <c r="U51" s="131"/>
    </row>
    <row r="52" spans="1:26" s="13" customFormat="1">
      <c r="A52" s="392" t="s">
        <v>154</v>
      </c>
      <c r="B52" s="393"/>
      <c r="C52" s="394"/>
      <c r="D52" s="131"/>
      <c r="E52" s="255" t="e">
        <f>(E$25*2.5)+($E$46-$E$25)</f>
        <v>#DIV/0!</v>
      </c>
      <c r="F52" s="257"/>
      <c r="G52" s="131"/>
      <c r="H52" s="127" t="s">
        <v>137</v>
      </c>
      <c r="I52" s="371"/>
      <c r="J52" s="128" t="s">
        <v>111</v>
      </c>
      <c r="K52" s="241">
        <f>E29</f>
        <v>0</v>
      </c>
      <c r="L52" s="131"/>
      <c r="M52" s="55"/>
      <c r="N52" s="131"/>
      <c r="O52" s="131"/>
      <c r="P52" s="131"/>
      <c r="Q52" s="131"/>
      <c r="R52" s="131"/>
      <c r="S52" s="131"/>
      <c r="T52" s="131"/>
      <c r="U52" s="131"/>
    </row>
    <row r="53" spans="1:26" s="13" customFormat="1">
      <c r="A53" s="131"/>
      <c r="B53" s="141"/>
      <c r="C53" s="143"/>
      <c r="D53" s="131"/>
      <c r="E53" s="131"/>
      <c r="F53" s="144"/>
      <c r="G53" s="131"/>
      <c r="H53" s="127" t="s">
        <v>140</v>
      </c>
      <c r="I53" s="371"/>
      <c r="J53" s="385"/>
      <c r="K53" s="241">
        <f>E33</f>
        <v>0</v>
      </c>
      <c r="L53" s="131"/>
      <c r="M53" s="55"/>
      <c r="N53" s="131"/>
      <c r="O53" s="131"/>
      <c r="P53" s="131"/>
      <c r="Q53" s="131"/>
      <c r="R53" s="131"/>
      <c r="S53" s="131"/>
      <c r="T53" s="131"/>
      <c r="U53" s="131"/>
    </row>
    <row r="54" spans="1:26" s="13" customFormat="1">
      <c r="A54" s="131"/>
      <c r="B54" s="141"/>
      <c r="C54" s="143"/>
      <c r="D54" s="131"/>
      <c r="E54" s="131"/>
      <c r="F54" s="144"/>
      <c r="G54" s="131"/>
      <c r="H54" s="127" t="s">
        <v>141</v>
      </c>
      <c r="I54" s="371"/>
      <c r="J54" s="385"/>
      <c r="K54" s="241">
        <f t="shared" ref="K54:K60" si="10">E34</f>
        <v>0</v>
      </c>
      <c r="L54" s="131"/>
      <c r="M54" s="55"/>
      <c r="N54" s="131"/>
      <c r="O54" s="131"/>
      <c r="P54" s="131"/>
      <c r="Q54" s="131"/>
      <c r="R54" s="131"/>
      <c r="S54" s="131"/>
      <c r="T54" s="131"/>
      <c r="U54" s="131"/>
    </row>
    <row r="55" spans="1:26" s="13" customFormat="1">
      <c r="A55" s="131"/>
      <c r="B55" s="131"/>
      <c r="C55" s="145"/>
      <c r="D55" s="131"/>
      <c r="E55" s="131"/>
      <c r="F55" s="144"/>
      <c r="G55" s="131"/>
      <c r="H55" s="127" t="s">
        <v>142</v>
      </c>
      <c r="I55" s="371"/>
      <c r="J55" s="385"/>
      <c r="K55" s="241">
        <f t="shared" si="10"/>
        <v>0</v>
      </c>
      <c r="L55" s="131"/>
      <c r="M55" s="55"/>
      <c r="N55" s="131"/>
      <c r="O55" s="131"/>
      <c r="P55" s="131"/>
      <c r="Q55" s="131"/>
      <c r="R55" s="131"/>
      <c r="S55" s="131"/>
      <c r="T55" s="131"/>
      <c r="U55" s="131"/>
    </row>
    <row r="56" spans="1:26" s="13" customFormat="1">
      <c r="A56" s="131"/>
      <c r="B56" s="131"/>
      <c r="C56" s="145"/>
      <c r="D56" s="131"/>
      <c r="E56" s="131"/>
      <c r="F56" s="144"/>
      <c r="G56" s="131"/>
      <c r="H56" s="127" t="s">
        <v>143</v>
      </c>
      <c r="I56" s="371"/>
      <c r="J56" s="386"/>
      <c r="K56" s="241">
        <f t="shared" si="10"/>
        <v>0</v>
      </c>
      <c r="L56" s="131"/>
      <c r="M56" s="55"/>
      <c r="N56" s="131"/>
      <c r="O56" s="131"/>
      <c r="P56" s="131"/>
      <c r="Q56" s="131"/>
      <c r="R56" s="131"/>
      <c r="S56" s="131"/>
      <c r="T56" s="131"/>
      <c r="U56" s="131"/>
    </row>
    <row r="57" spans="1:26" s="13" customFormat="1">
      <c r="A57" s="55"/>
      <c r="B57" s="131"/>
      <c r="C57" s="145"/>
      <c r="D57" s="131"/>
      <c r="E57" s="131"/>
      <c r="F57" s="144"/>
      <c r="G57" s="131"/>
      <c r="H57" s="127" t="s">
        <v>144</v>
      </c>
      <c r="I57" s="371"/>
      <c r="J57" s="385"/>
      <c r="K57" s="241">
        <f t="shared" si="10"/>
        <v>0</v>
      </c>
      <c r="L57" s="131"/>
      <c r="M57" s="55"/>
      <c r="N57" s="131"/>
      <c r="O57" s="131"/>
      <c r="P57" s="131"/>
      <c r="Q57" s="131"/>
      <c r="R57" s="131"/>
      <c r="S57" s="131"/>
      <c r="T57" s="131"/>
      <c r="U57" s="131"/>
    </row>
    <row r="58" spans="1:26" s="13" customFormat="1">
      <c r="A58" s="131"/>
      <c r="B58" s="131"/>
      <c r="C58" s="145"/>
      <c r="D58" s="145"/>
      <c r="E58" s="145"/>
      <c r="F58" s="145"/>
      <c r="G58" s="131"/>
      <c r="H58" s="127" t="s">
        <v>145</v>
      </c>
      <c r="I58" s="371"/>
      <c r="J58" s="386"/>
      <c r="K58" s="241">
        <f t="shared" si="10"/>
        <v>0</v>
      </c>
      <c r="L58" s="131"/>
      <c r="M58" s="55"/>
      <c r="N58" s="55"/>
      <c r="O58" s="131"/>
      <c r="P58" s="131"/>
      <c r="Q58" s="131"/>
      <c r="R58" s="131"/>
      <c r="S58" s="131"/>
      <c r="T58" s="131"/>
      <c r="U58" s="131"/>
    </row>
    <row r="59" spans="1:26" s="13" customFormat="1">
      <c r="A59" s="131"/>
      <c r="B59" s="131"/>
      <c r="C59" s="145"/>
      <c r="D59" s="131"/>
      <c r="E59" s="131"/>
      <c r="F59" s="144"/>
      <c r="G59" s="131"/>
      <c r="H59" s="127" t="s">
        <v>146</v>
      </c>
      <c r="I59" s="371"/>
      <c r="J59" s="363"/>
      <c r="K59" s="241">
        <f t="shared" si="10"/>
        <v>0</v>
      </c>
      <c r="L59" s="131"/>
      <c r="M59" s="55"/>
      <c r="N59" s="55"/>
      <c r="O59" s="131"/>
      <c r="P59" s="131"/>
      <c r="Q59" s="131"/>
      <c r="R59" s="131"/>
      <c r="S59" s="131"/>
      <c r="T59" s="131"/>
      <c r="U59" s="131"/>
    </row>
    <row r="60" spans="1:26" s="13" customFormat="1">
      <c r="A60" s="131"/>
      <c r="B60" s="131"/>
      <c r="C60" s="145"/>
      <c r="D60" s="131"/>
      <c r="E60" s="131"/>
      <c r="F60" s="144"/>
      <c r="G60" s="131"/>
      <c r="H60" s="127" t="s">
        <v>147</v>
      </c>
      <c r="I60" s="371"/>
      <c r="J60" s="363"/>
      <c r="K60" s="241">
        <f t="shared" si="10"/>
        <v>0</v>
      </c>
      <c r="L60" s="131"/>
      <c r="M60" s="55"/>
      <c r="N60" s="55"/>
      <c r="O60" s="131"/>
      <c r="P60" s="131"/>
      <c r="Q60" s="131"/>
      <c r="R60" s="131"/>
      <c r="S60" s="131"/>
      <c r="T60" s="131"/>
      <c r="U60" s="131"/>
    </row>
    <row r="61" spans="1:26" s="13" customFormat="1">
      <c r="A61" s="131"/>
      <c r="B61" s="131"/>
      <c r="C61" s="145"/>
      <c r="D61" s="131"/>
      <c r="E61" s="131"/>
      <c r="F61" s="144"/>
      <c r="G61" s="131"/>
      <c r="H61" s="127" t="s">
        <v>150</v>
      </c>
      <c r="I61" s="371"/>
      <c r="J61" s="386"/>
      <c r="K61" s="241">
        <f>E44</f>
        <v>0</v>
      </c>
      <c r="L61" s="131"/>
      <c r="M61" s="55"/>
      <c r="N61" s="55"/>
      <c r="O61" s="131"/>
      <c r="P61" s="131"/>
      <c r="Q61" s="131"/>
      <c r="R61" s="131"/>
      <c r="S61" s="131"/>
      <c r="T61" s="131"/>
      <c r="U61" s="131"/>
    </row>
    <row r="62" spans="1:26" s="13" customFormat="1">
      <c r="A62" s="131"/>
      <c r="B62" s="131"/>
      <c r="C62" s="145"/>
      <c r="D62" s="131"/>
      <c r="E62" s="131"/>
      <c r="F62" s="144"/>
      <c r="G62" s="131"/>
      <c r="H62" s="127"/>
      <c r="I62" s="388"/>
      <c r="J62" s="128"/>
      <c r="K62" s="240"/>
      <c r="L62" s="131"/>
      <c r="M62" s="55"/>
      <c r="N62" s="55"/>
      <c r="O62" s="131"/>
      <c r="P62" s="131"/>
      <c r="Q62" s="131"/>
      <c r="R62" s="131"/>
      <c r="S62" s="131"/>
      <c r="T62" s="131"/>
      <c r="U62" s="131"/>
    </row>
    <row r="63" spans="1:26" s="13" customFormat="1">
      <c r="A63" s="131"/>
      <c r="B63" s="131"/>
      <c r="C63" s="145"/>
      <c r="D63" s="131"/>
      <c r="E63" s="131"/>
      <c r="F63" s="144"/>
      <c r="G63" s="131"/>
      <c r="H63" s="364" t="s">
        <v>151</v>
      </c>
      <c r="I63" s="389"/>
      <c r="J63" s="390"/>
      <c r="K63" s="252" t="e">
        <f>SUM(K45:K62)</f>
        <v>#DIV/0!</v>
      </c>
      <c r="L63" s="131"/>
      <c r="M63" s="55"/>
      <c r="N63" s="55"/>
      <c r="O63" s="131"/>
      <c r="P63" s="131"/>
      <c r="Q63" s="131"/>
      <c r="R63" s="131"/>
      <c r="S63" s="131"/>
      <c r="T63" s="131"/>
      <c r="U63" s="131"/>
    </row>
    <row r="64" spans="1:26" s="13" customFormat="1">
      <c r="A64" s="131"/>
      <c r="B64" s="131"/>
      <c r="C64" s="145"/>
      <c r="D64" s="131"/>
      <c r="E64" s="55"/>
      <c r="F64" s="144"/>
      <c r="G64" s="131"/>
      <c r="H64" s="55"/>
      <c r="I64" s="134"/>
      <c r="J64" s="391"/>
      <c r="K64" s="225"/>
      <c r="L64" s="131"/>
      <c r="M64" s="55"/>
      <c r="N64" s="55"/>
      <c r="O64" s="55"/>
      <c r="P64" s="131"/>
      <c r="Q64" s="131"/>
      <c r="R64" s="131"/>
      <c r="S64" s="131"/>
      <c r="T64" s="131"/>
      <c r="U64" s="131"/>
    </row>
    <row r="65" spans="1:22" s="13" customFormat="1">
      <c r="A65" s="55"/>
      <c r="B65" s="55"/>
      <c r="C65" s="55"/>
      <c r="D65" s="55"/>
      <c r="E65" s="55"/>
      <c r="F65" s="55"/>
      <c r="G65" s="131"/>
      <c r="H65" s="392" t="s">
        <v>152</v>
      </c>
      <c r="I65" s="393"/>
      <c r="J65" s="394"/>
      <c r="K65" s="255" t="e">
        <f>E48</f>
        <v>#DIV/0!</v>
      </c>
      <c r="L65" s="131"/>
      <c r="M65" s="55"/>
      <c r="N65" s="55"/>
      <c r="O65" s="55"/>
      <c r="P65" s="55"/>
      <c r="Q65" s="131"/>
      <c r="R65" s="131"/>
      <c r="S65" s="131"/>
      <c r="T65" s="131"/>
      <c r="U65" s="131"/>
    </row>
    <row r="66" spans="1:22" s="13" customFormat="1">
      <c r="A66" s="55"/>
      <c r="B66" s="55"/>
      <c r="C66" s="55"/>
      <c r="D66" s="55"/>
      <c r="E66" s="55"/>
      <c r="F66" s="55"/>
      <c r="G66" s="55"/>
      <c r="H66" s="131"/>
      <c r="I66" s="141"/>
      <c r="J66" s="142"/>
      <c r="K66" s="257"/>
      <c r="L66" s="131"/>
      <c r="M66" s="55"/>
      <c r="N66" s="55"/>
      <c r="O66" s="55"/>
      <c r="P66" s="55"/>
      <c r="Q66" s="55"/>
      <c r="R66" s="55"/>
      <c r="S66" s="55"/>
      <c r="T66" s="55"/>
      <c r="U66" s="55"/>
      <c r="V66" s="2"/>
    </row>
    <row r="67" spans="1:22">
      <c r="H67" s="392" t="s">
        <v>153</v>
      </c>
      <c r="I67" s="393"/>
      <c r="J67" s="394"/>
      <c r="K67" s="255" t="e">
        <f>E50</f>
        <v>#DIV/0!</v>
      </c>
      <c r="L67" s="131"/>
    </row>
    <row r="68" spans="1:22">
      <c r="H68" s="131"/>
      <c r="I68" s="141"/>
      <c r="J68" s="142"/>
      <c r="K68" s="257"/>
      <c r="L68" s="131"/>
    </row>
    <row r="69" spans="1:22">
      <c r="H69" s="392" t="s">
        <v>154</v>
      </c>
      <c r="I69" s="393"/>
      <c r="J69" s="394"/>
      <c r="K69" s="255" t="e">
        <f>E52</f>
        <v>#DIV/0!</v>
      </c>
      <c r="L69" s="131"/>
    </row>
    <row r="70" spans="1:22">
      <c r="L70" s="131"/>
    </row>
    <row r="71" spans="1:22">
      <c r="L71" s="131"/>
    </row>
    <row r="72" spans="1:22">
      <c r="L72" s="131"/>
    </row>
  </sheetData>
  <dataConsolidate link="1"/>
  <mergeCells count="7">
    <mergeCell ref="I31:N31"/>
    <mergeCell ref="E10:F10"/>
    <mergeCell ref="H1:N2"/>
    <mergeCell ref="H3:N3"/>
    <mergeCell ref="H4:N5"/>
    <mergeCell ref="I10:N10"/>
    <mergeCell ref="I20:N20"/>
  </mergeCells>
  <phoneticPr fontId="10"/>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2578125" defaultRowHeight="13.5"/>
  <cols>
    <col min="1" max="1" width="35.85546875" style="55" customWidth="1"/>
    <col min="2" max="2" width="21.28515625" style="55" customWidth="1"/>
    <col min="3" max="3" width="19.28515625" style="55" bestFit="1" customWidth="1"/>
    <col min="4" max="4" width="2" style="55" customWidth="1"/>
    <col min="5" max="5" width="14.42578125" style="55" customWidth="1"/>
    <col min="6" max="6" width="11.7109375" style="55" customWidth="1"/>
    <col min="7" max="7" width="6" style="55" customWidth="1"/>
    <col min="8" max="8" width="27.85546875" style="55" customWidth="1"/>
    <col min="9" max="15" width="11.42578125" style="55"/>
    <col min="16" max="16384" width="11.42578125" style="2"/>
  </cols>
  <sheetData>
    <row r="1" spans="1:15" ht="12.75" customHeight="1">
      <c r="A1" s="453" t="s">
        <v>4</v>
      </c>
      <c r="B1" s="88"/>
      <c r="C1" s="89"/>
      <c r="D1" s="89"/>
      <c r="E1" s="89"/>
      <c r="F1" s="89"/>
      <c r="H1" s="567"/>
      <c r="I1" s="567"/>
      <c r="J1" s="567"/>
      <c r="K1" s="567"/>
      <c r="L1" s="567"/>
      <c r="M1" s="567"/>
      <c r="N1" s="567"/>
    </row>
    <row r="2" spans="1:15">
      <c r="A2" s="89"/>
      <c r="B2" s="107"/>
      <c r="C2" s="108"/>
      <c r="D2" s="107"/>
      <c r="E2" s="109"/>
      <c r="F2" s="110"/>
      <c r="H2" s="567"/>
      <c r="I2" s="567"/>
      <c r="J2" s="567"/>
      <c r="K2" s="567"/>
      <c r="L2" s="567"/>
      <c r="M2" s="567"/>
      <c r="N2" s="567"/>
    </row>
    <row r="3" spans="1:15" ht="14.25" customHeight="1">
      <c r="A3" s="38" t="str">
        <f>'2-Kosten per locatie'!A3</f>
        <v>Naam opdrachtgever</v>
      </c>
      <c r="B3" s="111" t="str">
        <f>'2-Kosten per locatie'!B3</f>
        <v>Samenwerkingsorganisatie De Wolden Hoogeveen</v>
      </c>
      <c r="C3" s="112"/>
      <c r="D3" s="107"/>
      <c r="E3" s="113"/>
      <c r="F3" s="114"/>
      <c r="H3" s="567"/>
      <c r="I3" s="567"/>
      <c r="J3" s="567"/>
      <c r="K3" s="567"/>
      <c r="L3" s="567"/>
      <c r="M3" s="567"/>
      <c r="N3" s="567"/>
    </row>
    <row r="4" spans="1:15" ht="15.75" customHeight="1">
      <c r="A4" s="38" t="str">
        <f>'2-Kosten per locatie'!A4</f>
        <v>Calculatie onderdeel</v>
      </c>
      <c r="B4" s="115" t="str">
        <f ca="1">MID(CELL("bestandsnaam",$C$9),SEARCH("]",CELL("bestandsnaam",$C$9),1)+1,256)</f>
        <v>7-Opbouw uurtarief toezicht</v>
      </c>
      <c r="C4" s="116"/>
      <c r="D4" s="117"/>
      <c r="H4" s="567"/>
      <c r="I4" s="567"/>
      <c r="J4" s="567"/>
      <c r="K4" s="567"/>
      <c r="L4" s="567"/>
      <c r="M4" s="567"/>
      <c r="N4" s="567"/>
    </row>
    <row r="5" spans="1:15" ht="15.75">
      <c r="A5" s="38" t="str">
        <f>'2-Kosten per locatie'!A5</f>
        <v>Gebouw/plaats</v>
      </c>
      <c r="B5" s="111" t="str">
        <f>'2-Kosten per locatie'!B5</f>
        <v>Hoogeveen e.o.</v>
      </c>
      <c r="C5" s="116"/>
      <c r="D5" s="117"/>
      <c r="H5" s="567"/>
      <c r="I5" s="567"/>
      <c r="J5" s="567"/>
      <c r="K5" s="567"/>
      <c r="L5" s="567"/>
      <c r="M5" s="567"/>
      <c r="N5" s="567"/>
    </row>
    <row r="6" spans="1:15" ht="15.75">
      <c r="A6" s="38" t="str">
        <f>'2-Kosten per locatie'!A6</f>
        <v>Referentie nummer</v>
      </c>
      <c r="B6" s="111">
        <f>'2-Kosten per locatie'!B6</f>
        <v>0</v>
      </c>
      <c r="C6" s="116"/>
      <c r="D6" s="117"/>
      <c r="H6" s="118"/>
      <c r="I6" s="118"/>
      <c r="J6" s="118"/>
      <c r="K6" s="118"/>
      <c r="L6" s="118"/>
      <c r="M6" s="118"/>
      <c r="N6" s="118"/>
    </row>
    <row r="7" spans="1:15" ht="15.75">
      <c r="A7" s="38" t="str">
        <f>'2-Kosten per locatie'!A7</f>
        <v>Naam dienstverlener</v>
      </c>
      <c r="B7" s="111">
        <f>'2-Kosten per locatie'!B7</f>
        <v>0</v>
      </c>
      <c r="C7" s="116"/>
      <c r="D7" s="117"/>
      <c r="H7" s="118"/>
      <c r="I7" s="118"/>
      <c r="J7" s="118"/>
      <c r="K7" s="118"/>
      <c r="L7" s="118"/>
      <c r="M7" s="118"/>
      <c r="N7" s="118"/>
    </row>
    <row r="8" spans="1:15" ht="15.75">
      <c r="A8" s="38" t="str">
        <f>'2-Kosten per locatie'!A8</f>
        <v>Prijspeil</v>
      </c>
      <c r="B8" s="258">
        <f>'2-Kosten per locatie'!B8</f>
        <v>46023</v>
      </c>
      <c r="C8" s="116"/>
      <c r="D8" s="117"/>
      <c r="J8" s="118"/>
      <c r="K8" s="118"/>
      <c r="L8" s="118"/>
      <c r="M8" s="118"/>
      <c r="N8" s="118"/>
      <c r="O8" s="119"/>
    </row>
    <row r="9" spans="1:15" ht="15.75">
      <c r="A9" s="120"/>
      <c r="B9" s="121"/>
      <c r="C9" s="122"/>
      <c r="D9" s="117"/>
      <c r="E9" s="123"/>
      <c r="F9" s="124"/>
    </row>
    <row r="10" spans="1:15" s="21" customFormat="1" ht="30.75" customHeight="1">
      <c r="A10" s="395" t="s">
        <v>155</v>
      </c>
      <c r="B10" s="356"/>
      <c r="C10" s="357"/>
      <c r="D10" s="195"/>
      <c r="E10" s="565" t="s">
        <v>156</v>
      </c>
      <c r="F10" s="566"/>
      <c r="G10" s="119"/>
      <c r="H10" s="197" t="s">
        <v>110</v>
      </c>
      <c r="I10" s="563" t="s">
        <v>224</v>
      </c>
      <c r="J10" s="564"/>
      <c r="K10" s="564"/>
      <c r="L10" s="564"/>
      <c r="M10" s="564"/>
      <c r="N10" s="564"/>
      <c r="O10" s="119"/>
    </row>
    <row r="11" spans="1:15" ht="14.45" customHeight="1">
      <c r="A11" s="132"/>
      <c r="B11" s="358" t="s">
        <v>111</v>
      </c>
      <c r="C11" s="359" t="s">
        <v>111</v>
      </c>
      <c r="D11" s="117"/>
      <c r="E11" s="125"/>
      <c r="F11" s="396"/>
      <c r="H11" s="132"/>
      <c r="I11" s="261">
        <v>1</v>
      </c>
      <c r="J11" s="261">
        <v>2</v>
      </c>
      <c r="K11" s="261">
        <v>3</v>
      </c>
      <c r="L11" s="261">
        <v>4</v>
      </c>
      <c r="M11" s="261">
        <v>5</v>
      </c>
      <c r="N11" s="261">
        <v>6</v>
      </c>
    </row>
    <row r="12" spans="1:15" ht="12.75" customHeight="1">
      <c r="A12" s="132" t="s">
        <v>112</v>
      </c>
      <c r="B12" s="361" t="s">
        <v>113</v>
      </c>
      <c r="C12" s="362"/>
      <c r="D12" s="117"/>
      <c r="E12" s="241">
        <f>SUM(I31:N31)</f>
        <v>0</v>
      </c>
      <c r="F12" s="242"/>
      <c r="H12" s="132" t="s">
        <v>119</v>
      </c>
      <c r="I12" s="262"/>
      <c r="J12" s="262"/>
      <c r="K12" s="262"/>
      <c r="L12" s="262"/>
      <c r="M12" s="262"/>
      <c r="N12" s="262"/>
    </row>
    <row r="13" spans="1:15">
      <c r="A13" s="132" t="s">
        <v>115</v>
      </c>
      <c r="B13" s="361" t="s">
        <v>113</v>
      </c>
      <c r="C13" s="363"/>
      <c r="D13" s="117"/>
      <c r="E13" s="243">
        <v>0</v>
      </c>
      <c r="F13" s="242"/>
      <c r="H13" s="132" t="s">
        <v>120</v>
      </c>
      <c r="I13" s="262"/>
      <c r="J13" s="262"/>
      <c r="K13" s="262"/>
      <c r="L13" s="262"/>
      <c r="M13" s="262"/>
      <c r="N13" s="262"/>
    </row>
    <row r="14" spans="1:15">
      <c r="A14" s="364" t="s">
        <v>118</v>
      </c>
      <c r="B14" s="365"/>
      <c r="C14" s="366"/>
      <c r="D14" s="129"/>
      <c r="E14" s="244">
        <f>SUM(E12:E13)</f>
        <v>0</v>
      </c>
      <c r="F14" s="242"/>
      <c r="H14" s="132" t="s">
        <v>122</v>
      </c>
      <c r="I14" s="262"/>
      <c r="J14" s="262"/>
      <c r="K14" s="262"/>
      <c r="L14" s="262"/>
      <c r="M14" s="262"/>
      <c r="N14" s="262"/>
    </row>
    <row r="15" spans="1:15">
      <c r="A15" s="127"/>
      <c r="B15" s="367"/>
      <c r="C15" s="368"/>
      <c r="D15" s="117"/>
      <c r="E15" s="245"/>
      <c r="F15" s="242"/>
      <c r="H15" s="132" t="s">
        <v>124</v>
      </c>
      <c r="I15" s="262"/>
      <c r="J15" s="262"/>
      <c r="K15" s="262"/>
      <c r="L15" s="262"/>
      <c r="M15" s="262"/>
      <c r="N15" s="262"/>
    </row>
    <row r="16" spans="1:15">
      <c r="A16" s="369" t="s">
        <v>121</v>
      </c>
      <c r="B16" s="361" t="s">
        <v>113</v>
      </c>
      <c r="C16" s="370">
        <v>0</v>
      </c>
      <c r="D16" s="117"/>
      <c r="E16" s="246">
        <f>$C16*E14</f>
        <v>0</v>
      </c>
      <c r="F16" s="242"/>
    </row>
    <row r="17" spans="1:15" ht="14.45" customHeight="1">
      <c r="A17" s="369" t="s">
        <v>123</v>
      </c>
      <c r="B17" s="361" t="s">
        <v>113</v>
      </c>
      <c r="C17" s="370">
        <v>0</v>
      </c>
      <c r="D17" s="117"/>
      <c r="E17" s="247">
        <f>$C17*E14</f>
        <v>0</v>
      </c>
      <c r="F17" s="242"/>
      <c r="H17" s="197" t="s">
        <v>110</v>
      </c>
      <c r="I17" s="568" t="s">
        <v>126</v>
      </c>
      <c r="J17" s="571"/>
      <c r="K17" s="571"/>
      <c r="L17" s="571"/>
      <c r="M17" s="571"/>
      <c r="N17" s="572"/>
    </row>
    <row r="18" spans="1:15" ht="13.15" customHeight="1">
      <c r="A18" s="364" t="s">
        <v>125</v>
      </c>
      <c r="B18" s="371"/>
      <c r="C18" s="128"/>
      <c r="D18" s="117"/>
      <c r="E18" s="244">
        <f>SUM(E14:E17)</f>
        <v>0</v>
      </c>
      <c r="F18" s="372">
        <f>IF(E18=0,0,E18/E$46)</f>
        <v>0</v>
      </c>
      <c r="H18" s="132"/>
      <c r="I18" s="261">
        <v>1</v>
      </c>
      <c r="J18" s="261">
        <v>2</v>
      </c>
      <c r="K18" s="261">
        <v>3</v>
      </c>
      <c r="L18" s="261">
        <v>4</v>
      </c>
      <c r="M18" s="261">
        <v>5</v>
      </c>
      <c r="N18" s="261">
        <v>6</v>
      </c>
      <c r="O18" s="225"/>
    </row>
    <row r="19" spans="1:15">
      <c r="A19" s="127"/>
      <c r="B19" s="367"/>
      <c r="C19" s="368"/>
      <c r="D19" s="117"/>
      <c r="E19" s="245"/>
      <c r="F19" s="242"/>
      <c r="H19" s="132" t="s">
        <v>119</v>
      </c>
      <c r="I19" s="376"/>
      <c r="J19" s="376"/>
      <c r="K19" s="376"/>
      <c r="L19" s="376"/>
      <c r="M19" s="376"/>
      <c r="N19" s="376"/>
      <c r="O19" s="225"/>
    </row>
    <row r="20" spans="1:15">
      <c r="A20" s="373" t="s">
        <v>127</v>
      </c>
      <c r="B20" s="374"/>
      <c r="C20" s="368"/>
      <c r="D20" s="130"/>
      <c r="E20" s="248">
        <f>E18*0.96</f>
        <v>0</v>
      </c>
      <c r="F20" s="249"/>
      <c r="H20" s="132" t="s">
        <v>120</v>
      </c>
      <c r="I20" s="376"/>
      <c r="J20" s="376"/>
      <c r="K20" s="376"/>
      <c r="L20" s="376"/>
      <c r="M20" s="376"/>
      <c r="N20" s="376"/>
      <c r="O20" s="257"/>
    </row>
    <row r="21" spans="1:15">
      <c r="A21" s="369" t="s">
        <v>128</v>
      </c>
      <c r="B21" s="374"/>
      <c r="C21" s="375" t="s">
        <v>129</v>
      </c>
      <c r="D21" s="117"/>
      <c r="E21" s="246" t="e">
        <f>E20*'5-Premies en opslagen'!$C24</f>
        <v>#DIV/0!</v>
      </c>
      <c r="F21" s="242"/>
      <c r="G21" s="131"/>
      <c r="H21" s="132" t="s">
        <v>122</v>
      </c>
      <c r="I21" s="376"/>
      <c r="J21" s="376"/>
      <c r="K21" s="376"/>
      <c r="L21" s="376"/>
      <c r="M21" s="376"/>
      <c r="N21" s="376"/>
      <c r="O21" s="225"/>
    </row>
    <row r="22" spans="1:15" s="13" customFormat="1">
      <c r="A22" s="364" t="s">
        <v>130</v>
      </c>
      <c r="B22" s="377"/>
      <c r="C22" s="128"/>
      <c r="D22" s="117"/>
      <c r="E22" s="244" t="e">
        <f>E21+E18</f>
        <v>#DIV/0!</v>
      </c>
      <c r="F22" s="372" t="e">
        <f>IF(E22=0,0,E22/E$46)</f>
        <v>#DIV/0!</v>
      </c>
      <c r="G22" s="55"/>
      <c r="H22" s="132" t="s">
        <v>124</v>
      </c>
      <c r="I22" s="376"/>
      <c r="J22" s="376"/>
      <c r="K22" s="376"/>
      <c r="L22" s="376"/>
      <c r="M22" s="376"/>
      <c r="N22" s="376"/>
      <c r="O22" s="225"/>
    </row>
    <row r="23" spans="1:15" ht="14.25" customHeight="1">
      <c r="A23" s="127"/>
      <c r="B23" s="371"/>
      <c r="C23" s="128"/>
      <c r="D23" s="117"/>
      <c r="E23" s="240"/>
      <c r="F23" s="242"/>
      <c r="H23" s="133" t="s">
        <v>136</v>
      </c>
      <c r="I23" s="380">
        <f t="shared" ref="I23:N23" si="0">SUM(I19:I22)</f>
        <v>0</v>
      </c>
      <c r="J23" s="380">
        <f t="shared" si="0"/>
        <v>0</v>
      </c>
      <c r="K23" s="380">
        <f t="shared" si="0"/>
        <v>0</v>
      </c>
      <c r="L23" s="380">
        <f t="shared" si="0"/>
        <v>0</v>
      </c>
      <c r="M23" s="380">
        <f t="shared" si="0"/>
        <v>0</v>
      </c>
      <c r="N23" s="380">
        <f t="shared" si="0"/>
        <v>0</v>
      </c>
      <c r="O23" s="381">
        <f>SUM(I23:N23)</f>
        <v>0</v>
      </c>
    </row>
    <row r="24" spans="1:15" ht="12.75" customHeight="1">
      <c r="A24" s="369" t="s">
        <v>131</v>
      </c>
      <c r="B24" s="374"/>
      <c r="C24" s="375" t="s">
        <v>129</v>
      </c>
      <c r="D24" s="117"/>
      <c r="E24" s="246" t="e">
        <f>E22*'5-Premies en opslagen'!$B53</f>
        <v>#DIV/0!</v>
      </c>
      <c r="F24" s="242"/>
    </row>
    <row r="25" spans="1:15" ht="12.75" customHeight="1">
      <c r="A25" s="364" t="s">
        <v>132</v>
      </c>
      <c r="B25" s="371"/>
      <c r="C25" s="128"/>
      <c r="D25" s="117"/>
      <c r="E25" s="244" t="e">
        <f>SUM(E22:E24)</f>
        <v>#DIV/0!</v>
      </c>
      <c r="F25" s="372" t="e">
        <f>IF(E25=0,0,E25/E$46)</f>
        <v>#DIV/0!</v>
      </c>
      <c r="H25" s="197" t="s">
        <v>110</v>
      </c>
      <c r="I25" s="563" t="s">
        <v>138</v>
      </c>
      <c r="J25" s="564"/>
      <c r="K25" s="564"/>
      <c r="L25" s="564"/>
      <c r="M25" s="564"/>
      <c r="N25" s="564"/>
    </row>
    <row r="26" spans="1:15">
      <c r="A26" s="127"/>
      <c r="B26" s="371"/>
      <c r="C26" s="128"/>
      <c r="D26" s="117"/>
      <c r="E26" s="240"/>
      <c r="F26" s="242"/>
      <c r="H26" s="263"/>
      <c r="I26" s="261">
        <v>1</v>
      </c>
      <c r="J26" s="261">
        <v>2</v>
      </c>
      <c r="K26" s="261">
        <v>3</v>
      </c>
      <c r="L26" s="261">
        <v>4</v>
      </c>
      <c r="M26" s="261">
        <v>5</v>
      </c>
      <c r="N26" s="261">
        <v>6</v>
      </c>
    </row>
    <row r="27" spans="1:15" ht="13.15" customHeight="1">
      <c r="A27" s="127" t="s">
        <v>133</v>
      </c>
      <c r="B27" s="378"/>
      <c r="C27" s="363" t="s">
        <v>134</v>
      </c>
      <c r="D27" s="117"/>
      <c r="E27" s="243">
        <v>0</v>
      </c>
      <c r="F27" s="242">
        <v>0</v>
      </c>
      <c r="H27" s="132" t="s">
        <v>119</v>
      </c>
      <c r="I27" s="455">
        <f t="shared" ref="I27:N30" si="1">I19*I12</f>
        <v>0</v>
      </c>
      <c r="J27" s="455">
        <f t="shared" si="1"/>
        <v>0</v>
      </c>
      <c r="K27" s="455">
        <f t="shared" si="1"/>
        <v>0</v>
      </c>
      <c r="L27" s="455">
        <f t="shared" si="1"/>
        <v>0</v>
      </c>
      <c r="M27" s="455">
        <f t="shared" si="1"/>
        <v>0</v>
      </c>
      <c r="N27" s="455">
        <f t="shared" si="1"/>
        <v>0</v>
      </c>
    </row>
    <row r="28" spans="1:15">
      <c r="A28" s="127" t="s">
        <v>135</v>
      </c>
      <c r="B28" s="379"/>
      <c r="C28" s="363" t="s">
        <v>134</v>
      </c>
      <c r="D28" s="117"/>
      <c r="E28" s="243">
        <v>0</v>
      </c>
      <c r="F28" s="242">
        <v>0</v>
      </c>
      <c r="H28" s="132" t="s">
        <v>120</v>
      </c>
      <c r="I28" s="455">
        <f t="shared" si="1"/>
        <v>0</v>
      </c>
      <c r="J28" s="455">
        <f t="shared" si="1"/>
        <v>0</v>
      </c>
      <c r="K28" s="455">
        <f t="shared" si="1"/>
        <v>0</v>
      </c>
      <c r="L28" s="455">
        <f t="shared" si="1"/>
        <v>0</v>
      </c>
      <c r="M28" s="455">
        <f t="shared" si="1"/>
        <v>0</v>
      </c>
      <c r="N28" s="455">
        <f t="shared" si="1"/>
        <v>0</v>
      </c>
    </row>
    <row r="29" spans="1:15">
      <c r="A29" s="127"/>
      <c r="B29" s="371"/>
      <c r="C29" s="128"/>
      <c r="D29" s="117"/>
      <c r="E29" s="243"/>
      <c r="F29" s="242"/>
      <c r="H29" s="132" t="s">
        <v>122</v>
      </c>
      <c r="I29" s="455">
        <f t="shared" si="1"/>
        <v>0</v>
      </c>
      <c r="J29" s="455">
        <f t="shared" si="1"/>
        <v>0</v>
      </c>
      <c r="K29" s="455">
        <f t="shared" si="1"/>
        <v>0</v>
      </c>
      <c r="L29" s="455">
        <f t="shared" si="1"/>
        <v>0</v>
      </c>
      <c r="M29" s="455">
        <f t="shared" si="1"/>
        <v>0</v>
      </c>
      <c r="N29" s="455">
        <f t="shared" si="1"/>
        <v>0</v>
      </c>
    </row>
    <row r="30" spans="1:15">
      <c r="A30" s="382"/>
      <c r="B30" s="383"/>
      <c r="C30" s="384" t="s">
        <v>111</v>
      </c>
      <c r="D30" s="117"/>
      <c r="E30" s="243"/>
      <c r="F30" s="242"/>
      <c r="H30" s="132" t="s">
        <v>124</v>
      </c>
      <c r="I30" s="455">
        <f t="shared" si="1"/>
        <v>0</v>
      </c>
      <c r="J30" s="455">
        <f t="shared" si="1"/>
        <v>0</v>
      </c>
      <c r="K30" s="455">
        <f t="shared" si="1"/>
        <v>0</v>
      </c>
      <c r="L30" s="455">
        <f t="shared" si="1"/>
        <v>0</v>
      </c>
      <c r="M30" s="455">
        <f t="shared" si="1"/>
        <v>0</v>
      </c>
      <c r="N30" s="455">
        <f t="shared" si="1"/>
        <v>0</v>
      </c>
    </row>
    <row r="31" spans="1:15" ht="12.75" customHeight="1">
      <c r="A31" s="364" t="s">
        <v>139</v>
      </c>
      <c r="B31" s="371"/>
      <c r="C31" s="128"/>
      <c r="D31" s="117"/>
      <c r="E31" s="244" t="e">
        <f>SUM(E25:E30)</f>
        <v>#DIV/0!</v>
      </c>
      <c r="F31" s="372" t="e">
        <f>IF(E31=0,0,E31/E$46)</f>
        <v>#DIV/0!</v>
      </c>
      <c r="H31" s="133" t="s">
        <v>136</v>
      </c>
      <c r="I31" s="397">
        <f t="shared" ref="I31:N31" si="2">SUM(I27:I30)</f>
        <v>0</v>
      </c>
      <c r="J31" s="397">
        <f t="shared" si="2"/>
        <v>0</v>
      </c>
      <c r="K31" s="397">
        <f t="shared" si="2"/>
        <v>0</v>
      </c>
      <c r="L31" s="397">
        <f t="shared" si="2"/>
        <v>0</v>
      </c>
      <c r="M31" s="397">
        <f t="shared" si="2"/>
        <v>0</v>
      </c>
      <c r="N31" s="397">
        <f t="shared" si="2"/>
        <v>0</v>
      </c>
    </row>
    <row r="32" spans="1:15" ht="12.75" customHeight="1">
      <c r="A32" s="127"/>
      <c r="B32" s="371"/>
      <c r="C32" s="128"/>
      <c r="D32" s="117"/>
      <c r="E32" s="240"/>
      <c r="F32" s="242"/>
    </row>
    <row r="33" spans="1:15" ht="12.75" customHeight="1">
      <c r="A33" s="127" t="s">
        <v>140</v>
      </c>
      <c r="B33" s="371"/>
      <c r="C33" s="385"/>
      <c r="D33" s="117"/>
      <c r="E33" s="243">
        <v>0</v>
      </c>
      <c r="F33" s="250" t="e">
        <f>E33/$E$46</f>
        <v>#DIV/0!</v>
      </c>
    </row>
    <row r="34" spans="1:15" ht="12.75" customHeight="1">
      <c r="A34" s="127" t="s">
        <v>141</v>
      </c>
      <c r="B34" s="371"/>
      <c r="C34" s="385"/>
      <c r="D34" s="117"/>
      <c r="E34" s="243">
        <v>0</v>
      </c>
      <c r="F34" s="250" t="e">
        <f t="shared" ref="F34:F40" si="3">E34/$E$46</f>
        <v>#DIV/0!</v>
      </c>
    </row>
    <row r="35" spans="1:15" ht="12.75" customHeight="1">
      <c r="A35" s="127" t="s">
        <v>142</v>
      </c>
      <c r="B35" s="371"/>
      <c r="C35" s="385"/>
      <c r="D35" s="117"/>
      <c r="E35" s="243">
        <v>0</v>
      </c>
      <c r="F35" s="250" t="e">
        <f t="shared" si="3"/>
        <v>#DIV/0!</v>
      </c>
    </row>
    <row r="36" spans="1:15" ht="14.25" customHeight="1">
      <c r="A36" s="127" t="s">
        <v>143</v>
      </c>
      <c r="B36" s="371"/>
      <c r="C36" s="386"/>
      <c r="D36" s="117"/>
      <c r="E36" s="243">
        <v>0</v>
      </c>
      <c r="F36" s="250" t="e">
        <f t="shared" si="3"/>
        <v>#DIV/0!</v>
      </c>
    </row>
    <row r="37" spans="1:15">
      <c r="A37" s="127" t="s">
        <v>144</v>
      </c>
      <c r="B37" s="371"/>
      <c r="C37" s="385"/>
      <c r="D37" s="117"/>
      <c r="E37" s="243">
        <v>0</v>
      </c>
      <c r="F37" s="250" t="e">
        <f t="shared" si="3"/>
        <v>#DIV/0!</v>
      </c>
    </row>
    <row r="38" spans="1:15">
      <c r="A38" s="127" t="s">
        <v>145</v>
      </c>
      <c r="B38" s="371"/>
      <c r="C38" s="386"/>
      <c r="D38" s="117"/>
      <c r="E38" s="243">
        <v>0</v>
      </c>
      <c r="F38" s="250" t="e">
        <f t="shared" si="3"/>
        <v>#DIV/0!</v>
      </c>
    </row>
    <row r="39" spans="1:15">
      <c r="A39" s="127" t="s">
        <v>146</v>
      </c>
      <c r="B39" s="371"/>
      <c r="C39" s="363" t="s">
        <v>134</v>
      </c>
      <c r="D39" s="117"/>
      <c r="E39" s="243">
        <v>0</v>
      </c>
      <c r="F39" s="250" t="e">
        <f t="shared" si="3"/>
        <v>#DIV/0!</v>
      </c>
    </row>
    <row r="40" spans="1:15">
      <c r="A40" s="127" t="s">
        <v>147</v>
      </c>
      <c r="B40" s="371"/>
      <c r="C40" s="363"/>
      <c r="D40" s="117"/>
      <c r="E40" s="243">
        <v>0</v>
      </c>
      <c r="F40" s="250" t="e">
        <f t="shared" si="3"/>
        <v>#DIV/0!</v>
      </c>
    </row>
    <row r="41" spans="1:15">
      <c r="A41" s="382"/>
      <c r="B41" s="383"/>
      <c r="C41" s="387"/>
      <c r="D41" s="117"/>
      <c r="E41" s="243">
        <v>0</v>
      </c>
      <c r="F41" s="242"/>
      <c r="H41" s="131"/>
      <c r="I41" s="131"/>
      <c r="J41" s="131"/>
      <c r="K41" s="131"/>
      <c r="L41" s="131"/>
      <c r="M41" s="131"/>
      <c r="N41" s="131"/>
      <c r="O41" s="131"/>
    </row>
    <row r="42" spans="1:15">
      <c r="A42" s="364" t="s">
        <v>148</v>
      </c>
      <c r="B42" s="371"/>
      <c r="C42" s="128"/>
      <c r="D42" s="117"/>
      <c r="E42" s="244" t="e">
        <f>SUM(E31:E41)</f>
        <v>#DIV/0!</v>
      </c>
      <c r="F42" s="372" t="e">
        <f>IF(E42=0,0,E42/E$46)</f>
        <v>#DIV/0!</v>
      </c>
      <c r="H42" s="131"/>
      <c r="I42" s="131"/>
      <c r="J42" s="131"/>
      <c r="K42" s="131"/>
      <c r="L42" s="131"/>
      <c r="M42" s="131"/>
      <c r="N42" s="131"/>
      <c r="O42" s="131"/>
    </row>
    <row r="43" spans="1:15" ht="42.75">
      <c r="A43" s="127"/>
      <c r="B43" s="371"/>
      <c r="C43" s="128"/>
      <c r="D43" s="117"/>
      <c r="E43" s="240"/>
      <c r="F43" s="251"/>
      <c r="H43" s="395" t="s">
        <v>149</v>
      </c>
      <c r="I43" s="356"/>
      <c r="J43" s="357"/>
      <c r="K43" s="198" t="s">
        <v>109</v>
      </c>
      <c r="L43" s="131"/>
      <c r="M43" s="131"/>
      <c r="N43" s="131"/>
    </row>
    <row r="44" spans="1:15">
      <c r="A44" s="127" t="s">
        <v>150</v>
      </c>
      <c r="B44" s="371"/>
      <c r="C44" s="386"/>
      <c r="D44" s="117"/>
      <c r="E44" s="243">
        <v>0</v>
      </c>
      <c r="F44" s="372">
        <f>(IF(E44=0,0,E44/E$46))</f>
        <v>0</v>
      </c>
      <c r="H44" s="132"/>
      <c r="I44" s="358" t="s">
        <v>111</v>
      </c>
      <c r="J44" s="359" t="s">
        <v>111</v>
      </c>
      <c r="K44" s="240"/>
      <c r="L44" s="131"/>
      <c r="M44" s="131"/>
      <c r="N44" s="131"/>
    </row>
    <row r="45" spans="1:15">
      <c r="A45" s="127"/>
      <c r="B45" s="388"/>
      <c r="C45" s="128"/>
      <c r="D45" s="117"/>
      <c r="E45" s="240"/>
      <c r="F45" s="242"/>
      <c r="H45" s="135" t="s">
        <v>118</v>
      </c>
      <c r="I45" s="136"/>
      <c r="J45" s="137"/>
      <c r="K45" s="244">
        <f>E14</f>
        <v>0</v>
      </c>
      <c r="L45" s="131"/>
      <c r="M45" s="131"/>
      <c r="N45" s="131"/>
    </row>
    <row r="46" spans="1:15">
      <c r="A46" s="364" t="s">
        <v>151</v>
      </c>
      <c r="B46" s="389"/>
      <c r="C46" s="390"/>
      <c r="D46" s="117"/>
      <c r="E46" s="252" t="e">
        <f>SUM(E42:E45)</f>
        <v>#DIV/0!</v>
      </c>
      <c r="F46" s="253" t="e">
        <f>SUM(F42:F45)</f>
        <v>#DIV/0!</v>
      </c>
      <c r="H46" s="138" t="s">
        <v>121</v>
      </c>
      <c r="I46" s="139"/>
      <c r="J46" s="140"/>
      <c r="K46" s="246">
        <f>E16</f>
        <v>0</v>
      </c>
      <c r="L46" s="131"/>
      <c r="M46" s="131"/>
      <c r="N46" s="131"/>
    </row>
    <row r="47" spans="1:15">
      <c r="B47" s="134"/>
      <c r="C47" s="391"/>
      <c r="D47" s="117"/>
      <c r="E47" s="225"/>
      <c r="F47" s="254"/>
      <c r="H47" s="369" t="s">
        <v>123</v>
      </c>
      <c r="I47" s="139"/>
      <c r="J47" s="140"/>
      <c r="K47" s="247">
        <f>E17</f>
        <v>0</v>
      </c>
      <c r="L47" s="131"/>
      <c r="M47" s="131"/>
      <c r="N47" s="131"/>
      <c r="O47" s="131"/>
    </row>
    <row r="48" spans="1:15">
      <c r="A48" s="392" t="s">
        <v>152</v>
      </c>
      <c r="B48" s="393"/>
      <c r="C48" s="394"/>
      <c r="D48" s="131"/>
      <c r="E48" s="255" t="e">
        <f>(E$25*1.3)+($E$46-$E$25)</f>
        <v>#DIV/0!</v>
      </c>
      <c r="F48" s="256"/>
      <c r="H48" s="369" t="s">
        <v>128</v>
      </c>
      <c r="I48" s="139"/>
      <c r="J48" s="140"/>
      <c r="K48" s="246" t="e">
        <f>E21</f>
        <v>#DIV/0!</v>
      </c>
      <c r="L48" s="131"/>
      <c r="M48" s="131"/>
      <c r="N48" s="131"/>
      <c r="O48" s="131"/>
    </row>
    <row r="49" spans="1:15">
      <c r="A49" s="131"/>
      <c r="B49" s="141"/>
      <c r="C49" s="142"/>
      <c r="D49" s="131"/>
      <c r="E49" s="257"/>
      <c r="F49" s="257"/>
      <c r="G49" s="131"/>
      <c r="H49" s="369" t="s">
        <v>131</v>
      </c>
      <c r="I49" s="374"/>
      <c r="J49" s="375"/>
      <c r="K49" s="246" t="e">
        <f>E24</f>
        <v>#DIV/0!</v>
      </c>
      <c r="L49" s="131"/>
      <c r="M49" s="131"/>
      <c r="N49" s="131"/>
      <c r="O49" s="131"/>
    </row>
    <row r="50" spans="1:15" s="13" customFormat="1">
      <c r="A50" s="392" t="s">
        <v>153</v>
      </c>
      <c r="B50" s="393"/>
      <c r="C50" s="394"/>
      <c r="D50" s="131"/>
      <c r="E50" s="255" t="e">
        <f>(E$25*1.5)+($E$46-$E$25)</f>
        <v>#DIV/0!</v>
      </c>
      <c r="F50" s="256"/>
      <c r="G50" s="131"/>
      <c r="H50" s="127" t="s">
        <v>133</v>
      </c>
      <c r="I50" s="378"/>
      <c r="J50" s="363"/>
      <c r="K50" s="241">
        <f>E27</f>
        <v>0</v>
      </c>
      <c r="L50" s="131"/>
      <c r="M50" s="131"/>
      <c r="N50" s="131"/>
      <c r="O50" s="131"/>
    </row>
    <row r="51" spans="1:15" s="13" customFormat="1">
      <c r="A51" s="131"/>
      <c r="B51" s="141"/>
      <c r="C51" s="142"/>
      <c r="D51" s="131"/>
      <c r="E51" s="257"/>
      <c r="F51" s="257"/>
      <c r="G51" s="131"/>
      <c r="H51" s="127" t="s">
        <v>135</v>
      </c>
      <c r="I51" s="379"/>
      <c r="J51" s="363"/>
      <c r="K51" s="241">
        <f>E28</f>
        <v>0</v>
      </c>
      <c r="L51" s="131"/>
      <c r="M51" s="55"/>
      <c r="N51" s="131"/>
      <c r="O51" s="131"/>
    </row>
    <row r="52" spans="1:15" s="13" customFormat="1">
      <c r="A52" s="392" t="s">
        <v>154</v>
      </c>
      <c r="B52" s="393"/>
      <c r="C52" s="394"/>
      <c r="D52" s="131"/>
      <c r="E52" s="255" t="e">
        <f>(E$25*2.5)+($E$46-$E$25)</f>
        <v>#DIV/0!</v>
      </c>
      <c r="F52" s="257"/>
      <c r="G52" s="131"/>
      <c r="H52" s="127" t="s">
        <v>137</v>
      </c>
      <c r="I52" s="371"/>
      <c r="J52" s="128" t="s">
        <v>111</v>
      </c>
      <c r="K52" s="241">
        <f>E29</f>
        <v>0</v>
      </c>
      <c r="L52" s="131"/>
      <c r="M52" s="55"/>
      <c r="N52" s="131"/>
      <c r="O52" s="131"/>
    </row>
    <row r="53" spans="1:15" s="13" customFormat="1">
      <c r="A53" s="131"/>
      <c r="B53" s="141"/>
      <c r="C53" s="143"/>
      <c r="D53" s="131"/>
      <c r="E53" s="131"/>
      <c r="F53" s="144"/>
      <c r="G53" s="131"/>
      <c r="H53" s="127" t="s">
        <v>140</v>
      </c>
      <c r="I53" s="371"/>
      <c r="J53" s="385"/>
      <c r="K53" s="241">
        <f>E33</f>
        <v>0</v>
      </c>
      <c r="L53" s="131"/>
      <c r="M53" s="55"/>
      <c r="N53" s="131"/>
      <c r="O53" s="131"/>
    </row>
    <row r="54" spans="1:15" s="13" customFormat="1">
      <c r="A54" s="131"/>
      <c r="B54" s="141"/>
      <c r="C54" s="143"/>
      <c r="D54" s="131"/>
      <c r="E54" s="131"/>
      <c r="F54" s="144"/>
      <c r="G54" s="131"/>
      <c r="H54" s="127" t="s">
        <v>141</v>
      </c>
      <c r="I54" s="371"/>
      <c r="J54" s="385"/>
      <c r="K54" s="241">
        <f t="shared" ref="K54:K60" si="4">E34</f>
        <v>0</v>
      </c>
      <c r="L54" s="131"/>
      <c r="M54" s="55"/>
      <c r="N54" s="131"/>
      <c r="O54" s="131"/>
    </row>
    <row r="55" spans="1:15" s="13" customFormat="1">
      <c r="A55" s="131"/>
      <c r="B55" s="131"/>
      <c r="C55" s="145"/>
      <c r="D55" s="131"/>
      <c r="E55" s="131"/>
      <c r="F55" s="144"/>
      <c r="G55" s="131"/>
      <c r="H55" s="127" t="s">
        <v>142</v>
      </c>
      <c r="I55" s="371"/>
      <c r="J55" s="385"/>
      <c r="K55" s="241">
        <f t="shared" si="4"/>
        <v>0</v>
      </c>
      <c r="L55" s="131"/>
      <c r="M55" s="55"/>
      <c r="N55" s="131"/>
      <c r="O55" s="131"/>
    </row>
    <row r="56" spans="1:15" s="13" customFormat="1">
      <c r="A56" s="131"/>
      <c r="B56" s="131"/>
      <c r="C56" s="145"/>
      <c r="D56" s="131"/>
      <c r="E56" s="131"/>
      <c r="F56" s="144"/>
      <c r="G56" s="131"/>
      <c r="H56" s="127" t="s">
        <v>143</v>
      </c>
      <c r="I56" s="371"/>
      <c r="J56" s="386"/>
      <c r="K56" s="241">
        <f t="shared" si="4"/>
        <v>0</v>
      </c>
      <c r="L56" s="131"/>
      <c r="M56" s="55"/>
      <c r="N56" s="131"/>
      <c r="O56" s="131"/>
    </row>
    <row r="57" spans="1:15" s="13" customFormat="1">
      <c r="A57" s="55"/>
      <c r="B57" s="131"/>
      <c r="C57" s="145"/>
      <c r="D57" s="131"/>
      <c r="E57" s="131"/>
      <c r="F57" s="144"/>
      <c r="G57" s="131"/>
      <c r="H57" s="127" t="s">
        <v>144</v>
      </c>
      <c r="I57" s="371"/>
      <c r="J57" s="385"/>
      <c r="K57" s="241">
        <f t="shared" si="4"/>
        <v>0</v>
      </c>
      <c r="L57" s="131"/>
      <c r="M57" s="55"/>
      <c r="N57" s="131"/>
      <c r="O57" s="131"/>
    </row>
    <row r="58" spans="1:15" s="13" customFormat="1">
      <c r="A58" s="131"/>
      <c r="B58" s="131"/>
      <c r="C58" s="145"/>
      <c r="D58" s="131"/>
      <c r="E58" s="131"/>
      <c r="F58" s="144"/>
      <c r="G58" s="131"/>
      <c r="H58" s="127" t="s">
        <v>145</v>
      </c>
      <c r="I58" s="371"/>
      <c r="J58" s="386"/>
      <c r="K58" s="241">
        <f t="shared" si="4"/>
        <v>0</v>
      </c>
      <c r="L58" s="131"/>
      <c r="M58" s="55"/>
      <c r="N58" s="55"/>
      <c r="O58" s="131"/>
    </row>
    <row r="59" spans="1:15" s="13" customFormat="1">
      <c r="A59" s="131"/>
      <c r="B59" s="131"/>
      <c r="C59" s="145"/>
      <c r="D59" s="131"/>
      <c r="E59" s="131"/>
      <c r="F59" s="144"/>
      <c r="G59" s="131"/>
      <c r="H59" s="127" t="s">
        <v>146</v>
      </c>
      <c r="I59" s="371"/>
      <c r="J59" s="363"/>
      <c r="K59" s="241">
        <f t="shared" si="4"/>
        <v>0</v>
      </c>
      <c r="L59" s="131"/>
      <c r="M59" s="55"/>
      <c r="N59" s="55"/>
      <c r="O59" s="131"/>
    </row>
    <row r="60" spans="1:15" s="13" customFormat="1">
      <c r="A60" s="131"/>
      <c r="B60" s="131"/>
      <c r="C60" s="145"/>
      <c r="D60" s="131"/>
      <c r="E60" s="131"/>
      <c r="F60" s="144"/>
      <c r="G60" s="131"/>
      <c r="H60" s="127" t="s">
        <v>147</v>
      </c>
      <c r="I60" s="371"/>
      <c r="J60" s="363"/>
      <c r="K60" s="241">
        <f t="shared" si="4"/>
        <v>0</v>
      </c>
      <c r="L60" s="131"/>
      <c r="M60" s="55"/>
      <c r="N60" s="55"/>
      <c r="O60" s="131"/>
    </row>
    <row r="61" spans="1:15" s="13" customFormat="1">
      <c r="A61" s="131"/>
      <c r="B61" s="131"/>
      <c r="C61" s="145"/>
      <c r="D61" s="131"/>
      <c r="E61" s="131"/>
      <c r="F61" s="144"/>
      <c r="G61" s="131"/>
      <c r="H61" s="127" t="s">
        <v>150</v>
      </c>
      <c r="I61" s="371"/>
      <c r="J61" s="386"/>
      <c r="K61" s="241">
        <f>E44</f>
        <v>0</v>
      </c>
      <c r="L61" s="131"/>
      <c r="M61" s="55"/>
      <c r="N61" s="55"/>
      <c r="O61" s="131"/>
    </row>
    <row r="62" spans="1:15" s="13" customFormat="1">
      <c r="A62" s="131"/>
      <c r="B62" s="131"/>
      <c r="C62" s="145"/>
      <c r="D62" s="131"/>
      <c r="E62" s="131"/>
      <c r="F62" s="144"/>
      <c r="G62" s="131"/>
      <c r="H62" s="127"/>
      <c r="I62" s="388"/>
      <c r="J62" s="128"/>
      <c r="K62" s="240"/>
      <c r="L62" s="131"/>
      <c r="M62" s="55"/>
      <c r="N62" s="55"/>
      <c r="O62" s="131"/>
    </row>
    <row r="63" spans="1:15" s="13" customFormat="1">
      <c r="A63" s="131"/>
      <c r="B63" s="131"/>
      <c r="C63" s="145"/>
      <c r="D63" s="131"/>
      <c r="E63" s="131"/>
      <c r="F63" s="144"/>
      <c r="G63" s="131"/>
      <c r="H63" s="364" t="s">
        <v>151</v>
      </c>
      <c r="I63" s="389"/>
      <c r="J63" s="390"/>
      <c r="K63" s="252" t="e">
        <f>SUM(K45:K62)</f>
        <v>#DIV/0!</v>
      </c>
      <c r="L63" s="131"/>
      <c r="M63" s="55"/>
      <c r="N63" s="55"/>
      <c r="O63" s="131"/>
    </row>
    <row r="64" spans="1:15" s="13" customFormat="1">
      <c r="A64" s="131"/>
      <c r="B64" s="131"/>
      <c r="C64" s="145"/>
      <c r="D64" s="131"/>
      <c r="E64" s="55"/>
      <c r="F64" s="144"/>
      <c r="G64" s="131"/>
      <c r="H64" s="55"/>
      <c r="I64" s="134"/>
      <c r="J64" s="391"/>
      <c r="K64" s="225"/>
      <c r="L64" s="131"/>
      <c r="M64" s="55"/>
      <c r="N64" s="55"/>
      <c r="O64" s="55"/>
    </row>
    <row r="65" spans="1:15" s="13" customFormat="1">
      <c r="A65" s="55"/>
      <c r="B65" s="55"/>
      <c r="C65" s="55"/>
      <c r="D65" s="55"/>
      <c r="E65" s="55"/>
      <c r="F65" s="55"/>
      <c r="G65" s="131"/>
      <c r="H65" s="392" t="s">
        <v>152</v>
      </c>
      <c r="I65" s="393"/>
      <c r="J65" s="394"/>
      <c r="K65" s="255" t="e">
        <f>E48</f>
        <v>#DIV/0!</v>
      </c>
      <c r="L65" s="131"/>
      <c r="M65" s="55"/>
      <c r="N65" s="55"/>
      <c r="O65" s="55"/>
    </row>
    <row r="66" spans="1:15">
      <c r="H66" s="131"/>
      <c r="I66" s="141"/>
      <c r="J66" s="142"/>
      <c r="K66" s="257"/>
      <c r="L66" s="131"/>
    </row>
    <row r="67" spans="1:15">
      <c r="H67" s="392" t="s">
        <v>153</v>
      </c>
      <c r="I67" s="393"/>
      <c r="J67" s="394"/>
      <c r="K67" s="255" t="e">
        <f>E50</f>
        <v>#DIV/0!</v>
      </c>
      <c r="L67" s="131"/>
    </row>
    <row r="68" spans="1:15">
      <c r="H68" s="131"/>
      <c r="I68" s="141"/>
      <c r="J68" s="142"/>
      <c r="K68" s="257"/>
      <c r="L68" s="131"/>
    </row>
    <row r="69" spans="1:15">
      <c r="H69" s="392" t="s">
        <v>154</v>
      </c>
      <c r="I69" s="393"/>
      <c r="J69" s="394"/>
      <c r="K69" s="255" t="e">
        <f>E52</f>
        <v>#DIV/0!</v>
      </c>
      <c r="L69" s="131"/>
    </row>
    <row r="70" spans="1:15">
      <c r="L70" s="131"/>
      <c r="O70" s="131"/>
    </row>
    <row r="71" spans="1:15">
      <c r="O71" s="131"/>
    </row>
    <row r="72" spans="1:15">
      <c r="O72" s="131"/>
    </row>
    <row r="73" spans="1:15">
      <c r="O73" s="131"/>
    </row>
    <row r="74" spans="1:15">
      <c r="O74" s="131"/>
    </row>
    <row r="75" spans="1:15">
      <c r="O75" s="131"/>
    </row>
    <row r="76" spans="1:15">
      <c r="O76" s="131"/>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Y100"/>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7109375" defaultRowHeight="13.5"/>
  <cols>
    <col min="1" max="1" width="56.7109375" style="170" bestFit="1" customWidth="1"/>
    <col min="2" max="2" width="40.85546875" style="171" customWidth="1"/>
    <col min="3" max="3" width="27.5703125" style="171" customWidth="1"/>
    <col min="4" max="4" width="12.140625" style="170" customWidth="1"/>
    <col min="5" max="5" width="24.28515625" style="172" customWidth="1"/>
    <col min="6" max="6" width="20.5703125" style="173" customWidth="1"/>
    <col min="7" max="7" width="13.7109375" style="172" customWidth="1"/>
    <col min="8" max="8" width="15.85546875" style="172" customWidth="1"/>
    <col min="9" max="9" width="34.85546875" style="28" bestFit="1" customWidth="1"/>
    <col min="10" max="246" width="13.7109375" style="28"/>
    <col min="247" max="247" width="22.140625" style="28" customWidth="1"/>
    <col min="248" max="254" width="13.7109375" style="28" customWidth="1"/>
    <col min="255" max="255" width="15.85546875" style="28" customWidth="1"/>
    <col min="256" max="256" width="16.5703125" style="28" bestFit="1" customWidth="1"/>
    <col min="257" max="257" width="13.7109375" style="28" customWidth="1"/>
    <col min="258" max="258" width="17.140625" style="28" bestFit="1" customWidth="1"/>
    <col min="259" max="259" width="4" style="28" customWidth="1"/>
    <col min="260" max="260" width="13.7109375" style="28" customWidth="1"/>
    <col min="261" max="502" width="13.7109375" style="28"/>
    <col min="503" max="503" width="22.140625" style="28" customWidth="1"/>
    <col min="504" max="510" width="13.7109375" style="28" customWidth="1"/>
    <col min="511" max="511" width="15.85546875" style="28" customWidth="1"/>
    <col min="512" max="512" width="16.5703125" style="28" bestFit="1" customWidth="1"/>
    <col min="513" max="513" width="13.7109375" style="28" customWidth="1"/>
    <col min="514" max="514" width="17.140625" style="28" bestFit="1" customWidth="1"/>
    <col min="515" max="515" width="4" style="28" customWidth="1"/>
    <col min="516" max="516" width="13.7109375" style="28" customWidth="1"/>
    <col min="517" max="758" width="13.7109375" style="28"/>
    <col min="759" max="759" width="22.140625" style="28" customWidth="1"/>
    <col min="760" max="766" width="13.7109375" style="28" customWidth="1"/>
    <col min="767" max="767" width="15.85546875" style="28" customWidth="1"/>
    <col min="768" max="768" width="16.5703125" style="28" bestFit="1" customWidth="1"/>
    <col min="769" max="769" width="13.7109375" style="28" customWidth="1"/>
    <col min="770" max="770" width="17.140625" style="28" bestFit="1" customWidth="1"/>
    <col min="771" max="771" width="4" style="28" customWidth="1"/>
    <col min="772" max="772" width="13.7109375" style="28" customWidth="1"/>
    <col min="773" max="1014" width="13.7109375" style="28"/>
    <col min="1015" max="1015" width="22.140625" style="28" customWidth="1"/>
    <col min="1016" max="1022" width="13.7109375" style="28" customWidth="1"/>
    <col min="1023" max="1023" width="15.85546875" style="28" customWidth="1"/>
    <col min="1024" max="1024" width="16.5703125" style="28" bestFit="1" customWidth="1"/>
    <col min="1025" max="1025" width="13.7109375" style="28" customWidth="1"/>
    <col min="1026" max="1026" width="17.140625" style="28" bestFit="1" customWidth="1"/>
    <col min="1027" max="1027" width="4" style="28" customWidth="1"/>
    <col min="1028" max="1028" width="13.7109375" style="28" customWidth="1"/>
    <col min="1029" max="1270" width="13.7109375" style="28"/>
    <col min="1271" max="1271" width="22.140625" style="28" customWidth="1"/>
    <col min="1272" max="1278" width="13.7109375" style="28" customWidth="1"/>
    <col min="1279" max="1279" width="15.85546875" style="28" customWidth="1"/>
    <col min="1280" max="1280" width="16.5703125" style="28" bestFit="1" customWidth="1"/>
    <col min="1281" max="1281" width="13.7109375" style="28" customWidth="1"/>
    <col min="1282" max="1282" width="17.140625" style="28" bestFit="1" customWidth="1"/>
    <col min="1283" max="1283" width="4" style="28" customWidth="1"/>
    <col min="1284" max="1284" width="13.7109375" style="28" customWidth="1"/>
    <col min="1285" max="1526" width="13.7109375" style="28"/>
    <col min="1527" max="1527" width="22.140625" style="28" customWidth="1"/>
    <col min="1528" max="1534" width="13.7109375" style="28" customWidth="1"/>
    <col min="1535" max="1535" width="15.85546875" style="28" customWidth="1"/>
    <col min="1536" max="1536" width="16.5703125" style="28" bestFit="1" customWidth="1"/>
    <col min="1537" max="1537" width="13.7109375" style="28" customWidth="1"/>
    <col min="1538" max="1538" width="17.140625" style="28" bestFit="1" customWidth="1"/>
    <col min="1539" max="1539" width="4" style="28" customWidth="1"/>
    <col min="1540" max="1540" width="13.7109375" style="28" customWidth="1"/>
    <col min="1541" max="1782" width="13.7109375" style="28"/>
    <col min="1783" max="1783" width="22.140625" style="28" customWidth="1"/>
    <col min="1784" max="1790" width="13.7109375" style="28" customWidth="1"/>
    <col min="1791" max="1791" width="15.85546875" style="28" customWidth="1"/>
    <col min="1792" max="1792" width="16.5703125" style="28" bestFit="1" customWidth="1"/>
    <col min="1793" max="1793" width="13.7109375" style="28" customWidth="1"/>
    <col min="1794" max="1794" width="17.140625" style="28" bestFit="1" customWidth="1"/>
    <col min="1795" max="1795" width="4" style="28" customWidth="1"/>
    <col min="1796" max="1796" width="13.7109375" style="28" customWidth="1"/>
    <col min="1797" max="2038" width="13.7109375" style="28"/>
    <col min="2039" max="2039" width="22.140625" style="28" customWidth="1"/>
    <col min="2040" max="2046" width="13.7109375" style="28" customWidth="1"/>
    <col min="2047" max="2047" width="15.85546875" style="28" customWidth="1"/>
    <col min="2048" max="2048" width="16.5703125" style="28" bestFit="1" customWidth="1"/>
    <col min="2049" max="2049" width="13.7109375" style="28" customWidth="1"/>
    <col min="2050" max="2050" width="17.140625" style="28" bestFit="1" customWidth="1"/>
    <col min="2051" max="2051" width="4" style="28" customWidth="1"/>
    <col min="2052" max="2052" width="13.7109375" style="28" customWidth="1"/>
    <col min="2053" max="2294" width="13.7109375" style="28"/>
    <col min="2295" max="2295" width="22.140625" style="28" customWidth="1"/>
    <col min="2296" max="2302" width="13.7109375" style="28" customWidth="1"/>
    <col min="2303" max="2303" width="15.85546875" style="28" customWidth="1"/>
    <col min="2304" max="2304" width="16.5703125" style="28" bestFit="1" customWidth="1"/>
    <col min="2305" max="2305" width="13.7109375" style="28" customWidth="1"/>
    <col min="2306" max="2306" width="17.140625" style="28" bestFit="1" customWidth="1"/>
    <col min="2307" max="2307" width="4" style="28" customWidth="1"/>
    <col min="2308" max="2308" width="13.7109375" style="28" customWidth="1"/>
    <col min="2309" max="2550" width="13.7109375" style="28"/>
    <col min="2551" max="2551" width="22.140625" style="28" customWidth="1"/>
    <col min="2552" max="2558" width="13.7109375" style="28" customWidth="1"/>
    <col min="2559" max="2559" width="15.85546875" style="28" customWidth="1"/>
    <col min="2560" max="2560" width="16.5703125" style="28" bestFit="1" customWidth="1"/>
    <col min="2561" max="2561" width="13.7109375" style="28" customWidth="1"/>
    <col min="2562" max="2562" width="17.140625" style="28" bestFit="1" customWidth="1"/>
    <col min="2563" max="2563" width="4" style="28" customWidth="1"/>
    <col min="2564" max="2564" width="13.7109375" style="28" customWidth="1"/>
    <col min="2565" max="2806" width="13.7109375" style="28"/>
    <col min="2807" max="2807" width="22.140625" style="28" customWidth="1"/>
    <col min="2808" max="2814" width="13.7109375" style="28" customWidth="1"/>
    <col min="2815" max="2815" width="15.85546875" style="28" customWidth="1"/>
    <col min="2816" max="2816" width="16.5703125" style="28" bestFit="1" customWidth="1"/>
    <col min="2817" max="2817" width="13.7109375" style="28" customWidth="1"/>
    <col min="2818" max="2818" width="17.140625" style="28" bestFit="1" customWidth="1"/>
    <col min="2819" max="2819" width="4" style="28" customWidth="1"/>
    <col min="2820" max="2820" width="13.7109375" style="28" customWidth="1"/>
    <col min="2821" max="3062" width="13.7109375" style="28"/>
    <col min="3063" max="3063" width="22.140625" style="28" customWidth="1"/>
    <col min="3064" max="3070" width="13.7109375" style="28" customWidth="1"/>
    <col min="3071" max="3071" width="15.85546875" style="28" customWidth="1"/>
    <col min="3072" max="3072" width="16.5703125" style="28" bestFit="1" customWidth="1"/>
    <col min="3073" max="3073" width="13.7109375" style="28" customWidth="1"/>
    <col min="3074" max="3074" width="17.140625" style="28" bestFit="1" customWidth="1"/>
    <col min="3075" max="3075" width="4" style="28" customWidth="1"/>
    <col min="3076" max="3076" width="13.7109375" style="28" customWidth="1"/>
    <col min="3077" max="3318" width="13.7109375" style="28"/>
    <col min="3319" max="3319" width="22.140625" style="28" customWidth="1"/>
    <col min="3320" max="3326" width="13.7109375" style="28" customWidth="1"/>
    <col min="3327" max="3327" width="15.85546875" style="28" customWidth="1"/>
    <col min="3328" max="3328" width="16.5703125" style="28" bestFit="1" customWidth="1"/>
    <col min="3329" max="3329" width="13.7109375" style="28" customWidth="1"/>
    <col min="3330" max="3330" width="17.140625" style="28" bestFit="1" customWidth="1"/>
    <col min="3331" max="3331" width="4" style="28" customWidth="1"/>
    <col min="3332" max="3332" width="13.7109375" style="28" customWidth="1"/>
    <col min="3333" max="3574" width="13.7109375" style="28"/>
    <col min="3575" max="3575" width="22.140625" style="28" customWidth="1"/>
    <col min="3576" max="3582" width="13.7109375" style="28" customWidth="1"/>
    <col min="3583" max="3583" width="15.85546875" style="28" customWidth="1"/>
    <col min="3584" max="3584" width="16.5703125" style="28" bestFit="1" customWidth="1"/>
    <col min="3585" max="3585" width="13.7109375" style="28" customWidth="1"/>
    <col min="3586" max="3586" width="17.140625" style="28" bestFit="1" customWidth="1"/>
    <col min="3587" max="3587" width="4" style="28" customWidth="1"/>
    <col min="3588" max="3588" width="13.7109375" style="28" customWidth="1"/>
    <col min="3589" max="3830" width="13.7109375" style="28"/>
    <col min="3831" max="3831" width="22.140625" style="28" customWidth="1"/>
    <col min="3832" max="3838" width="13.7109375" style="28" customWidth="1"/>
    <col min="3839" max="3839" width="15.85546875" style="28" customWidth="1"/>
    <col min="3840" max="3840" width="16.5703125" style="28" bestFit="1" customWidth="1"/>
    <col min="3841" max="3841" width="13.7109375" style="28" customWidth="1"/>
    <col min="3842" max="3842" width="17.140625" style="28" bestFit="1" customWidth="1"/>
    <col min="3843" max="3843" width="4" style="28" customWidth="1"/>
    <col min="3844" max="3844" width="13.7109375" style="28" customWidth="1"/>
    <col min="3845" max="4086" width="13.7109375" style="28"/>
    <col min="4087" max="4087" width="22.140625" style="28" customWidth="1"/>
    <col min="4088" max="4094" width="13.7109375" style="28" customWidth="1"/>
    <col min="4095" max="4095" width="15.85546875" style="28" customWidth="1"/>
    <col min="4096" max="4096" width="16.5703125" style="28" bestFit="1" customWidth="1"/>
    <col min="4097" max="4097" width="13.7109375" style="28" customWidth="1"/>
    <col min="4098" max="4098" width="17.140625" style="28" bestFit="1" customWidth="1"/>
    <col min="4099" max="4099" width="4" style="28" customWidth="1"/>
    <col min="4100" max="4100" width="13.7109375" style="28" customWidth="1"/>
    <col min="4101" max="4342" width="13.7109375" style="28"/>
    <col min="4343" max="4343" width="22.140625" style="28" customWidth="1"/>
    <col min="4344" max="4350" width="13.7109375" style="28" customWidth="1"/>
    <col min="4351" max="4351" width="15.85546875" style="28" customWidth="1"/>
    <col min="4352" max="4352" width="16.5703125" style="28" bestFit="1" customWidth="1"/>
    <col min="4353" max="4353" width="13.7109375" style="28" customWidth="1"/>
    <col min="4354" max="4354" width="17.140625" style="28" bestFit="1" customWidth="1"/>
    <col min="4355" max="4355" width="4" style="28" customWidth="1"/>
    <col min="4356" max="4356" width="13.7109375" style="28" customWidth="1"/>
    <col min="4357" max="4598" width="13.7109375" style="28"/>
    <col min="4599" max="4599" width="22.140625" style="28" customWidth="1"/>
    <col min="4600" max="4606" width="13.7109375" style="28" customWidth="1"/>
    <col min="4607" max="4607" width="15.85546875" style="28" customWidth="1"/>
    <col min="4608" max="4608" width="16.5703125" style="28" bestFit="1" customWidth="1"/>
    <col min="4609" max="4609" width="13.7109375" style="28" customWidth="1"/>
    <col min="4610" max="4610" width="17.140625" style="28" bestFit="1" customWidth="1"/>
    <col min="4611" max="4611" width="4" style="28" customWidth="1"/>
    <col min="4612" max="4612" width="13.7109375" style="28" customWidth="1"/>
    <col min="4613" max="4854" width="13.7109375" style="28"/>
    <col min="4855" max="4855" width="22.140625" style="28" customWidth="1"/>
    <col min="4856" max="4862" width="13.7109375" style="28" customWidth="1"/>
    <col min="4863" max="4863" width="15.85546875" style="28" customWidth="1"/>
    <col min="4864" max="4864" width="16.5703125" style="28" bestFit="1" customWidth="1"/>
    <col min="4865" max="4865" width="13.7109375" style="28" customWidth="1"/>
    <col min="4866" max="4866" width="17.140625" style="28" bestFit="1" customWidth="1"/>
    <col min="4867" max="4867" width="4" style="28" customWidth="1"/>
    <col min="4868" max="4868" width="13.7109375" style="28" customWidth="1"/>
    <col min="4869" max="5110" width="13.7109375" style="28"/>
    <col min="5111" max="5111" width="22.140625" style="28" customWidth="1"/>
    <col min="5112" max="5118" width="13.7109375" style="28" customWidth="1"/>
    <col min="5119" max="5119" width="15.85546875" style="28" customWidth="1"/>
    <col min="5120" max="5120" width="16.5703125" style="28" bestFit="1" customWidth="1"/>
    <col min="5121" max="5121" width="13.7109375" style="28" customWidth="1"/>
    <col min="5122" max="5122" width="17.140625" style="28" bestFit="1" customWidth="1"/>
    <col min="5123" max="5123" width="4" style="28" customWidth="1"/>
    <col min="5124" max="5124" width="13.7109375" style="28" customWidth="1"/>
    <col min="5125" max="5366" width="13.7109375" style="28"/>
    <col min="5367" max="5367" width="22.140625" style="28" customWidth="1"/>
    <col min="5368" max="5374" width="13.7109375" style="28" customWidth="1"/>
    <col min="5375" max="5375" width="15.85546875" style="28" customWidth="1"/>
    <col min="5376" max="5376" width="16.5703125" style="28" bestFit="1" customWidth="1"/>
    <col min="5377" max="5377" width="13.7109375" style="28" customWidth="1"/>
    <col min="5378" max="5378" width="17.140625" style="28" bestFit="1" customWidth="1"/>
    <col min="5379" max="5379" width="4" style="28" customWidth="1"/>
    <col min="5380" max="5380" width="13.7109375" style="28" customWidth="1"/>
    <col min="5381" max="5622" width="13.7109375" style="28"/>
    <col min="5623" max="5623" width="22.140625" style="28" customWidth="1"/>
    <col min="5624" max="5630" width="13.7109375" style="28" customWidth="1"/>
    <col min="5631" max="5631" width="15.85546875" style="28" customWidth="1"/>
    <col min="5632" max="5632" width="16.5703125" style="28" bestFit="1" customWidth="1"/>
    <col min="5633" max="5633" width="13.7109375" style="28" customWidth="1"/>
    <col min="5634" max="5634" width="17.140625" style="28" bestFit="1" customWidth="1"/>
    <col min="5635" max="5635" width="4" style="28" customWidth="1"/>
    <col min="5636" max="5636" width="13.7109375" style="28" customWidth="1"/>
    <col min="5637" max="5878" width="13.7109375" style="28"/>
    <col min="5879" max="5879" width="22.140625" style="28" customWidth="1"/>
    <col min="5880" max="5886" width="13.7109375" style="28" customWidth="1"/>
    <col min="5887" max="5887" width="15.85546875" style="28" customWidth="1"/>
    <col min="5888" max="5888" width="16.5703125" style="28" bestFit="1" customWidth="1"/>
    <col min="5889" max="5889" width="13.7109375" style="28" customWidth="1"/>
    <col min="5890" max="5890" width="17.140625" style="28" bestFit="1" customWidth="1"/>
    <col min="5891" max="5891" width="4" style="28" customWidth="1"/>
    <col min="5892" max="5892" width="13.7109375" style="28" customWidth="1"/>
    <col min="5893" max="6134" width="13.7109375" style="28"/>
    <col min="6135" max="6135" width="22.140625" style="28" customWidth="1"/>
    <col min="6136" max="6142" width="13.7109375" style="28" customWidth="1"/>
    <col min="6143" max="6143" width="15.85546875" style="28" customWidth="1"/>
    <col min="6144" max="6144" width="16.5703125" style="28" bestFit="1" customWidth="1"/>
    <col min="6145" max="6145" width="13.7109375" style="28" customWidth="1"/>
    <col min="6146" max="6146" width="17.140625" style="28" bestFit="1" customWidth="1"/>
    <col min="6147" max="6147" width="4" style="28" customWidth="1"/>
    <col min="6148" max="6148" width="13.7109375" style="28" customWidth="1"/>
    <col min="6149" max="6390" width="13.7109375" style="28"/>
    <col min="6391" max="6391" width="22.140625" style="28" customWidth="1"/>
    <col min="6392" max="6398" width="13.7109375" style="28" customWidth="1"/>
    <col min="6399" max="6399" width="15.85546875" style="28" customWidth="1"/>
    <col min="6400" max="6400" width="16.5703125" style="28" bestFit="1" customWidth="1"/>
    <col min="6401" max="6401" width="13.7109375" style="28" customWidth="1"/>
    <col min="6402" max="6402" width="17.140625" style="28" bestFit="1" customWidth="1"/>
    <col min="6403" max="6403" width="4" style="28" customWidth="1"/>
    <col min="6404" max="6404" width="13.7109375" style="28" customWidth="1"/>
    <col min="6405" max="6646" width="13.7109375" style="28"/>
    <col min="6647" max="6647" width="22.140625" style="28" customWidth="1"/>
    <col min="6648" max="6654" width="13.7109375" style="28" customWidth="1"/>
    <col min="6655" max="6655" width="15.85546875" style="28" customWidth="1"/>
    <col min="6656" max="6656" width="16.5703125" style="28" bestFit="1" customWidth="1"/>
    <col min="6657" max="6657" width="13.7109375" style="28" customWidth="1"/>
    <col min="6658" max="6658" width="17.140625" style="28" bestFit="1" customWidth="1"/>
    <col min="6659" max="6659" width="4" style="28" customWidth="1"/>
    <col min="6660" max="6660" width="13.7109375" style="28" customWidth="1"/>
    <col min="6661" max="6902" width="13.7109375" style="28"/>
    <col min="6903" max="6903" width="22.140625" style="28" customWidth="1"/>
    <col min="6904" max="6910" width="13.7109375" style="28" customWidth="1"/>
    <col min="6911" max="6911" width="15.85546875" style="28" customWidth="1"/>
    <col min="6912" max="6912" width="16.5703125" style="28" bestFit="1" customWidth="1"/>
    <col min="6913" max="6913" width="13.7109375" style="28" customWidth="1"/>
    <col min="6914" max="6914" width="17.140625" style="28" bestFit="1" customWidth="1"/>
    <col min="6915" max="6915" width="4" style="28" customWidth="1"/>
    <col min="6916" max="6916" width="13.7109375" style="28" customWidth="1"/>
    <col min="6917" max="7158" width="13.7109375" style="28"/>
    <col min="7159" max="7159" width="22.140625" style="28" customWidth="1"/>
    <col min="7160" max="7166" width="13.7109375" style="28" customWidth="1"/>
    <col min="7167" max="7167" width="15.85546875" style="28" customWidth="1"/>
    <col min="7168" max="7168" width="16.5703125" style="28" bestFit="1" customWidth="1"/>
    <col min="7169" max="7169" width="13.7109375" style="28" customWidth="1"/>
    <col min="7170" max="7170" width="17.140625" style="28" bestFit="1" customWidth="1"/>
    <col min="7171" max="7171" width="4" style="28" customWidth="1"/>
    <col min="7172" max="7172" width="13.7109375" style="28" customWidth="1"/>
    <col min="7173" max="7414" width="13.7109375" style="28"/>
    <col min="7415" max="7415" width="22.140625" style="28" customWidth="1"/>
    <col min="7416" max="7422" width="13.7109375" style="28" customWidth="1"/>
    <col min="7423" max="7423" width="15.85546875" style="28" customWidth="1"/>
    <col min="7424" max="7424" width="16.5703125" style="28" bestFit="1" customWidth="1"/>
    <col min="7425" max="7425" width="13.7109375" style="28" customWidth="1"/>
    <col min="7426" max="7426" width="17.140625" style="28" bestFit="1" customWidth="1"/>
    <col min="7427" max="7427" width="4" style="28" customWidth="1"/>
    <col min="7428" max="7428" width="13.7109375" style="28" customWidth="1"/>
    <col min="7429" max="7670" width="13.7109375" style="28"/>
    <col min="7671" max="7671" width="22.140625" style="28" customWidth="1"/>
    <col min="7672" max="7678" width="13.7109375" style="28" customWidth="1"/>
    <col min="7679" max="7679" width="15.85546875" style="28" customWidth="1"/>
    <col min="7680" max="7680" width="16.5703125" style="28" bestFit="1" customWidth="1"/>
    <col min="7681" max="7681" width="13.7109375" style="28" customWidth="1"/>
    <col min="7682" max="7682" width="17.140625" style="28" bestFit="1" customWidth="1"/>
    <col min="7683" max="7683" width="4" style="28" customWidth="1"/>
    <col min="7684" max="7684" width="13.7109375" style="28" customWidth="1"/>
    <col min="7685" max="7926" width="13.7109375" style="28"/>
    <col min="7927" max="7927" width="22.140625" style="28" customWidth="1"/>
    <col min="7928" max="7934" width="13.7109375" style="28" customWidth="1"/>
    <col min="7935" max="7935" width="15.85546875" style="28" customWidth="1"/>
    <col min="7936" max="7936" width="16.5703125" style="28" bestFit="1" customWidth="1"/>
    <col min="7937" max="7937" width="13.7109375" style="28" customWidth="1"/>
    <col min="7938" max="7938" width="17.140625" style="28" bestFit="1" customWidth="1"/>
    <col min="7939" max="7939" width="4" style="28" customWidth="1"/>
    <col min="7940" max="7940" width="13.7109375" style="28" customWidth="1"/>
    <col min="7941" max="8182" width="13.7109375" style="28"/>
    <col min="8183" max="8183" width="22.140625" style="28" customWidth="1"/>
    <col min="8184" max="8190" width="13.7109375" style="28" customWidth="1"/>
    <col min="8191" max="8191" width="15.85546875" style="28" customWidth="1"/>
    <col min="8192" max="8192" width="16.5703125" style="28" bestFit="1" customWidth="1"/>
    <col min="8193" max="8193" width="13.7109375" style="28" customWidth="1"/>
    <col min="8194" max="8194" width="17.140625" style="28" bestFit="1" customWidth="1"/>
    <col min="8195" max="8195" width="4" style="28" customWidth="1"/>
    <col min="8196" max="8196" width="13.7109375" style="28" customWidth="1"/>
    <col min="8197" max="8438" width="13.7109375" style="28"/>
    <col min="8439" max="8439" width="22.140625" style="28" customWidth="1"/>
    <col min="8440" max="8446" width="13.7109375" style="28" customWidth="1"/>
    <col min="8447" max="8447" width="15.85546875" style="28" customWidth="1"/>
    <col min="8448" max="8448" width="16.5703125" style="28" bestFit="1" customWidth="1"/>
    <col min="8449" max="8449" width="13.7109375" style="28" customWidth="1"/>
    <col min="8450" max="8450" width="17.140625" style="28" bestFit="1" customWidth="1"/>
    <col min="8451" max="8451" width="4" style="28" customWidth="1"/>
    <col min="8452" max="8452" width="13.7109375" style="28" customWidth="1"/>
    <col min="8453" max="8694" width="13.7109375" style="28"/>
    <col min="8695" max="8695" width="22.140625" style="28" customWidth="1"/>
    <col min="8696" max="8702" width="13.7109375" style="28" customWidth="1"/>
    <col min="8703" max="8703" width="15.85546875" style="28" customWidth="1"/>
    <col min="8704" max="8704" width="16.5703125" style="28" bestFit="1" customWidth="1"/>
    <col min="8705" max="8705" width="13.7109375" style="28" customWidth="1"/>
    <col min="8706" max="8706" width="17.140625" style="28" bestFit="1" customWidth="1"/>
    <col min="8707" max="8707" width="4" style="28" customWidth="1"/>
    <col min="8708" max="8708" width="13.7109375" style="28" customWidth="1"/>
    <col min="8709" max="8950" width="13.7109375" style="28"/>
    <col min="8951" max="8951" width="22.140625" style="28" customWidth="1"/>
    <col min="8952" max="8958" width="13.7109375" style="28" customWidth="1"/>
    <col min="8959" max="8959" width="15.85546875" style="28" customWidth="1"/>
    <col min="8960" max="8960" width="16.5703125" style="28" bestFit="1" customWidth="1"/>
    <col min="8961" max="8961" width="13.7109375" style="28" customWidth="1"/>
    <col min="8962" max="8962" width="17.140625" style="28" bestFit="1" customWidth="1"/>
    <col min="8963" max="8963" width="4" style="28" customWidth="1"/>
    <col min="8964" max="8964" width="13.7109375" style="28" customWidth="1"/>
    <col min="8965" max="9206" width="13.7109375" style="28"/>
    <col min="9207" max="9207" width="22.140625" style="28" customWidth="1"/>
    <col min="9208" max="9214" width="13.7109375" style="28" customWidth="1"/>
    <col min="9215" max="9215" width="15.85546875" style="28" customWidth="1"/>
    <col min="9216" max="9216" width="16.5703125" style="28" bestFit="1" customWidth="1"/>
    <col min="9217" max="9217" width="13.7109375" style="28" customWidth="1"/>
    <col min="9218" max="9218" width="17.140625" style="28" bestFit="1" customWidth="1"/>
    <col min="9219" max="9219" width="4" style="28" customWidth="1"/>
    <col min="9220" max="9220" width="13.7109375" style="28" customWidth="1"/>
    <col min="9221" max="9462" width="13.7109375" style="28"/>
    <col min="9463" max="9463" width="22.140625" style="28" customWidth="1"/>
    <col min="9464" max="9470" width="13.7109375" style="28" customWidth="1"/>
    <col min="9471" max="9471" width="15.85546875" style="28" customWidth="1"/>
    <col min="9472" max="9472" width="16.5703125" style="28" bestFit="1" customWidth="1"/>
    <col min="9473" max="9473" width="13.7109375" style="28" customWidth="1"/>
    <col min="9474" max="9474" width="17.140625" style="28" bestFit="1" customWidth="1"/>
    <col min="9475" max="9475" width="4" style="28" customWidth="1"/>
    <col min="9476" max="9476" width="13.7109375" style="28" customWidth="1"/>
    <col min="9477" max="9718" width="13.7109375" style="28"/>
    <col min="9719" max="9719" width="22.140625" style="28" customWidth="1"/>
    <col min="9720" max="9726" width="13.7109375" style="28" customWidth="1"/>
    <col min="9727" max="9727" width="15.85546875" style="28" customWidth="1"/>
    <col min="9728" max="9728" width="16.5703125" style="28" bestFit="1" customWidth="1"/>
    <col min="9729" max="9729" width="13.7109375" style="28" customWidth="1"/>
    <col min="9730" max="9730" width="17.140625" style="28" bestFit="1" customWidth="1"/>
    <col min="9731" max="9731" width="4" style="28" customWidth="1"/>
    <col min="9732" max="9732" width="13.7109375" style="28" customWidth="1"/>
    <col min="9733" max="9974" width="13.7109375" style="28"/>
    <col min="9975" max="9975" width="22.140625" style="28" customWidth="1"/>
    <col min="9976" max="9982" width="13.7109375" style="28" customWidth="1"/>
    <col min="9983" max="9983" width="15.85546875" style="28" customWidth="1"/>
    <col min="9984" max="9984" width="16.5703125" style="28" bestFit="1" customWidth="1"/>
    <col min="9985" max="9985" width="13.7109375" style="28" customWidth="1"/>
    <col min="9986" max="9986" width="17.140625" style="28" bestFit="1" customWidth="1"/>
    <col min="9987" max="9987" width="4" style="28" customWidth="1"/>
    <col min="9988" max="9988" width="13.7109375" style="28" customWidth="1"/>
    <col min="9989" max="10230" width="13.7109375" style="28"/>
    <col min="10231" max="10231" width="22.140625" style="28" customWidth="1"/>
    <col min="10232" max="10238" width="13.7109375" style="28" customWidth="1"/>
    <col min="10239" max="10239" width="15.85546875" style="28" customWidth="1"/>
    <col min="10240" max="10240" width="16.5703125" style="28" bestFit="1" customWidth="1"/>
    <col min="10241" max="10241" width="13.7109375" style="28" customWidth="1"/>
    <col min="10242" max="10242" width="17.140625" style="28" bestFit="1" customWidth="1"/>
    <col min="10243" max="10243" width="4" style="28" customWidth="1"/>
    <col min="10244" max="10244" width="13.7109375" style="28" customWidth="1"/>
    <col min="10245" max="10486" width="13.7109375" style="28"/>
    <col min="10487" max="10487" width="22.140625" style="28" customWidth="1"/>
    <col min="10488" max="10494" width="13.7109375" style="28" customWidth="1"/>
    <col min="10495" max="10495" width="15.85546875" style="28" customWidth="1"/>
    <col min="10496" max="10496" width="16.5703125" style="28" bestFit="1" customWidth="1"/>
    <col min="10497" max="10497" width="13.7109375" style="28" customWidth="1"/>
    <col min="10498" max="10498" width="17.140625" style="28" bestFit="1" customWidth="1"/>
    <col min="10499" max="10499" width="4" style="28" customWidth="1"/>
    <col min="10500" max="10500" width="13.7109375" style="28" customWidth="1"/>
    <col min="10501" max="10742" width="13.7109375" style="28"/>
    <col min="10743" max="10743" width="22.140625" style="28" customWidth="1"/>
    <col min="10744" max="10750" width="13.7109375" style="28" customWidth="1"/>
    <col min="10751" max="10751" width="15.85546875" style="28" customWidth="1"/>
    <col min="10752" max="10752" width="16.5703125" style="28" bestFit="1" customWidth="1"/>
    <col min="10753" max="10753" width="13.7109375" style="28" customWidth="1"/>
    <col min="10754" max="10754" width="17.140625" style="28" bestFit="1" customWidth="1"/>
    <col min="10755" max="10755" width="4" style="28" customWidth="1"/>
    <col min="10756" max="10756" width="13.7109375" style="28" customWidth="1"/>
    <col min="10757" max="10998" width="13.7109375" style="28"/>
    <col min="10999" max="10999" width="22.140625" style="28" customWidth="1"/>
    <col min="11000" max="11006" width="13.7109375" style="28" customWidth="1"/>
    <col min="11007" max="11007" width="15.85546875" style="28" customWidth="1"/>
    <col min="11008" max="11008" width="16.5703125" style="28" bestFit="1" customWidth="1"/>
    <col min="11009" max="11009" width="13.7109375" style="28" customWidth="1"/>
    <col min="11010" max="11010" width="17.140625" style="28" bestFit="1" customWidth="1"/>
    <col min="11011" max="11011" width="4" style="28" customWidth="1"/>
    <col min="11012" max="11012" width="13.7109375" style="28" customWidth="1"/>
    <col min="11013" max="11254" width="13.7109375" style="28"/>
    <col min="11255" max="11255" width="22.140625" style="28" customWidth="1"/>
    <col min="11256" max="11262" width="13.7109375" style="28" customWidth="1"/>
    <col min="11263" max="11263" width="15.85546875" style="28" customWidth="1"/>
    <col min="11264" max="11264" width="16.5703125" style="28" bestFit="1" customWidth="1"/>
    <col min="11265" max="11265" width="13.7109375" style="28" customWidth="1"/>
    <col min="11266" max="11266" width="17.140625" style="28" bestFit="1" customWidth="1"/>
    <col min="11267" max="11267" width="4" style="28" customWidth="1"/>
    <col min="11268" max="11268" width="13.7109375" style="28" customWidth="1"/>
    <col min="11269" max="11510" width="13.7109375" style="28"/>
    <col min="11511" max="11511" width="22.140625" style="28" customWidth="1"/>
    <col min="11512" max="11518" width="13.7109375" style="28" customWidth="1"/>
    <col min="11519" max="11519" width="15.85546875" style="28" customWidth="1"/>
    <col min="11520" max="11520" width="16.5703125" style="28" bestFit="1" customWidth="1"/>
    <col min="11521" max="11521" width="13.7109375" style="28" customWidth="1"/>
    <col min="11522" max="11522" width="17.140625" style="28" bestFit="1" customWidth="1"/>
    <col min="11523" max="11523" width="4" style="28" customWidth="1"/>
    <col min="11524" max="11524" width="13.7109375" style="28" customWidth="1"/>
    <col min="11525" max="11766" width="13.7109375" style="28"/>
    <col min="11767" max="11767" width="22.140625" style="28" customWidth="1"/>
    <col min="11768" max="11774" width="13.7109375" style="28" customWidth="1"/>
    <col min="11775" max="11775" width="15.85546875" style="28" customWidth="1"/>
    <col min="11776" max="11776" width="16.5703125" style="28" bestFit="1" customWidth="1"/>
    <col min="11777" max="11777" width="13.7109375" style="28" customWidth="1"/>
    <col min="11778" max="11778" width="17.140625" style="28" bestFit="1" customWidth="1"/>
    <col min="11779" max="11779" width="4" style="28" customWidth="1"/>
    <col min="11780" max="11780" width="13.7109375" style="28" customWidth="1"/>
    <col min="11781" max="12022" width="13.7109375" style="28"/>
    <col min="12023" max="12023" width="22.140625" style="28" customWidth="1"/>
    <col min="12024" max="12030" width="13.7109375" style="28" customWidth="1"/>
    <col min="12031" max="12031" width="15.85546875" style="28" customWidth="1"/>
    <col min="12032" max="12032" width="16.5703125" style="28" bestFit="1" customWidth="1"/>
    <col min="12033" max="12033" width="13.7109375" style="28" customWidth="1"/>
    <col min="12034" max="12034" width="17.140625" style="28" bestFit="1" customWidth="1"/>
    <col min="12035" max="12035" width="4" style="28" customWidth="1"/>
    <col min="12036" max="12036" width="13.7109375" style="28" customWidth="1"/>
    <col min="12037" max="12278" width="13.7109375" style="28"/>
    <col min="12279" max="12279" width="22.140625" style="28" customWidth="1"/>
    <col min="12280" max="12286" width="13.7109375" style="28" customWidth="1"/>
    <col min="12287" max="12287" width="15.85546875" style="28" customWidth="1"/>
    <col min="12288" max="12288" width="16.5703125" style="28" bestFit="1" customWidth="1"/>
    <col min="12289" max="12289" width="13.7109375" style="28" customWidth="1"/>
    <col min="12290" max="12290" width="17.140625" style="28" bestFit="1" customWidth="1"/>
    <col min="12291" max="12291" width="4" style="28" customWidth="1"/>
    <col min="12292" max="12292" width="13.7109375" style="28" customWidth="1"/>
    <col min="12293" max="12534" width="13.7109375" style="28"/>
    <col min="12535" max="12535" width="22.140625" style="28" customWidth="1"/>
    <col min="12536" max="12542" width="13.7109375" style="28" customWidth="1"/>
    <col min="12543" max="12543" width="15.85546875" style="28" customWidth="1"/>
    <col min="12544" max="12544" width="16.5703125" style="28" bestFit="1" customWidth="1"/>
    <col min="12545" max="12545" width="13.7109375" style="28" customWidth="1"/>
    <col min="12546" max="12546" width="17.140625" style="28" bestFit="1" customWidth="1"/>
    <col min="12547" max="12547" width="4" style="28" customWidth="1"/>
    <col min="12548" max="12548" width="13.7109375" style="28" customWidth="1"/>
    <col min="12549" max="12790" width="13.7109375" style="28"/>
    <col min="12791" max="12791" width="22.140625" style="28" customWidth="1"/>
    <col min="12792" max="12798" width="13.7109375" style="28" customWidth="1"/>
    <col min="12799" max="12799" width="15.85546875" style="28" customWidth="1"/>
    <col min="12800" max="12800" width="16.5703125" style="28" bestFit="1" customWidth="1"/>
    <col min="12801" max="12801" width="13.7109375" style="28" customWidth="1"/>
    <col min="12802" max="12802" width="17.140625" style="28" bestFit="1" customWidth="1"/>
    <col min="12803" max="12803" width="4" style="28" customWidth="1"/>
    <col min="12804" max="12804" width="13.7109375" style="28" customWidth="1"/>
    <col min="12805" max="13046" width="13.7109375" style="28"/>
    <col min="13047" max="13047" width="22.140625" style="28" customWidth="1"/>
    <col min="13048" max="13054" width="13.7109375" style="28" customWidth="1"/>
    <col min="13055" max="13055" width="15.85546875" style="28" customWidth="1"/>
    <col min="13056" max="13056" width="16.5703125" style="28" bestFit="1" customWidth="1"/>
    <col min="13057" max="13057" width="13.7109375" style="28" customWidth="1"/>
    <col min="13058" max="13058" width="17.140625" style="28" bestFit="1" customWidth="1"/>
    <col min="13059" max="13059" width="4" style="28" customWidth="1"/>
    <col min="13060" max="13060" width="13.7109375" style="28" customWidth="1"/>
    <col min="13061" max="13302" width="13.7109375" style="28"/>
    <col min="13303" max="13303" width="22.140625" style="28" customWidth="1"/>
    <col min="13304" max="13310" width="13.7109375" style="28" customWidth="1"/>
    <col min="13311" max="13311" width="15.85546875" style="28" customWidth="1"/>
    <col min="13312" max="13312" width="16.5703125" style="28" bestFit="1" customWidth="1"/>
    <col min="13313" max="13313" width="13.7109375" style="28" customWidth="1"/>
    <col min="13314" max="13314" width="17.140625" style="28" bestFit="1" customWidth="1"/>
    <col min="13315" max="13315" width="4" style="28" customWidth="1"/>
    <col min="13316" max="13316" width="13.7109375" style="28" customWidth="1"/>
    <col min="13317" max="13558" width="13.7109375" style="28"/>
    <col min="13559" max="13559" width="22.140625" style="28" customWidth="1"/>
    <col min="13560" max="13566" width="13.7109375" style="28" customWidth="1"/>
    <col min="13567" max="13567" width="15.85546875" style="28" customWidth="1"/>
    <col min="13568" max="13568" width="16.5703125" style="28" bestFit="1" customWidth="1"/>
    <col min="13569" max="13569" width="13.7109375" style="28" customWidth="1"/>
    <col min="13570" max="13570" width="17.140625" style="28" bestFit="1" customWidth="1"/>
    <col min="13571" max="13571" width="4" style="28" customWidth="1"/>
    <col min="13572" max="13572" width="13.7109375" style="28" customWidth="1"/>
    <col min="13573" max="13814" width="13.7109375" style="28"/>
    <col min="13815" max="13815" width="22.140625" style="28" customWidth="1"/>
    <col min="13816" max="13822" width="13.7109375" style="28" customWidth="1"/>
    <col min="13823" max="13823" width="15.85546875" style="28" customWidth="1"/>
    <col min="13824" max="13824" width="16.5703125" style="28" bestFit="1" customWidth="1"/>
    <col min="13825" max="13825" width="13.7109375" style="28" customWidth="1"/>
    <col min="13826" max="13826" width="17.140625" style="28" bestFit="1" customWidth="1"/>
    <col min="13827" max="13827" width="4" style="28" customWidth="1"/>
    <col min="13828" max="13828" width="13.7109375" style="28" customWidth="1"/>
    <col min="13829" max="14070" width="13.7109375" style="28"/>
    <col min="14071" max="14071" width="22.140625" style="28" customWidth="1"/>
    <col min="14072" max="14078" width="13.7109375" style="28" customWidth="1"/>
    <col min="14079" max="14079" width="15.85546875" style="28" customWidth="1"/>
    <col min="14080" max="14080" width="16.5703125" style="28" bestFit="1" customWidth="1"/>
    <col min="14081" max="14081" width="13.7109375" style="28" customWidth="1"/>
    <col min="14082" max="14082" width="17.140625" style="28" bestFit="1" customWidth="1"/>
    <col min="14083" max="14083" width="4" style="28" customWidth="1"/>
    <col min="14084" max="14084" width="13.7109375" style="28" customWidth="1"/>
    <col min="14085" max="14326" width="13.7109375" style="28"/>
    <col min="14327" max="14327" width="22.140625" style="28" customWidth="1"/>
    <col min="14328" max="14334" width="13.7109375" style="28" customWidth="1"/>
    <col min="14335" max="14335" width="15.85546875" style="28" customWidth="1"/>
    <col min="14336" max="14336" width="16.5703125" style="28" bestFit="1" customWidth="1"/>
    <col min="14337" max="14337" width="13.7109375" style="28" customWidth="1"/>
    <col min="14338" max="14338" width="17.140625" style="28" bestFit="1" customWidth="1"/>
    <col min="14339" max="14339" width="4" style="28" customWidth="1"/>
    <col min="14340" max="14340" width="13.7109375" style="28" customWidth="1"/>
    <col min="14341" max="14582" width="13.7109375" style="28"/>
    <col min="14583" max="14583" width="22.140625" style="28" customWidth="1"/>
    <col min="14584" max="14590" width="13.7109375" style="28" customWidth="1"/>
    <col min="14591" max="14591" width="15.85546875" style="28" customWidth="1"/>
    <col min="14592" max="14592" width="16.5703125" style="28" bestFit="1" customWidth="1"/>
    <col min="14593" max="14593" width="13.7109375" style="28" customWidth="1"/>
    <col min="14594" max="14594" width="17.140625" style="28" bestFit="1" customWidth="1"/>
    <col min="14595" max="14595" width="4" style="28" customWidth="1"/>
    <col min="14596" max="14596" width="13.7109375" style="28" customWidth="1"/>
    <col min="14597" max="14838" width="13.7109375" style="28"/>
    <col min="14839" max="14839" width="22.140625" style="28" customWidth="1"/>
    <col min="14840" max="14846" width="13.7109375" style="28" customWidth="1"/>
    <col min="14847" max="14847" width="15.85546875" style="28" customWidth="1"/>
    <col min="14848" max="14848" width="16.5703125" style="28" bestFit="1" customWidth="1"/>
    <col min="14849" max="14849" width="13.7109375" style="28" customWidth="1"/>
    <col min="14850" max="14850" width="17.140625" style="28" bestFit="1" customWidth="1"/>
    <col min="14851" max="14851" width="4" style="28" customWidth="1"/>
    <col min="14852" max="14852" width="13.7109375" style="28" customWidth="1"/>
    <col min="14853" max="15094" width="13.7109375" style="28"/>
    <col min="15095" max="15095" width="22.140625" style="28" customWidth="1"/>
    <col min="15096" max="15102" width="13.7109375" style="28" customWidth="1"/>
    <col min="15103" max="15103" width="15.85546875" style="28" customWidth="1"/>
    <col min="15104" max="15104" width="16.5703125" style="28" bestFit="1" customWidth="1"/>
    <col min="15105" max="15105" width="13.7109375" style="28" customWidth="1"/>
    <col min="15106" max="15106" width="17.140625" style="28" bestFit="1" customWidth="1"/>
    <col min="15107" max="15107" width="4" style="28" customWidth="1"/>
    <col min="15108" max="15108" width="13.7109375" style="28" customWidth="1"/>
    <col min="15109" max="15350" width="13.7109375" style="28"/>
    <col min="15351" max="15351" width="22.140625" style="28" customWidth="1"/>
    <col min="15352" max="15358" width="13.7109375" style="28" customWidth="1"/>
    <col min="15359" max="15359" width="15.85546875" style="28" customWidth="1"/>
    <col min="15360" max="15360" width="16.5703125" style="28" bestFit="1" customWidth="1"/>
    <col min="15361" max="15361" width="13.7109375" style="28" customWidth="1"/>
    <col min="15362" max="15362" width="17.140625" style="28" bestFit="1" customWidth="1"/>
    <col min="15363" max="15363" width="4" style="28" customWidth="1"/>
    <col min="15364" max="15364" width="13.7109375" style="28" customWidth="1"/>
    <col min="15365" max="15606" width="13.7109375" style="28"/>
    <col min="15607" max="15607" width="22.140625" style="28" customWidth="1"/>
    <col min="15608" max="15614" width="13.7109375" style="28" customWidth="1"/>
    <col min="15615" max="15615" width="15.85546875" style="28" customWidth="1"/>
    <col min="15616" max="15616" width="16.5703125" style="28" bestFit="1" customWidth="1"/>
    <col min="15617" max="15617" width="13.7109375" style="28" customWidth="1"/>
    <col min="15618" max="15618" width="17.140625" style="28" bestFit="1" customWidth="1"/>
    <col min="15619" max="15619" width="4" style="28" customWidth="1"/>
    <col min="15620" max="15620" width="13.7109375" style="28" customWidth="1"/>
    <col min="15621" max="15862" width="13.7109375" style="28"/>
    <col min="15863" max="15863" width="22.140625" style="28" customWidth="1"/>
    <col min="15864" max="15870" width="13.7109375" style="28" customWidth="1"/>
    <col min="15871" max="15871" width="15.85546875" style="28" customWidth="1"/>
    <col min="15872" max="15872" width="16.5703125" style="28" bestFit="1" customWidth="1"/>
    <col min="15873" max="15873" width="13.7109375" style="28" customWidth="1"/>
    <col min="15874" max="15874" width="17.140625" style="28" bestFit="1" customWidth="1"/>
    <col min="15875" max="15875" width="4" style="28" customWidth="1"/>
    <col min="15876" max="15876" width="13.7109375" style="28" customWidth="1"/>
    <col min="15877" max="16118" width="13.7109375" style="28"/>
    <col min="16119" max="16119" width="22.140625" style="28" customWidth="1"/>
    <col min="16120" max="16126" width="13.7109375" style="28" customWidth="1"/>
    <col min="16127" max="16127" width="15.85546875" style="28" customWidth="1"/>
    <col min="16128" max="16128" width="16.5703125" style="28" bestFit="1" customWidth="1"/>
    <col min="16129" max="16129" width="13.7109375" style="28" customWidth="1"/>
    <col min="16130" max="16130" width="17.140625" style="28" bestFit="1" customWidth="1"/>
    <col min="16131" max="16131" width="4" style="28" customWidth="1"/>
    <col min="16132" max="16132" width="13.7109375" style="28" customWidth="1"/>
    <col min="16133" max="16384" width="13.7109375" style="28"/>
  </cols>
  <sheetData>
    <row r="1" spans="1:25" s="22" customFormat="1">
      <c r="A1" s="453" t="s">
        <v>4</v>
      </c>
      <c r="B1" s="163"/>
      <c r="C1" s="163"/>
      <c r="D1" s="89"/>
      <c r="E1" s="89"/>
      <c r="F1" s="164"/>
      <c r="G1" s="89"/>
      <c r="H1" s="89"/>
    </row>
    <row r="2" spans="1:25" s="22" customFormat="1" ht="30">
      <c r="A2" s="89"/>
      <c r="B2" s="163"/>
      <c r="C2" s="163"/>
      <c r="D2" s="422" t="s">
        <v>202</v>
      </c>
      <c r="E2" s="422" t="s">
        <v>203</v>
      </c>
      <c r="G2" s="165"/>
      <c r="H2" s="89"/>
    </row>
    <row r="3" spans="1:25" s="22" customFormat="1" ht="15.75">
      <c r="A3" s="38" t="str">
        <f>'2-Kosten per locatie'!A3</f>
        <v>Naam opdrachtgever</v>
      </c>
      <c r="B3" s="147" t="str">
        <f>'2-Kosten per locatie'!B3</f>
        <v>Samenwerkingsorganisatie De Wolden Hoogeveen</v>
      </c>
      <c r="C3" s="147"/>
      <c r="D3" s="423" t="s">
        <v>204</v>
      </c>
      <c r="E3" s="424">
        <v>0</v>
      </c>
      <c r="G3" s="165"/>
      <c r="H3" s="89"/>
    </row>
    <row r="4" spans="1:25" s="22" customFormat="1" ht="15.75">
      <c r="A4" s="38" t="str">
        <f>'2-Kosten per locatie'!A4</f>
        <v>Calculatie onderdeel</v>
      </c>
      <c r="B4" s="147" t="str">
        <f ca="1">MID(CELL("bestandsnaam",$C$9),SEARCH("]",CELL("bestandsnaam",$C$9),1)+1,256)</f>
        <v>8-Vloeronderhoud</v>
      </c>
      <c r="C4" s="147"/>
      <c r="D4" s="423" t="s">
        <v>205</v>
      </c>
      <c r="E4" s="424">
        <v>0</v>
      </c>
      <c r="G4" s="165"/>
      <c r="H4" s="89"/>
    </row>
    <row r="5" spans="1:25" s="22" customFormat="1" ht="15.75">
      <c r="A5" s="38" t="str">
        <f>'2-Kosten per locatie'!A5</f>
        <v>Gebouw/plaats</v>
      </c>
      <c r="B5" s="147" t="str">
        <f>'2-Kosten per locatie'!B5</f>
        <v>Hoogeveen e.o.</v>
      </c>
      <c r="C5" s="147"/>
      <c r="D5" s="425" t="s">
        <v>206</v>
      </c>
      <c r="E5" s="424">
        <v>0</v>
      </c>
      <c r="G5" s="165"/>
      <c r="H5" s="166"/>
      <c r="J5" s="23"/>
      <c r="K5" s="24"/>
      <c r="L5" s="24"/>
      <c r="M5" s="23"/>
      <c r="N5" s="25"/>
      <c r="O5" s="24"/>
      <c r="P5" s="23"/>
      <c r="Q5" s="24"/>
      <c r="R5" s="24"/>
      <c r="S5" s="23"/>
      <c r="T5" s="24"/>
      <c r="U5" s="24"/>
      <c r="V5" s="23"/>
      <c r="W5" s="24"/>
      <c r="X5" s="24"/>
      <c r="Y5" s="23"/>
    </row>
    <row r="6" spans="1:25" s="22" customFormat="1" ht="17.25" customHeight="1">
      <c r="A6" s="38" t="str">
        <f>'2-Kosten per locatie'!A6</f>
        <v>Referentie nummer</v>
      </c>
      <c r="B6" s="147">
        <f>'2-Kosten per locatie'!B6</f>
        <v>0</v>
      </c>
      <c r="C6" s="147"/>
      <c r="D6" s="165"/>
      <c r="E6" s="165"/>
      <c r="F6" s="165"/>
      <c r="G6" s="165"/>
      <c r="H6" s="166"/>
      <c r="J6" s="27"/>
      <c r="K6" s="24"/>
      <c r="L6" s="26"/>
      <c r="M6" s="27"/>
      <c r="N6" s="25"/>
      <c r="O6" s="26"/>
      <c r="P6" s="27"/>
      <c r="Q6" s="24"/>
      <c r="R6" s="26"/>
      <c r="S6" s="27"/>
      <c r="T6" s="24"/>
      <c r="U6" s="26"/>
      <c r="V6" s="27"/>
      <c r="W6" s="24"/>
      <c r="X6" s="26"/>
      <c r="Y6" s="27"/>
    </row>
    <row r="7" spans="1:25" s="22" customFormat="1" ht="17.25" customHeight="1">
      <c r="A7" s="38" t="str">
        <f>'2-Kosten per locatie'!A7</f>
        <v>Naam dienstverlener</v>
      </c>
      <c r="B7" s="147">
        <f>'2-Kosten per locatie'!B7</f>
        <v>0</v>
      </c>
      <c r="C7" s="111"/>
      <c r="D7" s="165"/>
      <c r="E7" s="165"/>
      <c r="F7" s="165"/>
      <c r="G7" s="165"/>
      <c r="H7" s="166"/>
    </row>
    <row r="8" spans="1:25" s="22" customFormat="1" ht="17.25" customHeight="1">
      <c r="A8" s="38" t="str">
        <f>'2-Kosten per locatie'!A8</f>
        <v>Prijspeil</v>
      </c>
      <c r="B8" s="264">
        <f>'2-Kosten per locatie'!B8</f>
        <v>46023</v>
      </c>
      <c r="C8" s="48"/>
      <c r="D8" s="165"/>
      <c r="E8" s="165"/>
      <c r="F8" s="165"/>
      <c r="G8" s="165"/>
      <c r="H8" s="166"/>
    </row>
    <row r="9" spans="1:25" s="22" customFormat="1" ht="17.25" customHeight="1">
      <c r="A9" s="165"/>
      <c r="B9" s="165"/>
      <c r="C9" s="165"/>
      <c r="D9" s="165"/>
      <c r="E9" s="165"/>
      <c r="F9" s="165"/>
      <c r="G9" s="165"/>
      <c r="H9" s="166"/>
    </row>
    <row r="10" spans="1:25" s="22" customFormat="1" ht="17.25" customHeight="1">
      <c r="A10" s="165"/>
      <c r="B10" s="165"/>
      <c r="C10" s="165"/>
      <c r="D10" s="165"/>
      <c r="E10" s="165"/>
      <c r="F10" s="165"/>
      <c r="G10" s="165"/>
      <c r="H10" s="166"/>
    </row>
    <row r="11" spans="1:25" s="22" customFormat="1" ht="15.75">
      <c r="A11" s="167"/>
      <c r="B11" s="165"/>
      <c r="C11" s="165"/>
      <c r="D11" s="168"/>
      <c r="E11" s="165"/>
      <c r="F11" s="169"/>
      <c r="G11" s="168"/>
      <c r="H11" s="166"/>
    </row>
    <row r="12" spans="1:25" s="29" customFormat="1" ht="43.5" customHeight="1">
      <c r="A12" s="426" t="s">
        <v>14</v>
      </c>
      <c r="B12" s="427" t="s">
        <v>207</v>
      </c>
      <c r="C12" s="427" t="s">
        <v>202</v>
      </c>
      <c r="D12" s="422" t="s">
        <v>196</v>
      </c>
      <c r="E12" s="427" t="s">
        <v>197</v>
      </c>
      <c r="F12" s="427" t="s">
        <v>198</v>
      </c>
      <c r="G12" s="427" t="s">
        <v>199</v>
      </c>
      <c r="H12" s="427" t="s">
        <v>200</v>
      </c>
      <c r="I12" s="427" t="s">
        <v>683</v>
      </c>
    </row>
    <row r="13" spans="1:25">
      <c r="A13" s="428" t="s">
        <v>561</v>
      </c>
      <c r="B13" s="423" t="s">
        <v>634</v>
      </c>
      <c r="C13" s="423" t="s">
        <v>206</v>
      </c>
      <c r="D13" s="429">
        <f>SUMIFS('4-Basis ruimtestaat'!J:J,'4-Basis ruimtestaat'!B:B,'8-Vloeronderhoud'!A13,'4-Basis ruimtestaat'!I:I,'8-Vloeronderhoud'!B13)</f>
        <v>4</v>
      </c>
      <c r="E13" s="430">
        <f>VLOOKUP(C13,$D$3:$E$5,2,FALSE)</f>
        <v>0</v>
      </c>
      <c r="F13" s="431">
        <f t="shared" ref="F13" si="0">(D13*E13)</f>
        <v>0</v>
      </c>
      <c r="G13" s="432" t="s">
        <v>636</v>
      </c>
      <c r="H13" s="431">
        <f t="shared" ref="H13:H59" si="1">G13*F13</f>
        <v>0</v>
      </c>
      <c r="I13" s="532"/>
    </row>
    <row r="14" spans="1:25">
      <c r="A14" s="428" t="s">
        <v>571</v>
      </c>
      <c r="B14" s="423" t="s">
        <v>634</v>
      </c>
      <c r="C14" s="423" t="s">
        <v>206</v>
      </c>
      <c r="D14" s="429">
        <f>SUMIFS('4-Basis ruimtestaat'!J:J,'4-Basis ruimtestaat'!B:B,'8-Vloeronderhoud'!A14,'4-Basis ruimtestaat'!I:I,'8-Vloeronderhoud'!B14)</f>
        <v>1.6</v>
      </c>
      <c r="E14" s="430">
        <f t="shared" ref="E14:E77" si="2">VLOOKUP(C14,$D$3:$E$5,2,FALSE)</f>
        <v>0</v>
      </c>
      <c r="F14" s="431">
        <f t="shared" ref="F14:F41" si="3">(D14*E14)</f>
        <v>0</v>
      </c>
      <c r="G14" s="432" t="s">
        <v>637</v>
      </c>
      <c r="H14" s="431">
        <f t="shared" si="1"/>
        <v>0</v>
      </c>
      <c r="I14" s="532"/>
    </row>
    <row r="15" spans="1:25">
      <c r="A15" s="428" t="s">
        <v>558</v>
      </c>
      <c r="B15" s="423" t="s">
        <v>634</v>
      </c>
      <c r="C15" s="423" t="s">
        <v>206</v>
      </c>
      <c r="D15" s="429">
        <f>SUMIFS('4-Basis ruimtestaat'!J:J,'4-Basis ruimtestaat'!B:B,'8-Vloeronderhoud'!A15,'4-Basis ruimtestaat'!I:I,'8-Vloeronderhoud'!B15)</f>
        <v>4</v>
      </c>
      <c r="E15" s="430">
        <f t="shared" si="2"/>
        <v>0</v>
      </c>
      <c r="F15" s="431">
        <f t="shared" si="3"/>
        <v>0</v>
      </c>
      <c r="G15" s="432" t="s">
        <v>636</v>
      </c>
      <c r="H15" s="431">
        <f t="shared" si="1"/>
        <v>0</v>
      </c>
      <c r="I15" s="532"/>
    </row>
    <row r="16" spans="1:25">
      <c r="A16" s="428" t="s">
        <v>225</v>
      </c>
      <c r="B16" s="423" t="s">
        <v>634</v>
      </c>
      <c r="C16" s="423" t="s">
        <v>206</v>
      </c>
      <c r="D16" s="429">
        <f>SUMIFS('4-Basis ruimtestaat'!J:J,'4-Basis ruimtestaat'!B:B,'8-Vloeronderhoud'!A16,'4-Basis ruimtestaat'!I:I,'8-Vloeronderhoud'!B16)</f>
        <v>71.2</v>
      </c>
      <c r="E16" s="430">
        <f t="shared" si="2"/>
        <v>0</v>
      </c>
      <c r="F16" s="431">
        <f t="shared" si="3"/>
        <v>0</v>
      </c>
      <c r="G16" s="432" t="s">
        <v>636</v>
      </c>
      <c r="H16" s="431">
        <f t="shared" si="1"/>
        <v>0</v>
      </c>
      <c r="I16" s="532"/>
    </row>
    <row r="17" spans="1:9">
      <c r="A17" s="428" t="s">
        <v>518</v>
      </c>
      <c r="B17" s="423" t="s">
        <v>634</v>
      </c>
      <c r="C17" s="423" t="s">
        <v>206</v>
      </c>
      <c r="D17" s="429">
        <f>SUMIFS('4-Basis ruimtestaat'!J:J,'4-Basis ruimtestaat'!B:B,'8-Vloeronderhoud'!A17,'4-Basis ruimtestaat'!I:I,'8-Vloeronderhoud'!B17)</f>
        <v>134.89999999999998</v>
      </c>
      <c r="E17" s="430">
        <f t="shared" si="2"/>
        <v>0</v>
      </c>
      <c r="F17" s="431">
        <f t="shared" si="3"/>
        <v>0</v>
      </c>
      <c r="G17" s="432" t="s">
        <v>636</v>
      </c>
      <c r="H17" s="431">
        <f t="shared" si="1"/>
        <v>0</v>
      </c>
      <c r="I17" s="532"/>
    </row>
    <row r="18" spans="1:9">
      <c r="A18" s="428" t="s">
        <v>581</v>
      </c>
      <c r="B18" s="423" t="s">
        <v>634</v>
      </c>
      <c r="C18" s="423" t="s">
        <v>206</v>
      </c>
      <c r="D18" s="429">
        <f>SUMIFS('4-Basis ruimtestaat'!J:J,'4-Basis ruimtestaat'!B:B,'8-Vloeronderhoud'!A18,'4-Basis ruimtestaat'!I:I,'8-Vloeronderhoud'!B18)</f>
        <v>17</v>
      </c>
      <c r="E18" s="430">
        <f t="shared" si="2"/>
        <v>0</v>
      </c>
      <c r="F18" s="431">
        <f t="shared" si="3"/>
        <v>0</v>
      </c>
      <c r="G18" s="432" t="s">
        <v>636</v>
      </c>
      <c r="H18" s="431">
        <f t="shared" si="1"/>
        <v>0</v>
      </c>
      <c r="I18" s="532"/>
    </row>
    <row r="19" spans="1:9">
      <c r="A19" s="428" t="s">
        <v>616</v>
      </c>
      <c r="B19" s="423" t="s">
        <v>634</v>
      </c>
      <c r="C19" s="423" t="s">
        <v>206</v>
      </c>
      <c r="D19" s="429">
        <f>SUMIFS('4-Basis ruimtestaat'!J:J,'4-Basis ruimtestaat'!B:B,'8-Vloeronderhoud'!A19,'4-Basis ruimtestaat'!I:I,'8-Vloeronderhoud'!B19)</f>
        <v>32.879999999999995</v>
      </c>
      <c r="E19" s="430">
        <f t="shared" si="2"/>
        <v>0</v>
      </c>
      <c r="F19" s="431">
        <f t="shared" si="3"/>
        <v>0</v>
      </c>
      <c r="G19" s="432" t="s">
        <v>636</v>
      </c>
      <c r="H19" s="431">
        <f t="shared" si="1"/>
        <v>0</v>
      </c>
      <c r="I19" s="532"/>
    </row>
    <row r="20" spans="1:9">
      <c r="A20" s="428" t="s">
        <v>555</v>
      </c>
      <c r="B20" s="423" t="s">
        <v>634</v>
      </c>
      <c r="C20" s="423" t="s">
        <v>206</v>
      </c>
      <c r="D20" s="429">
        <f>SUMIFS('4-Basis ruimtestaat'!J:J,'4-Basis ruimtestaat'!B:B,'8-Vloeronderhoud'!A20,'4-Basis ruimtestaat'!I:I,'8-Vloeronderhoud'!B20)</f>
        <v>12.7</v>
      </c>
      <c r="E20" s="430">
        <f t="shared" si="2"/>
        <v>0</v>
      </c>
      <c r="F20" s="431">
        <f t="shared" si="3"/>
        <v>0</v>
      </c>
      <c r="G20" s="432" t="s">
        <v>636</v>
      </c>
      <c r="H20" s="431">
        <f t="shared" si="1"/>
        <v>0</v>
      </c>
      <c r="I20" s="532"/>
    </row>
    <row r="21" spans="1:9">
      <c r="A21" s="428" t="s">
        <v>576</v>
      </c>
      <c r="B21" s="423" t="s">
        <v>634</v>
      </c>
      <c r="C21" s="423" t="s">
        <v>206</v>
      </c>
      <c r="D21" s="429">
        <f>SUMIFS('4-Basis ruimtestaat'!J:J,'4-Basis ruimtestaat'!B:B,'8-Vloeronderhoud'!A21,'4-Basis ruimtestaat'!I:I,'8-Vloeronderhoud'!B21)</f>
        <v>3.7</v>
      </c>
      <c r="E21" s="430">
        <f t="shared" si="2"/>
        <v>0</v>
      </c>
      <c r="F21" s="431">
        <f t="shared" si="3"/>
        <v>0</v>
      </c>
      <c r="G21" s="432" t="s">
        <v>638</v>
      </c>
      <c r="H21" s="431">
        <f t="shared" si="1"/>
        <v>0</v>
      </c>
      <c r="I21" s="532"/>
    </row>
    <row r="22" spans="1:9">
      <c r="A22" s="428" t="s">
        <v>572</v>
      </c>
      <c r="B22" s="423" t="s">
        <v>634</v>
      </c>
      <c r="C22" s="423" t="s">
        <v>206</v>
      </c>
      <c r="D22" s="429">
        <f>SUMIFS('4-Basis ruimtestaat'!J:J,'4-Basis ruimtestaat'!B:B,'8-Vloeronderhoud'!A22,'4-Basis ruimtestaat'!I:I,'8-Vloeronderhoud'!B22)</f>
        <v>1.5</v>
      </c>
      <c r="E22" s="430">
        <f t="shared" si="2"/>
        <v>0</v>
      </c>
      <c r="F22" s="431">
        <f t="shared" si="3"/>
        <v>0</v>
      </c>
      <c r="G22" s="432" t="s">
        <v>638</v>
      </c>
      <c r="H22" s="431">
        <f t="shared" si="1"/>
        <v>0</v>
      </c>
      <c r="I22" s="532"/>
    </row>
    <row r="23" spans="1:9">
      <c r="A23" s="428" t="s">
        <v>610</v>
      </c>
      <c r="B23" s="423" t="s">
        <v>634</v>
      </c>
      <c r="C23" s="423" t="s">
        <v>206</v>
      </c>
      <c r="D23" s="429">
        <f>SUMIFS('4-Basis ruimtestaat'!J:J,'4-Basis ruimtestaat'!B:B,'8-Vloeronderhoud'!A23,'4-Basis ruimtestaat'!I:I,'8-Vloeronderhoud'!B23)</f>
        <v>1.5</v>
      </c>
      <c r="E23" s="430">
        <f t="shared" si="2"/>
        <v>0</v>
      </c>
      <c r="F23" s="431">
        <f t="shared" si="3"/>
        <v>0</v>
      </c>
      <c r="G23" s="432" t="s">
        <v>638</v>
      </c>
      <c r="H23" s="431">
        <f t="shared" si="1"/>
        <v>0</v>
      </c>
      <c r="I23" s="532"/>
    </row>
    <row r="24" spans="1:9">
      <c r="A24" s="428" t="s">
        <v>565</v>
      </c>
      <c r="B24" s="423" t="s">
        <v>634</v>
      </c>
      <c r="C24" s="423" t="s">
        <v>206</v>
      </c>
      <c r="D24" s="429">
        <f>SUMIFS('4-Basis ruimtestaat'!J:J,'4-Basis ruimtestaat'!B:B,'8-Vloeronderhoud'!A24,'4-Basis ruimtestaat'!I:I,'8-Vloeronderhoud'!B24)</f>
        <v>3.2</v>
      </c>
      <c r="E24" s="430">
        <f t="shared" si="2"/>
        <v>0</v>
      </c>
      <c r="F24" s="431">
        <f t="shared" si="3"/>
        <v>0</v>
      </c>
      <c r="G24" s="432" t="s">
        <v>636</v>
      </c>
      <c r="H24" s="431">
        <f t="shared" si="1"/>
        <v>0</v>
      </c>
      <c r="I24" s="532"/>
    </row>
    <row r="25" spans="1:9">
      <c r="A25" s="428" t="s">
        <v>579</v>
      </c>
      <c r="B25" s="423" t="s">
        <v>634</v>
      </c>
      <c r="C25" s="423" t="s">
        <v>206</v>
      </c>
      <c r="D25" s="429">
        <f>SUMIFS('4-Basis ruimtestaat'!J:J,'4-Basis ruimtestaat'!B:B,'8-Vloeronderhoud'!A25,'4-Basis ruimtestaat'!I:I,'8-Vloeronderhoud'!B25)</f>
        <v>3.5</v>
      </c>
      <c r="E25" s="430">
        <f t="shared" si="2"/>
        <v>0</v>
      </c>
      <c r="F25" s="431">
        <f t="shared" si="3"/>
        <v>0</v>
      </c>
      <c r="G25" s="432" t="s">
        <v>636</v>
      </c>
      <c r="H25" s="431">
        <f t="shared" si="1"/>
        <v>0</v>
      </c>
      <c r="I25" s="532"/>
    </row>
    <row r="26" spans="1:9">
      <c r="A26" s="428" t="s">
        <v>529</v>
      </c>
      <c r="B26" s="423" t="s">
        <v>634</v>
      </c>
      <c r="C26" s="423" t="s">
        <v>206</v>
      </c>
      <c r="D26" s="429">
        <f>SUMIFS('4-Basis ruimtestaat'!J:J,'4-Basis ruimtestaat'!B:B,'8-Vloeronderhoud'!A26,'4-Basis ruimtestaat'!I:I,'8-Vloeronderhoud'!B26)</f>
        <v>14.5</v>
      </c>
      <c r="E26" s="430">
        <f t="shared" si="2"/>
        <v>0</v>
      </c>
      <c r="F26" s="431">
        <f t="shared" si="3"/>
        <v>0</v>
      </c>
      <c r="G26" s="432" t="s">
        <v>636</v>
      </c>
      <c r="H26" s="431">
        <f t="shared" si="1"/>
        <v>0</v>
      </c>
      <c r="I26" s="532"/>
    </row>
    <row r="27" spans="1:9">
      <c r="A27" s="428" t="s">
        <v>537</v>
      </c>
      <c r="B27" s="423" t="s">
        <v>634</v>
      </c>
      <c r="C27" s="423" t="s">
        <v>206</v>
      </c>
      <c r="D27" s="429">
        <f>SUMIFS('4-Basis ruimtestaat'!J:J,'4-Basis ruimtestaat'!B:B,'8-Vloeronderhoud'!A27,'4-Basis ruimtestaat'!I:I,'8-Vloeronderhoud'!B27)</f>
        <v>2</v>
      </c>
      <c r="E27" s="430">
        <f t="shared" si="2"/>
        <v>0</v>
      </c>
      <c r="F27" s="431">
        <f t="shared" si="3"/>
        <v>0</v>
      </c>
      <c r="G27" s="432" t="s">
        <v>636</v>
      </c>
      <c r="H27" s="431">
        <f t="shared" si="1"/>
        <v>0</v>
      </c>
      <c r="I27" s="532"/>
    </row>
    <row r="28" spans="1:9">
      <c r="A28" s="428" t="s">
        <v>523</v>
      </c>
      <c r="B28" s="423" t="s">
        <v>634</v>
      </c>
      <c r="C28" s="423" t="s">
        <v>206</v>
      </c>
      <c r="D28" s="429">
        <f>SUMIFS('4-Basis ruimtestaat'!J:J,'4-Basis ruimtestaat'!B:B,'8-Vloeronderhoud'!A28,'4-Basis ruimtestaat'!I:I,'8-Vloeronderhoud'!B28)</f>
        <v>2.2000000000000002</v>
      </c>
      <c r="E28" s="430">
        <f t="shared" si="2"/>
        <v>0</v>
      </c>
      <c r="F28" s="431">
        <f t="shared" si="3"/>
        <v>0</v>
      </c>
      <c r="G28" s="432" t="s">
        <v>636</v>
      </c>
      <c r="H28" s="431">
        <f t="shared" si="1"/>
        <v>0</v>
      </c>
      <c r="I28" s="532"/>
    </row>
    <row r="29" spans="1:9">
      <c r="A29" s="428" t="s">
        <v>541</v>
      </c>
      <c r="B29" s="423" t="s">
        <v>634</v>
      </c>
      <c r="C29" s="423" t="s">
        <v>206</v>
      </c>
      <c r="D29" s="429">
        <f>SUMIFS('4-Basis ruimtestaat'!J:J,'4-Basis ruimtestaat'!B:B,'8-Vloeronderhoud'!A29,'4-Basis ruimtestaat'!I:I,'8-Vloeronderhoud'!B29)</f>
        <v>6.7</v>
      </c>
      <c r="E29" s="430">
        <f t="shared" si="2"/>
        <v>0</v>
      </c>
      <c r="F29" s="431">
        <f t="shared" si="3"/>
        <v>0</v>
      </c>
      <c r="G29" s="432" t="s">
        <v>636</v>
      </c>
      <c r="H29" s="431">
        <f t="shared" si="1"/>
        <v>0</v>
      </c>
      <c r="I29" s="532"/>
    </row>
    <row r="30" spans="1:9">
      <c r="A30" s="428" t="s">
        <v>548</v>
      </c>
      <c r="B30" s="423" t="s">
        <v>634</v>
      </c>
      <c r="C30" s="423" t="s">
        <v>206</v>
      </c>
      <c r="D30" s="429">
        <f>SUMIFS('4-Basis ruimtestaat'!J:J,'4-Basis ruimtestaat'!B:B,'8-Vloeronderhoud'!A30,'4-Basis ruimtestaat'!I:I,'8-Vloeronderhoud'!B30)</f>
        <v>2</v>
      </c>
      <c r="E30" s="430">
        <f t="shared" si="2"/>
        <v>0</v>
      </c>
      <c r="F30" s="431">
        <f t="shared" si="3"/>
        <v>0</v>
      </c>
      <c r="G30" s="432" t="s">
        <v>636</v>
      </c>
      <c r="H30" s="431">
        <f t="shared" si="1"/>
        <v>0</v>
      </c>
      <c r="I30" s="532"/>
    </row>
    <row r="31" spans="1:9">
      <c r="A31" s="428" t="s">
        <v>545</v>
      </c>
      <c r="B31" s="423" t="s">
        <v>634</v>
      </c>
      <c r="C31" s="423" t="s">
        <v>206</v>
      </c>
      <c r="D31" s="429">
        <f>SUMIFS('4-Basis ruimtestaat'!J:J,'4-Basis ruimtestaat'!B:B,'8-Vloeronderhoud'!A31,'4-Basis ruimtestaat'!I:I,'8-Vloeronderhoud'!B31)</f>
        <v>4.9000000000000004</v>
      </c>
      <c r="E31" s="430">
        <f t="shared" si="2"/>
        <v>0</v>
      </c>
      <c r="F31" s="431">
        <f t="shared" si="3"/>
        <v>0</v>
      </c>
      <c r="G31" s="432" t="s">
        <v>636</v>
      </c>
      <c r="H31" s="431">
        <f t="shared" si="1"/>
        <v>0</v>
      </c>
      <c r="I31" s="532"/>
    </row>
    <row r="32" spans="1:9">
      <c r="A32" s="428" t="s">
        <v>602</v>
      </c>
      <c r="B32" s="423" t="s">
        <v>634</v>
      </c>
      <c r="C32" s="423" t="s">
        <v>206</v>
      </c>
      <c r="D32" s="429">
        <f>SUMIFS('4-Basis ruimtestaat'!J:J,'4-Basis ruimtestaat'!B:B,'8-Vloeronderhoud'!A32,'4-Basis ruimtestaat'!I:I,'8-Vloeronderhoud'!B32)</f>
        <v>15.2</v>
      </c>
      <c r="E32" s="430">
        <f t="shared" si="2"/>
        <v>0</v>
      </c>
      <c r="F32" s="431">
        <f t="shared" si="3"/>
        <v>0</v>
      </c>
      <c r="G32" s="432" t="s">
        <v>636</v>
      </c>
      <c r="H32" s="431">
        <f t="shared" si="1"/>
        <v>0</v>
      </c>
      <c r="I32" s="532"/>
    </row>
    <row r="33" spans="1:9">
      <c r="A33" s="428" t="s">
        <v>588</v>
      </c>
      <c r="B33" s="423" t="s">
        <v>634</v>
      </c>
      <c r="C33" s="423" t="s">
        <v>206</v>
      </c>
      <c r="D33" s="429">
        <f>SUMIFS('4-Basis ruimtestaat'!J:J,'4-Basis ruimtestaat'!B:B,'8-Vloeronderhoud'!A33,'4-Basis ruimtestaat'!I:I,'8-Vloeronderhoud'!B33)</f>
        <v>4.8</v>
      </c>
      <c r="E33" s="430">
        <f t="shared" si="2"/>
        <v>0</v>
      </c>
      <c r="F33" s="431">
        <f t="shared" si="3"/>
        <v>0</v>
      </c>
      <c r="G33" s="432" t="s">
        <v>639</v>
      </c>
      <c r="H33" s="431">
        <f t="shared" si="1"/>
        <v>0</v>
      </c>
      <c r="I33" s="532" t="s">
        <v>640</v>
      </c>
    </row>
    <row r="34" spans="1:9">
      <c r="A34" s="428" t="s">
        <v>381</v>
      </c>
      <c r="B34" s="423" t="s">
        <v>634</v>
      </c>
      <c r="C34" s="423" t="s">
        <v>206</v>
      </c>
      <c r="D34" s="429">
        <f>SUMIFS('4-Basis ruimtestaat'!J:J,'4-Basis ruimtestaat'!B:B,'8-Vloeronderhoud'!A34,'4-Basis ruimtestaat'!I:I,'8-Vloeronderhoud'!B34)</f>
        <v>120.82000000000002</v>
      </c>
      <c r="E34" s="430">
        <f t="shared" si="2"/>
        <v>0</v>
      </c>
      <c r="F34" s="431">
        <f t="shared" si="3"/>
        <v>0</v>
      </c>
      <c r="G34" s="432" t="s">
        <v>636</v>
      </c>
      <c r="H34" s="431">
        <f t="shared" si="1"/>
        <v>0</v>
      </c>
      <c r="I34" s="532"/>
    </row>
    <row r="35" spans="1:9">
      <c r="A35" s="428" t="s">
        <v>551</v>
      </c>
      <c r="B35" s="423" t="s">
        <v>634</v>
      </c>
      <c r="C35" s="423" t="s">
        <v>206</v>
      </c>
      <c r="D35" s="429">
        <f>SUMIFS('4-Basis ruimtestaat'!J:J,'4-Basis ruimtestaat'!B:B,'8-Vloeronderhoud'!A35,'4-Basis ruimtestaat'!I:I,'8-Vloeronderhoud'!B35)</f>
        <v>27</v>
      </c>
      <c r="E35" s="430">
        <f t="shared" si="2"/>
        <v>0</v>
      </c>
      <c r="F35" s="431">
        <f t="shared" si="3"/>
        <v>0</v>
      </c>
      <c r="G35" s="432" t="s">
        <v>636</v>
      </c>
      <c r="H35" s="431">
        <f t="shared" si="1"/>
        <v>0</v>
      </c>
      <c r="I35" s="532"/>
    </row>
    <row r="36" spans="1:9">
      <c r="A36" s="428" t="s">
        <v>596</v>
      </c>
      <c r="B36" s="423" t="s">
        <v>634</v>
      </c>
      <c r="C36" s="423" t="s">
        <v>206</v>
      </c>
      <c r="D36" s="429">
        <f>SUMIFS('4-Basis ruimtestaat'!J:J,'4-Basis ruimtestaat'!B:B,'8-Vloeronderhoud'!A36,'4-Basis ruimtestaat'!I:I,'8-Vloeronderhoud'!B36)</f>
        <v>2</v>
      </c>
      <c r="E36" s="430">
        <f t="shared" si="2"/>
        <v>0</v>
      </c>
      <c r="F36" s="431">
        <f t="shared" si="3"/>
        <v>0</v>
      </c>
      <c r="G36" s="432" t="s">
        <v>636</v>
      </c>
      <c r="H36" s="431">
        <f t="shared" si="1"/>
        <v>0</v>
      </c>
      <c r="I36" s="532"/>
    </row>
    <row r="37" spans="1:9">
      <c r="A37" s="428" t="s">
        <v>597</v>
      </c>
      <c r="B37" s="423" t="s">
        <v>634</v>
      </c>
      <c r="C37" s="423" t="s">
        <v>206</v>
      </c>
      <c r="D37" s="429">
        <f>SUMIFS('4-Basis ruimtestaat'!J:J,'4-Basis ruimtestaat'!B:B,'8-Vloeronderhoud'!A37,'4-Basis ruimtestaat'!I:I,'8-Vloeronderhoud'!B37)</f>
        <v>18.440000000000001</v>
      </c>
      <c r="E37" s="430">
        <f t="shared" si="2"/>
        <v>0</v>
      </c>
      <c r="F37" s="431">
        <f t="shared" si="3"/>
        <v>0</v>
      </c>
      <c r="G37" s="432" t="s">
        <v>639</v>
      </c>
      <c r="H37" s="431">
        <f t="shared" si="1"/>
        <v>0</v>
      </c>
      <c r="I37" s="532" t="s">
        <v>640</v>
      </c>
    </row>
    <row r="38" spans="1:9">
      <c r="A38" s="428" t="s">
        <v>484</v>
      </c>
      <c r="B38" s="423" t="s">
        <v>634</v>
      </c>
      <c r="C38" s="423" t="s">
        <v>206</v>
      </c>
      <c r="D38" s="429">
        <f>SUMIFS('4-Basis ruimtestaat'!J:J,'4-Basis ruimtestaat'!B:B,'8-Vloeronderhoud'!A38,'4-Basis ruimtestaat'!I:I,'8-Vloeronderhoud'!B38)</f>
        <v>42.000000000000007</v>
      </c>
      <c r="E38" s="430">
        <f t="shared" si="2"/>
        <v>0</v>
      </c>
      <c r="F38" s="431">
        <f t="shared" si="3"/>
        <v>0</v>
      </c>
      <c r="G38" s="432" t="s">
        <v>636</v>
      </c>
      <c r="H38" s="431">
        <f t="shared" si="1"/>
        <v>0</v>
      </c>
      <c r="I38" s="532"/>
    </row>
    <row r="39" spans="1:9">
      <c r="A39" s="428" t="s">
        <v>644</v>
      </c>
      <c r="B39" s="423" t="s">
        <v>634</v>
      </c>
      <c r="C39" s="423" t="s">
        <v>206</v>
      </c>
      <c r="D39" s="429">
        <f>SUMIFS('4-Basis ruimtestaat'!J:J,'4-Basis ruimtestaat'!B:B,'8-Vloeronderhoud'!A39,'4-Basis ruimtestaat'!I:I,'8-Vloeronderhoud'!B39)</f>
        <v>69.199999999999974</v>
      </c>
      <c r="E39" s="430">
        <f t="shared" si="2"/>
        <v>0</v>
      </c>
      <c r="F39" s="431">
        <f t="shared" ref="F39" si="4">(D39*E39)</f>
        <v>0</v>
      </c>
      <c r="G39" s="432" t="s">
        <v>636</v>
      </c>
      <c r="H39" s="431">
        <f t="shared" ref="H39" si="5">G39*F39</f>
        <v>0</v>
      </c>
      <c r="I39" s="532"/>
    </row>
    <row r="40" spans="1:9">
      <c r="A40" s="428" t="s">
        <v>645</v>
      </c>
      <c r="B40" s="423" t="s">
        <v>634</v>
      </c>
      <c r="C40" s="423" t="s">
        <v>206</v>
      </c>
      <c r="D40" s="429">
        <f>SUMIFS('4-Basis ruimtestaat'!J:J,'4-Basis ruimtestaat'!B:B,'8-Vloeronderhoud'!A40,'4-Basis ruimtestaat'!I:I,'8-Vloeronderhoud'!B40)</f>
        <v>219.00000000000009</v>
      </c>
      <c r="E40" s="430">
        <f t="shared" si="2"/>
        <v>0</v>
      </c>
      <c r="F40" s="431">
        <f t="shared" ref="F40" si="6">(D40*E40)</f>
        <v>0</v>
      </c>
      <c r="G40" s="432" t="s">
        <v>636</v>
      </c>
      <c r="H40" s="431">
        <f t="shared" ref="H40" si="7">G40*F40</f>
        <v>0</v>
      </c>
      <c r="I40" s="532"/>
    </row>
    <row r="41" spans="1:9">
      <c r="A41" s="428" t="s">
        <v>561</v>
      </c>
      <c r="B41" s="423" t="s">
        <v>635</v>
      </c>
      <c r="C41" s="423" t="s">
        <v>206</v>
      </c>
      <c r="D41" s="429">
        <f>SUMIFS('4-Basis ruimtestaat'!J:J,'4-Basis ruimtestaat'!B:B,'8-Vloeronderhoud'!A41,'4-Basis ruimtestaat'!I:I,'8-Vloeronderhoud'!B41)</f>
        <v>12.9</v>
      </c>
      <c r="E41" s="430">
        <f t="shared" si="2"/>
        <v>0</v>
      </c>
      <c r="F41" s="431">
        <f t="shared" si="3"/>
        <v>0</v>
      </c>
      <c r="G41" s="432" t="s">
        <v>636</v>
      </c>
      <c r="H41" s="431">
        <f t="shared" si="1"/>
        <v>0</v>
      </c>
      <c r="I41" s="532"/>
    </row>
    <row r="42" spans="1:9">
      <c r="A42" s="428" t="s">
        <v>600</v>
      </c>
      <c r="B42" s="423" t="s">
        <v>635</v>
      </c>
      <c r="C42" s="423" t="s">
        <v>206</v>
      </c>
      <c r="D42" s="429">
        <f>SUMIFS('4-Basis ruimtestaat'!J:J,'4-Basis ruimtestaat'!B:B,'8-Vloeronderhoud'!A42,'4-Basis ruimtestaat'!I:I,'8-Vloeronderhoud'!B42)</f>
        <v>20</v>
      </c>
      <c r="E42" s="430">
        <f t="shared" si="2"/>
        <v>0</v>
      </c>
      <c r="F42" s="431">
        <f t="shared" ref="F42:F77" si="8">(D42*E42)</f>
        <v>0</v>
      </c>
      <c r="G42" s="432" t="s">
        <v>201</v>
      </c>
      <c r="H42" s="431">
        <f t="shared" si="1"/>
        <v>0</v>
      </c>
      <c r="I42" s="532"/>
    </row>
    <row r="43" spans="1:9">
      <c r="A43" s="428" t="s">
        <v>225</v>
      </c>
      <c r="B43" s="423" t="s">
        <v>635</v>
      </c>
      <c r="C43" s="423" t="s">
        <v>206</v>
      </c>
      <c r="D43" s="429">
        <f>SUMIFS('4-Basis ruimtestaat'!J:J,'4-Basis ruimtestaat'!B:B,'8-Vloeronderhoud'!A43,'4-Basis ruimtestaat'!I:I,'8-Vloeronderhoud'!B43)</f>
        <v>459.92999999999995</v>
      </c>
      <c r="E43" s="430">
        <f t="shared" si="2"/>
        <v>0</v>
      </c>
      <c r="F43" s="431">
        <f t="shared" si="8"/>
        <v>0</v>
      </c>
      <c r="G43" s="432" t="s">
        <v>201</v>
      </c>
      <c r="H43" s="431">
        <f t="shared" si="1"/>
        <v>0</v>
      </c>
      <c r="I43" s="532"/>
    </row>
    <row r="44" spans="1:9">
      <c r="A44" s="428" t="s">
        <v>613</v>
      </c>
      <c r="B44" s="423" t="s">
        <v>635</v>
      </c>
      <c r="C44" s="423" t="s">
        <v>206</v>
      </c>
      <c r="D44" s="429">
        <f>SUMIFS('4-Basis ruimtestaat'!J:J,'4-Basis ruimtestaat'!B:B,'8-Vloeronderhoud'!A44,'4-Basis ruimtestaat'!I:I,'8-Vloeronderhoud'!B44)</f>
        <v>4</v>
      </c>
      <c r="E44" s="430">
        <f t="shared" si="2"/>
        <v>0</v>
      </c>
      <c r="F44" s="431">
        <f t="shared" si="8"/>
        <v>0</v>
      </c>
      <c r="G44" s="432" t="s">
        <v>201</v>
      </c>
      <c r="H44" s="431">
        <f t="shared" si="1"/>
        <v>0</v>
      </c>
      <c r="I44" s="532"/>
    </row>
    <row r="45" spans="1:9">
      <c r="A45" s="428" t="s">
        <v>518</v>
      </c>
      <c r="B45" s="423" t="s">
        <v>635</v>
      </c>
      <c r="C45" s="423" t="s">
        <v>206</v>
      </c>
      <c r="D45" s="429">
        <f>SUMIFS('4-Basis ruimtestaat'!J:J,'4-Basis ruimtestaat'!B:B,'8-Vloeronderhoud'!A45,'4-Basis ruimtestaat'!I:I,'8-Vloeronderhoud'!B45)</f>
        <v>556.29999999999995</v>
      </c>
      <c r="E45" s="430">
        <f t="shared" si="2"/>
        <v>0</v>
      </c>
      <c r="F45" s="431">
        <f t="shared" si="8"/>
        <v>0</v>
      </c>
      <c r="G45" s="432" t="s">
        <v>201</v>
      </c>
      <c r="H45" s="431">
        <f t="shared" si="1"/>
        <v>0</v>
      </c>
      <c r="I45" s="532"/>
    </row>
    <row r="46" spans="1:9">
      <c r="A46" s="428" t="s">
        <v>616</v>
      </c>
      <c r="B46" s="423" t="s">
        <v>635</v>
      </c>
      <c r="C46" s="423" t="s">
        <v>206</v>
      </c>
      <c r="D46" s="429">
        <f>SUMIFS('4-Basis ruimtestaat'!J:J,'4-Basis ruimtestaat'!B:B,'8-Vloeronderhoud'!A46,'4-Basis ruimtestaat'!I:I,'8-Vloeronderhoud'!B46)</f>
        <v>226.16999999999996</v>
      </c>
      <c r="E46" s="430">
        <f t="shared" si="2"/>
        <v>0</v>
      </c>
      <c r="F46" s="431">
        <f t="shared" si="8"/>
        <v>0</v>
      </c>
      <c r="G46" s="432" t="s">
        <v>201</v>
      </c>
      <c r="H46" s="431">
        <f t="shared" si="1"/>
        <v>0</v>
      </c>
      <c r="I46" s="532"/>
    </row>
    <row r="47" spans="1:9">
      <c r="A47" s="428" t="s">
        <v>586</v>
      </c>
      <c r="B47" s="423" t="s">
        <v>635</v>
      </c>
      <c r="C47" s="423" t="s">
        <v>206</v>
      </c>
      <c r="D47" s="429">
        <f>SUMIFS('4-Basis ruimtestaat'!J:J,'4-Basis ruimtestaat'!B:B,'8-Vloeronderhoud'!A47,'4-Basis ruimtestaat'!I:I,'8-Vloeronderhoud'!B47)</f>
        <v>1.5</v>
      </c>
      <c r="E47" s="430">
        <f t="shared" si="2"/>
        <v>0</v>
      </c>
      <c r="F47" s="431">
        <f t="shared" si="8"/>
        <v>0</v>
      </c>
      <c r="G47" s="432" t="s">
        <v>201</v>
      </c>
      <c r="H47" s="431">
        <f t="shared" si="1"/>
        <v>0</v>
      </c>
      <c r="I47" s="532"/>
    </row>
    <row r="48" spans="1:9">
      <c r="A48" s="428" t="s">
        <v>576</v>
      </c>
      <c r="B48" s="423" t="s">
        <v>635</v>
      </c>
      <c r="C48" s="423" t="s">
        <v>206</v>
      </c>
      <c r="D48" s="429">
        <f>SUMIFS('4-Basis ruimtestaat'!J:J,'4-Basis ruimtestaat'!B:B,'8-Vloeronderhoud'!A48,'4-Basis ruimtestaat'!I:I,'8-Vloeronderhoud'!B48)</f>
        <v>15.100000000000001</v>
      </c>
      <c r="E48" s="430">
        <f t="shared" si="2"/>
        <v>0</v>
      </c>
      <c r="F48" s="431">
        <f t="shared" si="8"/>
        <v>0</v>
      </c>
      <c r="G48" s="432" t="s">
        <v>201</v>
      </c>
      <c r="H48" s="431">
        <f t="shared" si="1"/>
        <v>0</v>
      </c>
      <c r="I48" s="532"/>
    </row>
    <row r="49" spans="1:9">
      <c r="A49" s="428" t="s">
        <v>572</v>
      </c>
      <c r="B49" s="423" t="s">
        <v>635</v>
      </c>
      <c r="C49" s="423" t="s">
        <v>206</v>
      </c>
      <c r="D49" s="429">
        <f>SUMIFS('4-Basis ruimtestaat'!J:J,'4-Basis ruimtestaat'!B:B,'8-Vloeronderhoud'!A49,'4-Basis ruimtestaat'!I:I,'8-Vloeronderhoud'!B49)</f>
        <v>6.9</v>
      </c>
      <c r="E49" s="430">
        <f t="shared" si="2"/>
        <v>0</v>
      </c>
      <c r="F49" s="431">
        <f t="shared" si="8"/>
        <v>0</v>
      </c>
      <c r="G49" s="432" t="s">
        <v>201</v>
      </c>
      <c r="H49" s="431">
        <f t="shared" si="1"/>
        <v>0</v>
      </c>
      <c r="I49" s="532"/>
    </row>
    <row r="50" spans="1:9">
      <c r="A50" s="428" t="s">
        <v>610</v>
      </c>
      <c r="B50" s="423" t="s">
        <v>635</v>
      </c>
      <c r="C50" s="423" t="s">
        <v>206</v>
      </c>
      <c r="D50" s="429">
        <f>SUMIFS('4-Basis ruimtestaat'!J:J,'4-Basis ruimtestaat'!B:B,'8-Vloeronderhoud'!A50,'4-Basis ruimtestaat'!I:I,'8-Vloeronderhoud'!B50)</f>
        <v>6.9</v>
      </c>
      <c r="E50" s="430">
        <f t="shared" si="2"/>
        <v>0</v>
      </c>
      <c r="F50" s="431">
        <f t="shared" si="8"/>
        <v>0</v>
      </c>
      <c r="G50" s="432" t="s">
        <v>201</v>
      </c>
      <c r="H50" s="431">
        <f t="shared" si="1"/>
        <v>0</v>
      </c>
      <c r="I50" s="532"/>
    </row>
    <row r="51" spans="1:9">
      <c r="A51" s="428" t="s">
        <v>565</v>
      </c>
      <c r="B51" s="423" t="s">
        <v>635</v>
      </c>
      <c r="C51" s="423" t="s">
        <v>206</v>
      </c>
      <c r="D51" s="429">
        <f>SUMIFS('4-Basis ruimtestaat'!J:J,'4-Basis ruimtestaat'!B:B,'8-Vloeronderhoud'!A51,'4-Basis ruimtestaat'!I:I,'8-Vloeronderhoud'!B51)</f>
        <v>26.4</v>
      </c>
      <c r="E51" s="430">
        <f t="shared" si="2"/>
        <v>0</v>
      </c>
      <c r="F51" s="431">
        <f t="shared" si="8"/>
        <v>0</v>
      </c>
      <c r="G51" s="432" t="s">
        <v>201</v>
      </c>
      <c r="H51" s="431">
        <f t="shared" si="1"/>
        <v>0</v>
      </c>
      <c r="I51" s="532"/>
    </row>
    <row r="52" spans="1:9">
      <c r="A52" s="428" t="s">
        <v>579</v>
      </c>
      <c r="B52" s="423" t="s">
        <v>635</v>
      </c>
      <c r="C52" s="423" t="s">
        <v>206</v>
      </c>
      <c r="D52" s="429">
        <f>SUMIFS('4-Basis ruimtestaat'!J:J,'4-Basis ruimtestaat'!B:B,'8-Vloeronderhoud'!A52,'4-Basis ruimtestaat'!I:I,'8-Vloeronderhoud'!B52)</f>
        <v>17</v>
      </c>
      <c r="E52" s="430">
        <f t="shared" si="2"/>
        <v>0</v>
      </c>
      <c r="F52" s="431">
        <f t="shared" si="8"/>
        <v>0</v>
      </c>
      <c r="G52" s="432" t="s">
        <v>201</v>
      </c>
      <c r="H52" s="431">
        <f t="shared" si="1"/>
        <v>0</v>
      </c>
      <c r="I52" s="532"/>
    </row>
    <row r="53" spans="1:9">
      <c r="A53" s="428" t="s">
        <v>537</v>
      </c>
      <c r="B53" s="423" t="s">
        <v>635</v>
      </c>
      <c r="C53" s="423" t="s">
        <v>206</v>
      </c>
      <c r="D53" s="429">
        <f>SUMIFS('4-Basis ruimtestaat'!J:J,'4-Basis ruimtestaat'!B:B,'8-Vloeronderhoud'!A53,'4-Basis ruimtestaat'!I:I,'8-Vloeronderhoud'!B53)</f>
        <v>45.4</v>
      </c>
      <c r="E53" s="430">
        <f t="shared" si="2"/>
        <v>0</v>
      </c>
      <c r="F53" s="431">
        <f t="shared" si="8"/>
        <v>0</v>
      </c>
      <c r="G53" s="432" t="s">
        <v>201</v>
      </c>
      <c r="H53" s="431">
        <f t="shared" si="1"/>
        <v>0</v>
      </c>
      <c r="I53" s="532"/>
    </row>
    <row r="54" spans="1:9">
      <c r="A54" s="428" t="s">
        <v>523</v>
      </c>
      <c r="B54" s="423" t="s">
        <v>635</v>
      </c>
      <c r="C54" s="423" t="s">
        <v>206</v>
      </c>
      <c r="D54" s="429">
        <f>SUMIFS('4-Basis ruimtestaat'!J:J,'4-Basis ruimtestaat'!B:B,'8-Vloeronderhoud'!A54,'4-Basis ruimtestaat'!I:I,'8-Vloeronderhoud'!B54)</f>
        <v>7</v>
      </c>
      <c r="E54" s="430">
        <f t="shared" si="2"/>
        <v>0</v>
      </c>
      <c r="F54" s="431">
        <f t="shared" si="8"/>
        <v>0</v>
      </c>
      <c r="G54" s="432" t="s">
        <v>201</v>
      </c>
      <c r="H54" s="431">
        <f t="shared" si="1"/>
        <v>0</v>
      </c>
      <c r="I54" s="532"/>
    </row>
    <row r="55" spans="1:9">
      <c r="A55" s="428" t="s">
        <v>548</v>
      </c>
      <c r="B55" s="423" t="s">
        <v>635</v>
      </c>
      <c r="C55" s="423" t="s">
        <v>206</v>
      </c>
      <c r="D55" s="429">
        <f>SUMIFS('4-Basis ruimtestaat'!J:J,'4-Basis ruimtestaat'!B:B,'8-Vloeronderhoud'!A55,'4-Basis ruimtestaat'!I:I,'8-Vloeronderhoud'!B55)</f>
        <v>17</v>
      </c>
      <c r="E55" s="430">
        <f t="shared" si="2"/>
        <v>0</v>
      </c>
      <c r="F55" s="431">
        <f t="shared" si="8"/>
        <v>0</v>
      </c>
      <c r="G55" s="432" t="s">
        <v>201</v>
      </c>
      <c r="H55" s="431">
        <f t="shared" si="1"/>
        <v>0</v>
      </c>
      <c r="I55" s="532"/>
    </row>
    <row r="56" spans="1:9">
      <c r="A56" s="428" t="s">
        <v>545</v>
      </c>
      <c r="B56" s="423" t="s">
        <v>635</v>
      </c>
      <c r="C56" s="423" t="s">
        <v>206</v>
      </c>
      <c r="D56" s="429">
        <f>SUMIFS('4-Basis ruimtestaat'!J:J,'4-Basis ruimtestaat'!B:B,'8-Vloeronderhoud'!A56,'4-Basis ruimtestaat'!I:I,'8-Vloeronderhoud'!B56)</f>
        <v>21.3</v>
      </c>
      <c r="E56" s="430">
        <f t="shared" si="2"/>
        <v>0</v>
      </c>
      <c r="F56" s="431">
        <f t="shared" si="8"/>
        <v>0</v>
      </c>
      <c r="G56" s="432" t="s">
        <v>201</v>
      </c>
      <c r="H56" s="431">
        <f t="shared" si="1"/>
        <v>0</v>
      </c>
      <c r="I56" s="532"/>
    </row>
    <row r="57" spans="1:9">
      <c r="A57" s="428" t="s">
        <v>602</v>
      </c>
      <c r="B57" s="423" t="s">
        <v>635</v>
      </c>
      <c r="C57" s="423" t="s">
        <v>206</v>
      </c>
      <c r="D57" s="429">
        <f>SUMIFS('4-Basis ruimtestaat'!J:J,'4-Basis ruimtestaat'!B:B,'8-Vloeronderhoud'!A57,'4-Basis ruimtestaat'!I:I,'8-Vloeronderhoud'!B57)</f>
        <v>78.91</v>
      </c>
      <c r="E57" s="430">
        <f t="shared" si="2"/>
        <v>0</v>
      </c>
      <c r="F57" s="431">
        <f t="shared" si="8"/>
        <v>0</v>
      </c>
      <c r="G57" s="432" t="s">
        <v>201</v>
      </c>
      <c r="H57" s="431">
        <f t="shared" si="1"/>
        <v>0</v>
      </c>
      <c r="I57" s="532"/>
    </row>
    <row r="58" spans="1:9">
      <c r="A58" s="428" t="s">
        <v>381</v>
      </c>
      <c r="B58" s="423" t="s">
        <v>635</v>
      </c>
      <c r="C58" s="423" t="s">
        <v>206</v>
      </c>
      <c r="D58" s="429">
        <f>SUMIFS('4-Basis ruimtestaat'!J:J,'4-Basis ruimtestaat'!B:B,'8-Vloeronderhoud'!A58,'4-Basis ruimtestaat'!I:I,'8-Vloeronderhoud'!B58)</f>
        <v>1016.89</v>
      </c>
      <c r="E58" s="430">
        <f t="shared" si="2"/>
        <v>0</v>
      </c>
      <c r="F58" s="431">
        <f t="shared" si="8"/>
        <v>0</v>
      </c>
      <c r="G58" s="432" t="s">
        <v>201</v>
      </c>
      <c r="H58" s="431">
        <f t="shared" si="1"/>
        <v>0</v>
      </c>
      <c r="I58" s="532"/>
    </row>
    <row r="59" spans="1:9">
      <c r="A59" s="428" t="s">
        <v>484</v>
      </c>
      <c r="B59" s="423" t="s">
        <v>635</v>
      </c>
      <c r="C59" s="423" t="s">
        <v>206</v>
      </c>
      <c r="D59" s="429">
        <f>SUMIFS('4-Basis ruimtestaat'!J:J,'4-Basis ruimtestaat'!B:B,'8-Vloeronderhoud'!A59,'4-Basis ruimtestaat'!I:I,'8-Vloeronderhoud'!B59)</f>
        <v>357.17</v>
      </c>
      <c r="E59" s="430">
        <f t="shared" si="2"/>
        <v>0</v>
      </c>
      <c r="F59" s="431">
        <f t="shared" si="8"/>
        <v>0</v>
      </c>
      <c r="G59" s="432" t="s">
        <v>201</v>
      </c>
      <c r="H59" s="431">
        <f t="shared" si="1"/>
        <v>0</v>
      </c>
      <c r="I59" s="532"/>
    </row>
    <row r="60" spans="1:9">
      <c r="A60" s="428" t="s">
        <v>644</v>
      </c>
      <c r="B60" s="423" t="s">
        <v>635</v>
      </c>
      <c r="C60" s="423" t="s">
        <v>206</v>
      </c>
      <c r="D60" s="429">
        <f>SUMIFS('4-Basis ruimtestaat'!J:J,'4-Basis ruimtestaat'!B:B,'8-Vloeronderhoud'!A60,'4-Basis ruimtestaat'!I:I,'8-Vloeronderhoud'!B60)</f>
        <v>249.40000000000003</v>
      </c>
      <c r="E60" s="430">
        <f t="shared" si="2"/>
        <v>0</v>
      </c>
      <c r="F60" s="431">
        <f t="shared" ref="F60" si="9">(D60*E60)</f>
        <v>0</v>
      </c>
      <c r="G60" s="432" t="s">
        <v>201</v>
      </c>
      <c r="H60" s="431">
        <f t="shared" ref="H60" si="10">G60*F60</f>
        <v>0</v>
      </c>
      <c r="I60" s="532"/>
    </row>
    <row r="61" spans="1:9">
      <c r="A61" s="428" t="s">
        <v>645</v>
      </c>
      <c r="B61" s="423" t="s">
        <v>635</v>
      </c>
      <c r="C61" s="423" t="s">
        <v>206</v>
      </c>
      <c r="D61" s="429">
        <f>SUMIFS('4-Basis ruimtestaat'!J:J,'4-Basis ruimtestaat'!B:B,'8-Vloeronderhoud'!A61,'4-Basis ruimtestaat'!I:I,'8-Vloeronderhoud'!B61)</f>
        <v>252.6</v>
      </c>
      <c r="E61" s="430">
        <f t="shared" si="2"/>
        <v>0</v>
      </c>
      <c r="F61" s="431">
        <f t="shared" ref="F61" si="11">(D61*E61)</f>
        <v>0</v>
      </c>
      <c r="G61" s="432" t="s">
        <v>201</v>
      </c>
      <c r="H61" s="431">
        <f t="shared" ref="H61" si="12">G61*F61</f>
        <v>0</v>
      </c>
      <c r="I61" s="532"/>
    </row>
    <row r="62" spans="1:9">
      <c r="A62" s="428" t="s">
        <v>558</v>
      </c>
      <c r="B62" s="423" t="s">
        <v>73</v>
      </c>
      <c r="C62" s="423" t="s">
        <v>204</v>
      </c>
      <c r="D62" s="429">
        <f>SUMIFS('4-Basis ruimtestaat'!J:J,'4-Basis ruimtestaat'!B:B,'8-Vloeronderhoud'!A62,'4-Basis ruimtestaat'!I:I,'8-Vloeronderhoud'!B62)</f>
        <v>32</v>
      </c>
      <c r="E62" s="430">
        <f t="shared" si="2"/>
        <v>0</v>
      </c>
      <c r="F62" s="431">
        <f t="shared" si="8"/>
        <v>0</v>
      </c>
      <c r="G62" s="432" t="s">
        <v>643</v>
      </c>
      <c r="H62" s="431">
        <f t="shared" ref="H62:H94" si="13">G62*F62</f>
        <v>0</v>
      </c>
      <c r="I62" s="532"/>
    </row>
    <row r="63" spans="1:9">
      <c r="A63" s="428" t="s">
        <v>225</v>
      </c>
      <c r="B63" s="423" t="s">
        <v>73</v>
      </c>
      <c r="C63" s="423" t="s">
        <v>204</v>
      </c>
      <c r="D63" s="429">
        <f>SUMIFS('4-Basis ruimtestaat'!J:J,'4-Basis ruimtestaat'!B:B,'8-Vloeronderhoud'!A63,'4-Basis ruimtestaat'!I:I,'8-Vloeronderhoud'!B63)</f>
        <v>31.25</v>
      </c>
      <c r="E63" s="430">
        <f t="shared" si="2"/>
        <v>0</v>
      </c>
      <c r="F63" s="431">
        <f t="shared" si="8"/>
        <v>0</v>
      </c>
      <c r="G63" s="432" t="s">
        <v>643</v>
      </c>
      <c r="H63" s="431">
        <f t="shared" si="13"/>
        <v>0</v>
      </c>
      <c r="I63" s="532"/>
    </row>
    <row r="64" spans="1:9">
      <c r="A64" s="428" t="s">
        <v>518</v>
      </c>
      <c r="B64" s="423" t="s">
        <v>73</v>
      </c>
      <c r="C64" s="423" t="s">
        <v>204</v>
      </c>
      <c r="D64" s="429">
        <f>SUMIFS('4-Basis ruimtestaat'!J:J,'4-Basis ruimtestaat'!B:B,'8-Vloeronderhoud'!A64,'4-Basis ruimtestaat'!I:I,'8-Vloeronderhoud'!B64)</f>
        <v>398.70000000000005</v>
      </c>
      <c r="E64" s="430">
        <f t="shared" si="2"/>
        <v>0</v>
      </c>
      <c r="F64" s="431">
        <f t="shared" si="8"/>
        <v>0</v>
      </c>
      <c r="G64" s="432" t="s">
        <v>643</v>
      </c>
      <c r="H64" s="431">
        <f t="shared" si="13"/>
        <v>0</v>
      </c>
      <c r="I64" s="532"/>
    </row>
    <row r="65" spans="1:9">
      <c r="A65" s="428" t="s">
        <v>581</v>
      </c>
      <c r="B65" s="423" t="s">
        <v>73</v>
      </c>
      <c r="C65" s="423" t="s">
        <v>204</v>
      </c>
      <c r="D65" s="429">
        <f>SUMIFS('4-Basis ruimtestaat'!J:J,'4-Basis ruimtestaat'!B:B,'8-Vloeronderhoud'!A65,'4-Basis ruimtestaat'!I:I,'8-Vloeronderhoud'!B65)</f>
        <v>138</v>
      </c>
      <c r="E65" s="430">
        <f t="shared" si="2"/>
        <v>0</v>
      </c>
      <c r="F65" s="431">
        <f t="shared" si="8"/>
        <v>0</v>
      </c>
      <c r="G65" s="432" t="s">
        <v>643</v>
      </c>
      <c r="H65" s="431">
        <f t="shared" si="13"/>
        <v>0</v>
      </c>
      <c r="I65" s="532"/>
    </row>
    <row r="66" spans="1:9">
      <c r="A66" s="428" t="s">
        <v>614</v>
      </c>
      <c r="B66" s="423" t="s">
        <v>73</v>
      </c>
      <c r="C66" s="423" t="s">
        <v>204</v>
      </c>
      <c r="D66" s="429">
        <f>SUMIFS('4-Basis ruimtestaat'!J:J,'4-Basis ruimtestaat'!B:B,'8-Vloeronderhoud'!A66,'4-Basis ruimtestaat'!I:I,'8-Vloeronderhoud'!B66)</f>
        <v>53</v>
      </c>
      <c r="E66" s="430">
        <f t="shared" si="2"/>
        <v>0</v>
      </c>
      <c r="F66" s="431">
        <f t="shared" si="8"/>
        <v>0</v>
      </c>
      <c r="G66" s="432" t="s">
        <v>643</v>
      </c>
      <c r="H66" s="431">
        <f t="shared" si="13"/>
        <v>0</v>
      </c>
      <c r="I66" s="532"/>
    </row>
    <row r="67" spans="1:9">
      <c r="A67" s="428" t="s">
        <v>586</v>
      </c>
      <c r="B67" s="423" t="s">
        <v>73</v>
      </c>
      <c r="C67" s="423" t="s">
        <v>204</v>
      </c>
      <c r="D67" s="429">
        <f>SUMIFS('4-Basis ruimtestaat'!J:J,'4-Basis ruimtestaat'!B:B,'8-Vloeronderhoud'!A67,'4-Basis ruimtestaat'!I:I,'8-Vloeronderhoud'!B67)</f>
        <v>18</v>
      </c>
      <c r="E67" s="430">
        <f t="shared" si="2"/>
        <v>0</v>
      </c>
      <c r="F67" s="431">
        <f t="shared" si="8"/>
        <v>0</v>
      </c>
      <c r="G67" s="432" t="s">
        <v>643</v>
      </c>
      <c r="H67" s="431">
        <f t="shared" si="13"/>
        <v>0</v>
      </c>
      <c r="I67" s="532"/>
    </row>
    <row r="68" spans="1:9">
      <c r="A68" s="428" t="s">
        <v>555</v>
      </c>
      <c r="B68" s="423" t="s">
        <v>73</v>
      </c>
      <c r="C68" s="423" t="s">
        <v>204</v>
      </c>
      <c r="D68" s="429">
        <f>SUMIFS('4-Basis ruimtestaat'!J:J,'4-Basis ruimtestaat'!B:B,'8-Vloeronderhoud'!A68,'4-Basis ruimtestaat'!I:I,'8-Vloeronderhoud'!B68)</f>
        <v>23</v>
      </c>
      <c r="E68" s="430">
        <f t="shared" si="2"/>
        <v>0</v>
      </c>
      <c r="F68" s="431">
        <f t="shared" si="8"/>
        <v>0</v>
      </c>
      <c r="G68" s="432" t="s">
        <v>643</v>
      </c>
      <c r="H68" s="431">
        <f t="shared" si="13"/>
        <v>0</v>
      </c>
      <c r="I68" s="532"/>
    </row>
    <row r="69" spans="1:9">
      <c r="A69" s="428" t="s">
        <v>563</v>
      </c>
      <c r="B69" s="423" t="s">
        <v>73</v>
      </c>
      <c r="C69" s="423" t="s">
        <v>204</v>
      </c>
      <c r="D69" s="429">
        <f>SUMIFS('4-Basis ruimtestaat'!J:J,'4-Basis ruimtestaat'!B:B,'8-Vloeronderhoud'!A69,'4-Basis ruimtestaat'!I:I,'8-Vloeronderhoud'!B69)</f>
        <v>17.05</v>
      </c>
      <c r="E69" s="430">
        <f t="shared" si="2"/>
        <v>0</v>
      </c>
      <c r="F69" s="431">
        <f t="shared" si="8"/>
        <v>0</v>
      </c>
      <c r="G69" s="432" t="s">
        <v>643</v>
      </c>
      <c r="H69" s="431">
        <f t="shared" si="13"/>
        <v>0</v>
      </c>
      <c r="I69" s="532"/>
    </row>
    <row r="70" spans="1:9">
      <c r="A70" s="428" t="s">
        <v>567</v>
      </c>
      <c r="B70" s="423" t="s">
        <v>73</v>
      </c>
      <c r="C70" s="423" t="s">
        <v>204</v>
      </c>
      <c r="D70" s="429">
        <f>SUMIFS('4-Basis ruimtestaat'!J:J,'4-Basis ruimtestaat'!B:B,'8-Vloeronderhoud'!A70,'4-Basis ruimtestaat'!I:I,'8-Vloeronderhoud'!B70)</f>
        <v>17</v>
      </c>
      <c r="E70" s="430">
        <f t="shared" si="2"/>
        <v>0</v>
      </c>
      <c r="F70" s="431">
        <f t="shared" si="8"/>
        <v>0</v>
      </c>
      <c r="G70" s="432" t="s">
        <v>532</v>
      </c>
      <c r="H70" s="431">
        <f t="shared" si="13"/>
        <v>0</v>
      </c>
      <c r="I70" s="532"/>
    </row>
    <row r="71" spans="1:9">
      <c r="A71" s="428" t="s">
        <v>529</v>
      </c>
      <c r="B71" s="423" t="s">
        <v>73</v>
      </c>
      <c r="C71" s="423" t="s">
        <v>204</v>
      </c>
      <c r="D71" s="429">
        <f>SUMIFS('4-Basis ruimtestaat'!J:J,'4-Basis ruimtestaat'!B:B,'8-Vloeronderhoud'!A71,'4-Basis ruimtestaat'!I:I,'8-Vloeronderhoud'!B71)</f>
        <v>45.7</v>
      </c>
      <c r="E71" s="430">
        <f t="shared" si="2"/>
        <v>0</v>
      </c>
      <c r="F71" s="431">
        <f t="shared" si="8"/>
        <v>0</v>
      </c>
      <c r="G71" s="432" t="s">
        <v>643</v>
      </c>
      <c r="H71" s="431">
        <f t="shared" si="13"/>
        <v>0</v>
      </c>
      <c r="I71" s="532"/>
    </row>
    <row r="72" spans="1:9">
      <c r="A72" s="428" t="s">
        <v>534</v>
      </c>
      <c r="B72" s="423" t="s">
        <v>73</v>
      </c>
      <c r="C72" s="423" t="s">
        <v>204</v>
      </c>
      <c r="D72" s="429">
        <f>SUMIFS('4-Basis ruimtestaat'!J:J,'4-Basis ruimtestaat'!B:B,'8-Vloeronderhoud'!A72,'4-Basis ruimtestaat'!I:I,'8-Vloeronderhoud'!B72)</f>
        <v>34.800000000000004</v>
      </c>
      <c r="E72" s="430">
        <f t="shared" si="2"/>
        <v>0</v>
      </c>
      <c r="F72" s="431">
        <f t="shared" si="8"/>
        <v>0</v>
      </c>
      <c r="G72" s="432" t="s">
        <v>643</v>
      </c>
      <c r="H72" s="431">
        <f t="shared" si="13"/>
        <v>0</v>
      </c>
      <c r="I72" s="532"/>
    </row>
    <row r="73" spans="1:9">
      <c r="A73" s="428" t="s">
        <v>523</v>
      </c>
      <c r="B73" s="423" t="s">
        <v>73</v>
      </c>
      <c r="C73" s="423" t="s">
        <v>204</v>
      </c>
      <c r="D73" s="429">
        <f>SUMIFS('4-Basis ruimtestaat'!J:J,'4-Basis ruimtestaat'!B:B,'8-Vloeronderhoud'!A73,'4-Basis ruimtestaat'!I:I,'8-Vloeronderhoud'!B73)</f>
        <v>35.6</v>
      </c>
      <c r="E73" s="430">
        <f t="shared" si="2"/>
        <v>0</v>
      </c>
      <c r="F73" s="431">
        <f t="shared" si="8"/>
        <v>0</v>
      </c>
      <c r="G73" s="432" t="s">
        <v>643</v>
      </c>
      <c r="H73" s="431">
        <f t="shared" si="13"/>
        <v>0</v>
      </c>
      <c r="I73" s="532"/>
    </row>
    <row r="74" spans="1:9">
      <c r="A74" s="428" t="s">
        <v>541</v>
      </c>
      <c r="B74" s="423" t="s">
        <v>73</v>
      </c>
      <c r="C74" s="423" t="s">
        <v>204</v>
      </c>
      <c r="D74" s="429">
        <f>SUMIFS('4-Basis ruimtestaat'!J:J,'4-Basis ruimtestaat'!B:B,'8-Vloeronderhoud'!A74,'4-Basis ruimtestaat'!I:I,'8-Vloeronderhoud'!B74)</f>
        <v>60.7</v>
      </c>
      <c r="E74" s="430">
        <f t="shared" si="2"/>
        <v>0</v>
      </c>
      <c r="F74" s="431">
        <f t="shared" si="8"/>
        <v>0</v>
      </c>
      <c r="G74" s="432" t="s">
        <v>643</v>
      </c>
      <c r="H74" s="431">
        <f t="shared" si="13"/>
        <v>0</v>
      </c>
      <c r="I74" s="532"/>
    </row>
    <row r="75" spans="1:9">
      <c r="A75" s="428" t="s">
        <v>546</v>
      </c>
      <c r="B75" s="423" t="s">
        <v>73</v>
      </c>
      <c r="C75" s="423" t="s">
        <v>204</v>
      </c>
      <c r="D75" s="429">
        <f>SUMIFS('4-Basis ruimtestaat'!J:J,'4-Basis ruimtestaat'!B:B,'8-Vloeronderhoud'!A75,'4-Basis ruimtestaat'!I:I,'8-Vloeronderhoud'!B75)</f>
        <v>25.6</v>
      </c>
      <c r="E75" s="430">
        <f t="shared" si="2"/>
        <v>0</v>
      </c>
      <c r="F75" s="431">
        <f t="shared" si="8"/>
        <v>0</v>
      </c>
      <c r="G75" s="432" t="s">
        <v>643</v>
      </c>
      <c r="H75" s="431">
        <f t="shared" si="13"/>
        <v>0</v>
      </c>
      <c r="I75" s="532"/>
    </row>
    <row r="76" spans="1:9">
      <c r="A76" s="428" t="s">
        <v>602</v>
      </c>
      <c r="B76" s="423" t="s">
        <v>73</v>
      </c>
      <c r="C76" s="423" t="s">
        <v>204</v>
      </c>
      <c r="D76" s="429">
        <f>SUMIFS('4-Basis ruimtestaat'!J:J,'4-Basis ruimtestaat'!B:B,'8-Vloeronderhoud'!A76,'4-Basis ruimtestaat'!I:I,'8-Vloeronderhoud'!B76)</f>
        <v>15</v>
      </c>
      <c r="E76" s="430">
        <f t="shared" si="2"/>
        <v>0</v>
      </c>
      <c r="F76" s="431">
        <f t="shared" si="8"/>
        <v>0</v>
      </c>
      <c r="G76" s="432" t="s">
        <v>643</v>
      </c>
      <c r="H76" s="431">
        <f t="shared" si="13"/>
        <v>0</v>
      </c>
      <c r="I76" s="532"/>
    </row>
    <row r="77" spans="1:9">
      <c r="A77" s="428" t="s">
        <v>381</v>
      </c>
      <c r="B77" s="423" t="s">
        <v>73</v>
      </c>
      <c r="C77" s="423" t="s">
        <v>204</v>
      </c>
      <c r="D77" s="429">
        <f>SUMIFS('4-Basis ruimtestaat'!J:J,'4-Basis ruimtestaat'!B:B,'8-Vloeronderhoud'!A77,'4-Basis ruimtestaat'!I:I,'8-Vloeronderhoud'!B77)</f>
        <v>65.83</v>
      </c>
      <c r="E77" s="430">
        <f t="shared" si="2"/>
        <v>0</v>
      </c>
      <c r="F77" s="431">
        <f t="shared" si="8"/>
        <v>0</v>
      </c>
      <c r="G77" s="432" t="s">
        <v>643</v>
      </c>
      <c r="H77" s="431">
        <f t="shared" si="13"/>
        <v>0</v>
      </c>
      <c r="I77" s="532"/>
    </row>
    <row r="78" spans="1:9">
      <c r="A78" s="428" t="s">
        <v>592</v>
      </c>
      <c r="B78" s="423" t="s">
        <v>73</v>
      </c>
      <c r="C78" s="423" t="s">
        <v>204</v>
      </c>
      <c r="D78" s="429">
        <f>SUMIFS('4-Basis ruimtestaat'!J:J,'4-Basis ruimtestaat'!B:B,'8-Vloeronderhoud'!A78,'4-Basis ruimtestaat'!I:I,'8-Vloeronderhoud'!B78)</f>
        <v>36</v>
      </c>
      <c r="E78" s="430">
        <f t="shared" ref="E78:E97" si="14">VLOOKUP(C78,$D$3:$E$5,2,FALSE)</f>
        <v>0</v>
      </c>
      <c r="F78" s="431">
        <f t="shared" ref="F78:F97" si="15">(D78*E78)</f>
        <v>0</v>
      </c>
      <c r="G78" s="432" t="s">
        <v>643</v>
      </c>
      <c r="H78" s="431">
        <f t="shared" si="13"/>
        <v>0</v>
      </c>
      <c r="I78" s="532"/>
    </row>
    <row r="79" spans="1:9">
      <c r="A79" s="428" t="s">
        <v>484</v>
      </c>
      <c r="B79" s="423" t="s">
        <v>73</v>
      </c>
      <c r="C79" s="423" t="s">
        <v>204</v>
      </c>
      <c r="D79" s="429">
        <f>SUMIFS('4-Basis ruimtestaat'!J:J,'4-Basis ruimtestaat'!B:B,'8-Vloeronderhoud'!A79,'4-Basis ruimtestaat'!I:I,'8-Vloeronderhoud'!B79)</f>
        <v>28.2</v>
      </c>
      <c r="E79" s="430">
        <f t="shared" si="14"/>
        <v>0</v>
      </c>
      <c r="F79" s="431">
        <f t="shared" si="15"/>
        <v>0</v>
      </c>
      <c r="G79" s="432" t="s">
        <v>643</v>
      </c>
      <c r="H79" s="431">
        <f t="shared" si="13"/>
        <v>0</v>
      </c>
      <c r="I79" s="532"/>
    </row>
    <row r="80" spans="1:9">
      <c r="A80" s="428" t="s">
        <v>558</v>
      </c>
      <c r="B80" s="423" t="s">
        <v>73</v>
      </c>
      <c r="C80" s="423" t="s">
        <v>205</v>
      </c>
      <c r="D80" s="429">
        <f>SUMIFS('4-Basis ruimtestaat'!J:J,'4-Basis ruimtestaat'!B:B,'8-Vloeronderhoud'!A80,'4-Basis ruimtestaat'!I:I,'8-Vloeronderhoud'!B80)</f>
        <v>32</v>
      </c>
      <c r="E80" s="430">
        <f t="shared" si="14"/>
        <v>0</v>
      </c>
      <c r="F80" s="431">
        <f t="shared" si="15"/>
        <v>0</v>
      </c>
      <c r="G80" s="432" t="s">
        <v>208</v>
      </c>
      <c r="H80" s="431">
        <f t="shared" si="13"/>
        <v>0</v>
      </c>
      <c r="I80" s="532"/>
    </row>
    <row r="81" spans="1:9">
      <c r="A81" s="428" t="s">
        <v>225</v>
      </c>
      <c r="B81" s="423" t="s">
        <v>73</v>
      </c>
      <c r="C81" s="423" t="s">
        <v>205</v>
      </c>
      <c r="D81" s="429">
        <f>SUMIFS('4-Basis ruimtestaat'!J:J,'4-Basis ruimtestaat'!B:B,'8-Vloeronderhoud'!A81,'4-Basis ruimtestaat'!I:I,'8-Vloeronderhoud'!B81)</f>
        <v>31.25</v>
      </c>
      <c r="E81" s="430">
        <f t="shared" si="14"/>
        <v>0</v>
      </c>
      <c r="F81" s="431">
        <f t="shared" si="15"/>
        <v>0</v>
      </c>
      <c r="G81" s="432" t="s">
        <v>208</v>
      </c>
      <c r="H81" s="431">
        <f t="shared" si="13"/>
        <v>0</v>
      </c>
      <c r="I81" s="532"/>
    </row>
    <row r="82" spans="1:9">
      <c r="A82" s="428" t="s">
        <v>518</v>
      </c>
      <c r="B82" s="423" t="s">
        <v>73</v>
      </c>
      <c r="C82" s="423" t="s">
        <v>205</v>
      </c>
      <c r="D82" s="429">
        <f>SUMIFS('4-Basis ruimtestaat'!J:J,'4-Basis ruimtestaat'!B:B,'8-Vloeronderhoud'!A82,'4-Basis ruimtestaat'!I:I,'8-Vloeronderhoud'!B82)</f>
        <v>398.70000000000005</v>
      </c>
      <c r="E82" s="430">
        <f t="shared" si="14"/>
        <v>0</v>
      </c>
      <c r="F82" s="431">
        <f t="shared" si="15"/>
        <v>0</v>
      </c>
      <c r="G82" s="432" t="s">
        <v>208</v>
      </c>
      <c r="H82" s="431">
        <f t="shared" si="13"/>
        <v>0</v>
      </c>
      <c r="I82" s="532"/>
    </row>
    <row r="83" spans="1:9">
      <c r="A83" s="428" t="s">
        <v>581</v>
      </c>
      <c r="B83" s="423" t="s">
        <v>73</v>
      </c>
      <c r="C83" s="423" t="s">
        <v>205</v>
      </c>
      <c r="D83" s="429">
        <f>SUMIFS('4-Basis ruimtestaat'!J:J,'4-Basis ruimtestaat'!B:B,'8-Vloeronderhoud'!A83,'4-Basis ruimtestaat'!I:I,'8-Vloeronderhoud'!B83)</f>
        <v>138</v>
      </c>
      <c r="E83" s="430">
        <f t="shared" si="14"/>
        <v>0</v>
      </c>
      <c r="F83" s="431">
        <f t="shared" si="15"/>
        <v>0</v>
      </c>
      <c r="G83" s="432" t="s">
        <v>208</v>
      </c>
      <c r="H83" s="431">
        <f t="shared" si="13"/>
        <v>0</v>
      </c>
      <c r="I83" s="532"/>
    </row>
    <row r="84" spans="1:9">
      <c r="A84" s="428" t="s">
        <v>614</v>
      </c>
      <c r="B84" s="423" t="s">
        <v>73</v>
      </c>
      <c r="C84" s="423" t="s">
        <v>205</v>
      </c>
      <c r="D84" s="429">
        <f>SUMIFS('4-Basis ruimtestaat'!J:J,'4-Basis ruimtestaat'!B:B,'8-Vloeronderhoud'!A84,'4-Basis ruimtestaat'!I:I,'8-Vloeronderhoud'!B84)</f>
        <v>53</v>
      </c>
      <c r="E84" s="430">
        <f t="shared" si="14"/>
        <v>0</v>
      </c>
      <c r="F84" s="431">
        <f t="shared" si="15"/>
        <v>0</v>
      </c>
      <c r="G84" s="432" t="s">
        <v>208</v>
      </c>
      <c r="H84" s="431">
        <f t="shared" si="13"/>
        <v>0</v>
      </c>
      <c r="I84" s="532"/>
    </row>
    <row r="85" spans="1:9">
      <c r="A85" s="428" t="s">
        <v>586</v>
      </c>
      <c r="B85" s="423" t="s">
        <v>73</v>
      </c>
      <c r="C85" s="423" t="s">
        <v>205</v>
      </c>
      <c r="D85" s="429">
        <f>SUMIFS('4-Basis ruimtestaat'!J:J,'4-Basis ruimtestaat'!B:B,'8-Vloeronderhoud'!A85,'4-Basis ruimtestaat'!I:I,'8-Vloeronderhoud'!B85)</f>
        <v>18</v>
      </c>
      <c r="E85" s="430">
        <f t="shared" si="14"/>
        <v>0</v>
      </c>
      <c r="F85" s="431">
        <f t="shared" si="15"/>
        <v>0</v>
      </c>
      <c r="G85" s="432" t="s">
        <v>208</v>
      </c>
      <c r="H85" s="431">
        <f t="shared" si="13"/>
        <v>0</v>
      </c>
      <c r="I85" s="532"/>
    </row>
    <row r="86" spans="1:9">
      <c r="A86" s="428" t="s">
        <v>555</v>
      </c>
      <c r="B86" s="423" t="s">
        <v>73</v>
      </c>
      <c r="C86" s="423" t="s">
        <v>205</v>
      </c>
      <c r="D86" s="429">
        <f>SUMIFS('4-Basis ruimtestaat'!J:J,'4-Basis ruimtestaat'!B:B,'8-Vloeronderhoud'!A86,'4-Basis ruimtestaat'!I:I,'8-Vloeronderhoud'!B86)</f>
        <v>23</v>
      </c>
      <c r="E86" s="430">
        <f t="shared" si="14"/>
        <v>0</v>
      </c>
      <c r="F86" s="431">
        <f t="shared" si="15"/>
        <v>0</v>
      </c>
      <c r="G86" s="432" t="s">
        <v>208</v>
      </c>
      <c r="H86" s="431">
        <f t="shared" si="13"/>
        <v>0</v>
      </c>
      <c r="I86" s="532"/>
    </row>
    <row r="87" spans="1:9">
      <c r="A87" s="428" t="s">
        <v>563</v>
      </c>
      <c r="B87" s="423" t="s">
        <v>73</v>
      </c>
      <c r="C87" s="423" t="s">
        <v>205</v>
      </c>
      <c r="D87" s="429">
        <f>SUMIFS('4-Basis ruimtestaat'!J:J,'4-Basis ruimtestaat'!B:B,'8-Vloeronderhoud'!A87,'4-Basis ruimtestaat'!I:I,'8-Vloeronderhoud'!B87)</f>
        <v>17.05</v>
      </c>
      <c r="E87" s="430">
        <f t="shared" si="14"/>
        <v>0</v>
      </c>
      <c r="F87" s="431">
        <f t="shared" si="15"/>
        <v>0</v>
      </c>
      <c r="G87" s="432" t="s">
        <v>208</v>
      </c>
      <c r="H87" s="431">
        <f t="shared" si="13"/>
        <v>0</v>
      </c>
      <c r="I87" s="532"/>
    </row>
    <row r="88" spans="1:9">
      <c r="A88" s="428" t="s">
        <v>567</v>
      </c>
      <c r="B88" s="423" t="s">
        <v>73</v>
      </c>
      <c r="C88" s="423" t="s">
        <v>205</v>
      </c>
      <c r="D88" s="429">
        <f>SUMIFS('4-Basis ruimtestaat'!J:J,'4-Basis ruimtestaat'!B:B,'8-Vloeronderhoud'!A88,'4-Basis ruimtestaat'!I:I,'8-Vloeronderhoud'!B88)</f>
        <v>17</v>
      </c>
      <c r="E88" s="430">
        <f t="shared" si="14"/>
        <v>0</v>
      </c>
      <c r="F88" s="431">
        <f t="shared" si="15"/>
        <v>0</v>
      </c>
      <c r="G88" s="432" t="s">
        <v>208</v>
      </c>
      <c r="H88" s="431">
        <f t="shared" si="13"/>
        <v>0</v>
      </c>
      <c r="I88" s="532"/>
    </row>
    <row r="89" spans="1:9">
      <c r="A89" s="428" t="s">
        <v>529</v>
      </c>
      <c r="B89" s="423" t="s">
        <v>73</v>
      </c>
      <c r="C89" s="423" t="s">
        <v>205</v>
      </c>
      <c r="D89" s="429">
        <f>SUMIFS('4-Basis ruimtestaat'!J:J,'4-Basis ruimtestaat'!B:B,'8-Vloeronderhoud'!A89,'4-Basis ruimtestaat'!I:I,'8-Vloeronderhoud'!B89)</f>
        <v>45.7</v>
      </c>
      <c r="E89" s="430">
        <f t="shared" si="14"/>
        <v>0</v>
      </c>
      <c r="F89" s="431">
        <f t="shared" si="15"/>
        <v>0</v>
      </c>
      <c r="G89" s="432" t="s">
        <v>208</v>
      </c>
      <c r="H89" s="431">
        <f t="shared" si="13"/>
        <v>0</v>
      </c>
      <c r="I89" s="532"/>
    </row>
    <row r="90" spans="1:9">
      <c r="A90" s="428" t="s">
        <v>534</v>
      </c>
      <c r="B90" s="423" t="s">
        <v>73</v>
      </c>
      <c r="C90" s="423" t="s">
        <v>205</v>
      </c>
      <c r="D90" s="429">
        <f>SUMIFS('4-Basis ruimtestaat'!J:J,'4-Basis ruimtestaat'!B:B,'8-Vloeronderhoud'!A90,'4-Basis ruimtestaat'!I:I,'8-Vloeronderhoud'!B90)</f>
        <v>34.800000000000004</v>
      </c>
      <c r="E90" s="430">
        <f t="shared" si="14"/>
        <v>0</v>
      </c>
      <c r="F90" s="431">
        <f t="shared" si="15"/>
        <v>0</v>
      </c>
      <c r="G90" s="432" t="s">
        <v>208</v>
      </c>
      <c r="H90" s="431">
        <f t="shared" si="13"/>
        <v>0</v>
      </c>
      <c r="I90" s="532"/>
    </row>
    <row r="91" spans="1:9">
      <c r="A91" s="428" t="s">
        <v>523</v>
      </c>
      <c r="B91" s="423" t="s">
        <v>73</v>
      </c>
      <c r="C91" s="423" t="s">
        <v>205</v>
      </c>
      <c r="D91" s="429">
        <f>SUMIFS('4-Basis ruimtestaat'!J:J,'4-Basis ruimtestaat'!B:B,'8-Vloeronderhoud'!A91,'4-Basis ruimtestaat'!I:I,'8-Vloeronderhoud'!B91)</f>
        <v>35.6</v>
      </c>
      <c r="E91" s="430">
        <f t="shared" si="14"/>
        <v>0</v>
      </c>
      <c r="F91" s="431">
        <f t="shared" si="15"/>
        <v>0</v>
      </c>
      <c r="G91" s="432" t="s">
        <v>208</v>
      </c>
      <c r="H91" s="431">
        <f t="shared" si="13"/>
        <v>0</v>
      </c>
      <c r="I91" s="532"/>
    </row>
    <row r="92" spans="1:9">
      <c r="A92" s="428" t="s">
        <v>541</v>
      </c>
      <c r="B92" s="423" t="s">
        <v>73</v>
      </c>
      <c r="C92" s="423" t="s">
        <v>205</v>
      </c>
      <c r="D92" s="429">
        <f>SUMIFS('4-Basis ruimtestaat'!J:J,'4-Basis ruimtestaat'!B:B,'8-Vloeronderhoud'!A92,'4-Basis ruimtestaat'!I:I,'8-Vloeronderhoud'!B92)</f>
        <v>60.7</v>
      </c>
      <c r="E92" s="430">
        <f t="shared" si="14"/>
        <v>0</v>
      </c>
      <c r="F92" s="431">
        <f t="shared" si="15"/>
        <v>0</v>
      </c>
      <c r="G92" s="432" t="s">
        <v>208</v>
      </c>
      <c r="H92" s="431">
        <f t="shared" si="13"/>
        <v>0</v>
      </c>
      <c r="I92" s="532"/>
    </row>
    <row r="93" spans="1:9">
      <c r="A93" s="428" t="s">
        <v>546</v>
      </c>
      <c r="B93" s="423" t="s">
        <v>73</v>
      </c>
      <c r="C93" s="423" t="s">
        <v>205</v>
      </c>
      <c r="D93" s="429">
        <f>SUMIFS('4-Basis ruimtestaat'!J:J,'4-Basis ruimtestaat'!B:B,'8-Vloeronderhoud'!A93,'4-Basis ruimtestaat'!I:I,'8-Vloeronderhoud'!B93)</f>
        <v>25.6</v>
      </c>
      <c r="E93" s="430">
        <f t="shared" si="14"/>
        <v>0</v>
      </c>
      <c r="F93" s="431">
        <f t="shared" si="15"/>
        <v>0</v>
      </c>
      <c r="G93" s="432" t="s">
        <v>208</v>
      </c>
      <c r="H93" s="431">
        <f t="shared" si="13"/>
        <v>0</v>
      </c>
      <c r="I93" s="532"/>
    </row>
    <row r="94" spans="1:9">
      <c r="A94" s="428" t="s">
        <v>602</v>
      </c>
      <c r="B94" s="423" t="s">
        <v>73</v>
      </c>
      <c r="C94" s="423" t="s">
        <v>205</v>
      </c>
      <c r="D94" s="429">
        <f>SUMIFS('4-Basis ruimtestaat'!J:J,'4-Basis ruimtestaat'!B:B,'8-Vloeronderhoud'!A94,'4-Basis ruimtestaat'!I:I,'8-Vloeronderhoud'!B94)</f>
        <v>15</v>
      </c>
      <c r="E94" s="430">
        <f t="shared" si="14"/>
        <v>0</v>
      </c>
      <c r="F94" s="431">
        <f t="shared" si="15"/>
        <v>0</v>
      </c>
      <c r="G94" s="432" t="s">
        <v>208</v>
      </c>
      <c r="H94" s="431">
        <f t="shared" si="13"/>
        <v>0</v>
      </c>
      <c r="I94" s="532"/>
    </row>
    <row r="95" spans="1:9">
      <c r="A95" s="428" t="s">
        <v>381</v>
      </c>
      <c r="B95" s="423" t="s">
        <v>73</v>
      </c>
      <c r="C95" s="423" t="s">
        <v>205</v>
      </c>
      <c r="D95" s="429">
        <f>SUMIFS('4-Basis ruimtestaat'!J:J,'4-Basis ruimtestaat'!B:B,'8-Vloeronderhoud'!A95,'4-Basis ruimtestaat'!I:I,'8-Vloeronderhoud'!B95)</f>
        <v>65.83</v>
      </c>
      <c r="E95" s="430">
        <f t="shared" si="14"/>
        <v>0</v>
      </c>
      <c r="F95" s="431">
        <f t="shared" si="15"/>
        <v>0</v>
      </c>
      <c r="G95" s="432" t="s">
        <v>208</v>
      </c>
      <c r="H95" s="431">
        <f t="shared" ref="H95:H97" si="16">G95*F95</f>
        <v>0</v>
      </c>
      <c r="I95" s="532"/>
    </row>
    <row r="96" spans="1:9">
      <c r="A96" s="428" t="s">
        <v>592</v>
      </c>
      <c r="B96" s="423" t="s">
        <v>73</v>
      </c>
      <c r="C96" s="423" t="s">
        <v>205</v>
      </c>
      <c r="D96" s="429">
        <f>SUMIFS('4-Basis ruimtestaat'!J:J,'4-Basis ruimtestaat'!B:B,'8-Vloeronderhoud'!A96,'4-Basis ruimtestaat'!I:I,'8-Vloeronderhoud'!B96)</f>
        <v>36</v>
      </c>
      <c r="E96" s="430">
        <f t="shared" si="14"/>
        <v>0</v>
      </c>
      <c r="F96" s="431">
        <f t="shared" si="15"/>
        <v>0</v>
      </c>
      <c r="G96" s="432" t="s">
        <v>208</v>
      </c>
      <c r="H96" s="431">
        <f t="shared" si="16"/>
        <v>0</v>
      </c>
      <c r="I96" s="532"/>
    </row>
    <row r="97" spans="1:9">
      <c r="A97" s="428" t="s">
        <v>484</v>
      </c>
      <c r="B97" s="423" t="s">
        <v>73</v>
      </c>
      <c r="C97" s="423" t="s">
        <v>205</v>
      </c>
      <c r="D97" s="429">
        <f>SUMIFS('4-Basis ruimtestaat'!J:J,'4-Basis ruimtestaat'!B:B,'8-Vloeronderhoud'!A97,'4-Basis ruimtestaat'!I:I,'8-Vloeronderhoud'!B97)</f>
        <v>28.2</v>
      </c>
      <c r="E97" s="430">
        <f t="shared" si="14"/>
        <v>0</v>
      </c>
      <c r="F97" s="431">
        <f t="shared" si="15"/>
        <v>0</v>
      </c>
      <c r="G97" s="432" t="s">
        <v>208</v>
      </c>
      <c r="H97" s="431">
        <f t="shared" si="16"/>
        <v>0</v>
      </c>
      <c r="I97" s="532"/>
    </row>
    <row r="98" spans="1:9">
      <c r="A98" s="433"/>
      <c r="B98" s="425"/>
      <c r="C98" s="423"/>
      <c r="D98" s="429"/>
      <c r="E98" s="430"/>
      <c r="F98" s="431"/>
      <c r="G98" s="432"/>
      <c r="H98" s="431"/>
      <c r="I98" s="532"/>
    </row>
    <row r="99" spans="1:9">
      <c r="B99" s="170"/>
      <c r="C99" s="170"/>
      <c r="D99" s="265"/>
      <c r="E99" s="265"/>
      <c r="F99" s="265"/>
      <c r="G99" s="265"/>
      <c r="H99" s="265"/>
    </row>
    <row r="100" spans="1:9">
      <c r="A100" s="435" t="s">
        <v>22</v>
      </c>
      <c r="B100" s="436"/>
      <c r="C100" s="437"/>
      <c r="D100" s="438">
        <f>SUM(D13:D98)</f>
        <v>6392.0700000000006</v>
      </c>
      <c r="E100" s="439"/>
      <c r="F100" s="440"/>
      <c r="G100" s="441"/>
      <c r="H100" s="442">
        <f>SUM(H13:H98)</f>
        <v>0</v>
      </c>
    </row>
  </sheetData>
  <autoFilter ref="A12:Y100" xr:uid="{00000000-0009-0000-0000-00000A000000}"/>
  <phoneticPr fontId="73" type="noConversion"/>
  <dataValidations count="1">
    <dataValidation type="list" allowBlank="1" showInputMessage="1" showErrorMessage="1" sqref="C13:C98"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9BE1B-0952-4AAD-B105-20B47E1930EB}">
  <sheetPr>
    <tabColor theme="0" tint="-0.14999847407452621"/>
    <pageSetUpPr fitToPage="1"/>
  </sheetPr>
  <dimension ref="A1:J19"/>
  <sheetViews>
    <sheetView showGridLines="0" zoomScale="90" zoomScaleNormal="90" workbookViewId="0">
      <pane ySplit="10" topLeftCell="A11" activePane="bottomLeft" state="frozen"/>
      <selection activeCell="B1" sqref="B1"/>
      <selection pane="bottomLeft"/>
    </sheetView>
  </sheetViews>
  <sheetFormatPr defaultColWidth="9.140625" defaultRowHeight="13.5"/>
  <cols>
    <col min="1" max="1" width="39.85546875" style="55" bestFit="1" customWidth="1"/>
    <col min="2" max="2" width="52.28515625" style="55" bestFit="1" customWidth="1"/>
    <col min="3" max="3" width="12.85546875" style="55" customWidth="1"/>
    <col min="4" max="4" width="16.7109375" style="55" customWidth="1"/>
    <col min="5" max="5" width="15.28515625" style="55" customWidth="1"/>
    <col min="6" max="6" width="12.85546875" style="55" customWidth="1"/>
    <col min="7" max="7" width="12.28515625" style="55" bestFit="1" customWidth="1"/>
    <col min="8" max="8" width="13.7109375" style="55" bestFit="1" customWidth="1"/>
    <col min="9" max="9" width="19.85546875" style="2" customWidth="1"/>
    <col min="10" max="16384" width="9.140625" style="2"/>
  </cols>
  <sheetData>
    <row r="1" spans="1:10" ht="15">
      <c r="A1" s="453" t="s">
        <v>4</v>
      </c>
      <c r="E1" s="539" t="s">
        <v>753</v>
      </c>
      <c r="F1" s="540"/>
      <c r="G1" s="540"/>
      <c r="H1" s="541"/>
      <c r="I1" s="542" t="s">
        <v>754</v>
      </c>
    </row>
    <row r="2" spans="1:10">
      <c r="A2" s="89"/>
      <c r="E2" s="543" t="s">
        <v>157</v>
      </c>
      <c r="F2" s="544"/>
      <c r="G2" s="544"/>
      <c r="H2" s="545"/>
      <c r="I2" s="546">
        <v>0</v>
      </c>
    </row>
    <row r="3" spans="1:10" ht="15.75">
      <c r="A3" s="38" t="s">
        <v>0</v>
      </c>
      <c r="B3" s="147" t="str">
        <f>'2-Kosten per locatie'!B3</f>
        <v>Samenwerkingsorganisatie De Wolden Hoogeveen</v>
      </c>
      <c r="E3" s="543" t="s">
        <v>158</v>
      </c>
      <c r="F3" s="544"/>
      <c r="G3" s="544"/>
      <c r="H3" s="545"/>
      <c r="I3" s="546">
        <v>0</v>
      </c>
    </row>
    <row r="4" spans="1:10" ht="15.75">
      <c r="A4" s="38" t="s">
        <v>1</v>
      </c>
      <c r="B4" s="47" t="str">
        <f ca="1">MID(CELL("bestandsnaam",$C$9),SEARCH("]",CELL("bestandsnaam",$C$9),1)+1,256)</f>
        <v>9-Additionele werkzaamheden</v>
      </c>
      <c r="E4" s="543" t="s">
        <v>159</v>
      </c>
      <c r="F4" s="544"/>
      <c r="G4" s="544"/>
      <c r="H4" s="545"/>
      <c r="I4" s="546">
        <v>0</v>
      </c>
    </row>
    <row r="5" spans="1:10" ht="15.75">
      <c r="A5" s="38" t="s">
        <v>2</v>
      </c>
      <c r="B5" s="147" t="str">
        <f>'2-Kosten per locatie'!B5</f>
        <v>Hoogeveen e.o.</v>
      </c>
      <c r="E5" s="543" t="s">
        <v>764</v>
      </c>
      <c r="F5" s="544"/>
      <c r="G5" s="544"/>
      <c r="H5" s="545"/>
      <c r="I5" s="546">
        <v>0</v>
      </c>
    </row>
    <row r="6" spans="1:10" ht="15.75">
      <c r="A6" s="38" t="s">
        <v>3</v>
      </c>
      <c r="B6" s="147">
        <f>'2-Kosten per locatie'!B6</f>
        <v>0</v>
      </c>
      <c r="I6" s="55"/>
      <c r="J6" s="55"/>
    </row>
    <row r="7" spans="1:10" ht="15" customHeight="1">
      <c r="A7" s="38" t="s">
        <v>11</v>
      </c>
      <c r="B7" s="147">
        <f>'2-Kosten per locatie'!B7</f>
        <v>0</v>
      </c>
      <c r="I7" s="55"/>
      <c r="J7" s="55"/>
    </row>
    <row r="8" spans="1:10" ht="15.75">
      <c r="A8" s="38" t="s">
        <v>12</v>
      </c>
      <c r="B8" s="264">
        <f>'2-Kosten per locatie'!B8</f>
        <v>46023</v>
      </c>
      <c r="I8" s="55"/>
      <c r="J8" s="55"/>
    </row>
    <row r="10" spans="1:10" ht="30">
      <c r="A10" s="547" t="s">
        <v>14</v>
      </c>
      <c r="B10" s="547" t="s">
        <v>755</v>
      </c>
      <c r="C10" s="547" t="s">
        <v>756</v>
      </c>
      <c r="D10" s="547" t="s">
        <v>757</v>
      </c>
      <c r="E10" s="547" t="s">
        <v>758</v>
      </c>
      <c r="F10" s="547" t="s">
        <v>759</v>
      </c>
      <c r="G10" s="547" t="s">
        <v>760</v>
      </c>
      <c r="H10" s="547" t="s">
        <v>761</v>
      </c>
    </row>
    <row r="11" spans="1:10">
      <c r="A11" s="287" t="s">
        <v>225</v>
      </c>
      <c r="B11" s="70" t="s">
        <v>762</v>
      </c>
      <c r="C11" s="398">
        <f>COUNTIFS('4-Basis ruimtestaat'!B:B,'9-Additionele werkzaamheden'!A11,'4-Basis ruimtestaat'!F:F,"pantry")</f>
        <v>12</v>
      </c>
      <c r="D11" s="398">
        <v>4</v>
      </c>
      <c r="E11" s="275">
        <v>0</v>
      </c>
      <c r="F11" s="537">
        <f>E11*D11</f>
        <v>0</v>
      </c>
      <c r="G11" s="548">
        <f>I2</f>
        <v>0</v>
      </c>
      <c r="H11" s="531">
        <f>G11*F11</f>
        <v>0</v>
      </c>
    </row>
    <row r="12" spans="1:10">
      <c r="A12" s="287" t="s">
        <v>518</v>
      </c>
      <c r="B12" s="70" t="s">
        <v>762</v>
      </c>
      <c r="C12" s="398">
        <f>COUNTIFS('4-Basis ruimtestaat'!B:B,'9-Additionele werkzaamheden'!A12,'4-Basis ruimtestaat'!F:F,"pantry")</f>
        <v>6</v>
      </c>
      <c r="D12" s="398">
        <v>4</v>
      </c>
      <c r="E12" s="275">
        <v>0</v>
      </c>
      <c r="F12" s="537">
        <f t="shared" ref="F12" si="0">E12*D12</f>
        <v>0</v>
      </c>
      <c r="G12" s="548">
        <f>I2</f>
        <v>0</v>
      </c>
      <c r="H12" s="531">
        <f t="shared" ref="H12" si="1">G12*F12</f>
        <v>0</v>
      </c>
    </row>
    <row r="13" spans="1:10">
      <c r="A13" s="287" t="s">
        <v>381</v>
      </c>
      <c r="B13" s="70" t="s">
        <v>762</v>
      </c>
      <c r="C13" s="398">
        <f>COUNTIFS('4-Basis ruimtestaat'!B:B,'9-Additionele werkzaamheden'!A13,'4-Basis ruimtestaat'!F:F,"pantry")</f>
        <v>4</v>
      </c>
      <c r="D13" s="398">
        <v>4</v>
      </c>
      <c r="E13" s="275">
        <v>0</v>
      </c>
      <c r="F13" s="537">
        <f t="shared" ref="F13:F17" si="2">E13*D13</f>
        <v>0</v>
      </c>
      <c r="G13" s="548">
        <f>I2</f>
        <v>0</v>
      </c>
      <c r="H13" s="531">
        <f t="shared" ref="H13:H17" si="3">G13*F13</f>
        <v>0</v>
      </c>
    </row>
    <row r="14" spans="1:10">
      <c r="A14" s="287" t="s">
        <v>484</v>
      </c>
      <c r="B14" s="70" t="s">
        <v>762</v>
      </c>
      <c r="C14" s="398">
        <f>COUNTIFS('4-Basis ruimtestaat'!B:B,'9-Additionele werkzaamheden'!A14,'4-Basis ruimtestaat'!F:F,"pantry")</f>
        <v>3</v>
      </c>
      <c r="D14" s="398">
        <v>4</v>
      </c>
      <c r="E14" s="275">
        <v>0</v>
      </c>
      <c r="F14" s="537">
        <f t="shared" si="2"/>
        <v>0</v>
      </c>
      <c r="G14" s="548">
        <f>I2</f>
        <v>0</v>
      </c>
      <c r="H14" s="531">
        <f t="shared" si="3"/>
        <v>0</v>
      </c>
    </row>
    <row r="15" spans="1:10">
      <c r="A15" s="287" t="s">
        <v>381</v>
      </c>
      <c r="B15" s="70" t="s">
        <v>763</v>
      </c>
      <c r="C15" s="398">
        <v>16.09</v>
      </c>
      <c r="D15" s="398">
        <v>1</v>
      </c>
      <c r="E15" s="275">
        <v>0</v>
      </c>
      <c r="F15" s="537">
        <f t="shared" si="2"/>
        <v>0</v>
      </c>
      <c r="G15" s="548">
        <f>I5</f>
        <v>0</v>
      </c>
      <c r="H15" s="531">
        <f t="shared" si="3"/>
        <v>0</v>
      </c>
    </row>
    <row r="16" spans="1:10">
      <c r="A16" s="287" t="s">
        <v>381</v>
      </c>
      <c r="B16" s="70" t="s">
        <v>763</v>
      </c>
      <c r="C16" s="398">
        <v>34.770000000000003</v>
      </c>
      <c r="D16" s="398">
        <v>1</v>
      </c>
      <c r="E16" s="275">
        <v>0</v>
      </c>
      <c r="F16" s="537">
        <f t="shared" si="2"/>
        <v>0</v>
      </c>
      <c r="G16" s="548">
        <f>I5</f>
        <v>0</v>
      </c>
      <c r="H16" s="531">
        <f t="shared" si="3"/>
        <v>0</v>
      </c>
    </row>
    <row r="17" spans="1:8">
      <c r="A17" s="287" t="s">
        <v>518</v>
      </c>
      <c r="B17" s="70" t="s">
        <v>763</v>
      </c>
      <c r="C17" s="398">
        <v>33.5</v>
      </c>
      <c r="D17" s="398">
        <v>1</v>
      </c>
      <c r="E17" s="275">
        <v>0</v>
      </c>
      <c r="F17" s="537">
        <f t="shared" si="2"/>
        <v>0</v>
      </c>
      <c r="G17" s="548">
        <f>I5</f>
        <v>0</v>
      </c>
      <c r="H17" s="531">
        <f t="shared" si="3"/>
        <v>0</v>
      </c>
    </row>
    <row r="18" spans="1:8">
      <c r="H18" s="225"/>
    </row>
    <row r="19" spans="1:8" s="550" customFormat="1" ht="12.75">
      <c r="A19" s="327" t="s">
        <v>22</v>
      </c>
      <c r="B19" s="339"/>
      <c r="C19" s="339"/>
      <c r="D19" s="339"/>
      <c r="E19" s="339"/>
      <c r="F19" s="549">
        <f>SUM(F11:F17)</f>
        <v>0</v>
      </c>
      <c r="G19" s="339"/>
      <c r="H19" s="260">
        <f>SUM(H11:H18)</f>
        <v>0</v>
      </c>
    </row>
  </sheetData>
  <pageMargins left="0.59375" right="0.7" top="0.75" bottom="0.75" header="0.3" footer="0.3"/>
  <pageSetup paperSize="9" fitToHeight="0" orientation="landscape" r:id="rId1"/>
  <headerFooter>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41C0725D-F55C-425C-BC83-E40361F7F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3E4837-CE50-4A32-A54A-9639DA900BA8}">
  <ds:schemaRefs>
    <ds:schemaRef ds:uri="http://purl.org/dc/terms/"/>
    <ds:schemaRef ds:uri="http://schemas.microsoft.com/office/2006/documentManagement/types"/>
    <ds:schemaRef ds:uri="http://purl.org/dc/elements/1.1/"/>
    <ds:schemaRef ds:uri="http://purl.org/dc/dcmitype/"/>
    <ds:schemaRef ds:uri="2bdcc3f3-49a5-47c4-ae00-3e6a3f4b5f23"/>
    <ds:schemaRef ds:uri="http://schemas.openxmlformats.org/package/2006/metadata/core-properties"/>
    <ds:schemaRef ds:uri="http://www.w3.org/XML/1998/namespace"/>
    <ds:schemaRef ds:uri="http://schemas.microsoft.com/office/infopath/2007/PartnerControls"/>
    <ds:schemaRef ds:uri="96af1940-cf19-4b50-92f4-053594182cf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 per locatie</vt:lpstr>
      <vt:lpstr>3-Productie normen</vt:lpstr>
      <vt:lpstr>4-Basis ruimtestaat</vt:lpstr>
      <vt:lpstr>5-Premies en opslagen</vt:lpstr>
      <vt:lpstr>6-Opbouw uurtarief productie</vt:lpstr>
      <vt:lpstr>7-Opbouw uurtarief toezicht</vt:lpstr>
      <vt:lpstr>8-Vloeronderhoud</vt:lpstr>
      <vt:lpstr>9-Additionele werkzaamheden</vt:lpstr>
      <vt:lpstr>10-Glasbewassing</vt:lpstr>
      <vt:lpstr>11-Afroepprijs</vt:lpstr>
      <vt:lpstr>12-Machinekosten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'11-Afroepprijs'!Afdrukbereik</vt:lpstr>
      <vt:lpstr>'2-Kosten per locatie'!Afdrukbereik</vt:lpstr>
      <vt:lpstr>'4-Basis ruimtestaat'!Afdrukbereik</vt:lpstr>
      <vt:lpstr>'5-Premies en opslagen'!Afdrukbereik</vt:lpstr>
      <vt:lpstr>'6-Opbouw uurtarief productie'!Afdrukbereik</vt:lpstr>
      <vt:lpstr>'10-Glasbewassing'!Afdruktitels</vt:lpstr>
      <vt:lpstr>'11-Afroepprijs'!Afdruktitels</vt:lpstr>
      <vt:lpstr>'2-Kosten per locatie'!Afdruktitels</vt:lpstr>
      <vt:lpstr>'4-Basis ruimtestaat'!Afdruktitels</vt:lpstr>
      <vt:lpstr>'6-Opbouw uurtarief productie'!Afdruktitels</vt:lpstr>
      <vt:lpstr>'8-Vloeronderhoud'!Afdruktitels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Boven, Joëlle van</cp:lastModifiedBy>
  <cp:revision/>
  <dcterms:created xsi:type="dcterms:W3CDTF">1999-10-05T12:28:40Z</dcterms:created>
  <dcterms:modified xsi:type="dcterms:W3CDTF">2025-07-11T07:56:11Z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