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hidePivotFieldList="1" defaultThemeVersion="166925"/>
  <mc:AlternateContent xmlns:mc="http://schemas.openxmlformats.org/markup-compatibility/2006">
    <mc:Choice Requires="x15">
      <x15ac:absPath xmlns:x15ac="http://schemas.microsoft.com/office/spreadsheetml/2010/11/ac" url="C:\Users\kessel\Documents\Aanbesteding DMS\NvI 1\"/>
    </mc:Choice>
  </mc:AlternateContent>
  <xr:revisionPtr revIDLastSave="0" documentId="8_{0CFF806D-458B-44D4-BBA6-9246939E52B4}" xr6:coauthVersionLast="47" xr6:coauthVersionMax="47" xr10:uidLastSave="{00000000-0000-0000-0000-000000000000}"/>
  <bookViews>
    <workbookView xWindow="-28920" yWindow="90" windowWidth="29040" windowHeight="15840" xr2:uid="{00000000-000D-0000-FFFF-FFFF00000000}"/>
  </bookViews>
  <sheets>
    <sheet name="samenvatting" sheetId="4" r:id="rId1"/>
    <sheet name="data" sheetId="1" r:id="rId2"/>
    <sheet name="samenvatting 1e vijf maanden 20" sheetId="6" r:id="rId3"/>
    <sheet name="data 1e vijf maanden 2025" sheetId="5" r:id="rId4"/>
  </sheets>
  <definedNames>
    <definedName name="_xlnm._FilterDatabase" localSheetId="1" hidden="1">data!$A$1:$L$74</definedName>
    <definedName name="_xlnm._FilterDatabase" localSheetId="3" hidden="1">'data 1e vijf maanden 2025'!$A$1:$L$31</definedName>
  </definedNames>
  <calcPr calcId="191028"/>
  <pivotCaches>
    <pivotCache cacheId="0" r:id="rId5"/>
    <pivotCache cacheId="1"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4" l="1"/>
  <c r="E35" i="4"/>
  <c r="E34" i="4"/>
  <c r="E33" i="4"/>
  <c r="E32" i="4"/>
  <c r="E31" i="4"/>
  <c r="E30" i="4"/>
  <c r="E29" i="4"/>
  <c r="E28" i="4"/>
  <c r="E27" i="4"/>
  <c r="E26" i="4"/>
  <c r="H25" i="4"/>
  <c r="G26" i="4"/>
  <c r="G27" i="4" s="1"/>
  <c r="G25" i="4"/>
  <c r="E25" i="4"/>
  <c r="G28" i="4" l="1"/>
  <c r="G29" i="4" l="1"/>
  <c r="E31" i="5"/>
  <c r="E30" i="5"/>
  <c r="E29" i="5"/>
  <c r="E28" i="5"/>
  <c r="E27" i="5"/>
  <c r="E26" i="5"/>
  <c r="E25" i="5"/>
  <c r="E24" i="5"/>
  <c r="E23" i="5"/>
  <c r="E22" i="5"/>
  <c r="E21" i="5"/>
  <c r="E20" i="5"/>
  <c r="E19" i="5"/>
  <c r="E18" i="5"/>
  <c r="E17" i="5"/>
  <c r="E16" i="5"/>
  <c r="E15" i="5"/>
  <c r="E14" i="5"/>
  <c r="E13" i="5"/>
  <c r="E12" i="5"/>
  <c r="E11" i="5"/>
  <c r="E10" i="5"/>
  <c r="E9" i="5"/>
  <c r="E8" i="5"/>
  <c r="E7" i="5"/>
  <c r="E6" i="5"/>
  <c r="B14" i="4"/>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16" i="1"/>
  <c r="B13" i="4"/>
  <c r="B20" i="4"/>
  <c r="B26" i="4" l="1"/>
  <c r="B30" i="4"/>
  <c r="B31" i="4"/>
  <c r="B32" i="4"/>
  <c r="B33" i="4"/>
  <c r="B35" i="4"/>
  <c r="B25" i="4"/>
  <c r="D25" i="4" s="1"/>
  <c r="B34" i="4"/>
  <c r="B29" i="4"/>
  <c r="B27" i="4"/>
  <c r="B36" i="4"/>
  <c r="B28" i="4"/>
  <c r="G30" i="4"/>
  <c r="D26" i="4" l="1"/>
  <c r="G31" i="4"/>
  <c r="H26" i="4" l="1"/>
  <c r="D27" i="4"/>
  <c r="G32" i="4"/>
  <c r="D28" i="4" l="1"/>
  <c r="H27" i="4"/>
  <c r="G33" i="4"/>
  <c r="D29" i="4" l="1"/>
  <c r="H28" i="4"/>
  <c r="G34" i="4"/>
  <c r="D30" i="4" l="1"/>
  <c r="H29" i="4"/>
  <c r="G35" i="4"/>
  <c r="D31" i="4" l="1"/>
  <c r="H30" i="4"/>
  <c r="G36" i="4"/>
  <c r="D32" i="4" l="1"/>
  <c r="H31" i="4"/>
  <c r="D33" i="4" l="1"/>
  <c r="H32" i="4"/>
  <c r="D34" i="4" l="1"/>
  <c r="H33" i="4"/>
  <c r="D35" i="4" l="1"/>
  <c r="H34" i="4"/>
  <c r="D36" i="4" l="1"/>
  <c r="H36" i="4" s="1"/>
  <c r="H35" i="4"/>
</calcChain>
</file>

<file path=xl/sharedStrings.xml><?xml version="1.0" encoding="utf-8"?>
<sst xmlns="http://schemas.openxmlformats.org/spreadsheetml/2006/main" count="784" uniqueCount="267">
  <si>
    <t>Bestuurlijke besluitvorming in Ibabs</t>
  </si>
  <si>
    <t>#Gremia</t>
  </si>
  <si>
    <t>opmerkingen</t>
  </si>
  <si>
    <t>Jaar</t>
  </si>
  <si>
    <t>Som van maandelijks volume in GB</t>
  </si>
  <si>
    <t>Aantal gremia in Ibabs 2024</t>
  </si>
  <si>
    <t>commisies Universiteitsraad niet apart geteld. CvB heeft meerdere vergadertypes</t>
  </si>
  <si>
    <t>Aantal erbij 2025</t>
  </si>
  <si>
    <t>Totaal GB</t>
  </si>
  <si>
    <t>Gemiddeld 2020 t/m 2024</t>
  </si>
  <si>
    <t>gemiddeld 2021 t/m 2024</t>
  </si>
  <si>
    <t>totaal incl 2019</t>
  </si>
  <si>
    <t>totaal excl. 2019</t>
  </si>
  <si>
    <t>Verwachting Ibabs</t>
  </si>
  <si>
    <t xml:space="preserve">verwachting 2025 is erop gebasseerd dat volume in 1e vijf maanden tussen het volume in de 1e vijf maanden in 2022 en 2024 in ligt. In Q3 en 4 wordt Ibabs breder uitgerold naar 12 extra gremia. De eerste gremia gaan in 2025 al live. </t>
  </si>
  <si>
    <t>Verwachting data DMS</t>
  </si>
  <si>
    <t>Bestuurlijke besluitvorming data</t>
  </si>
  <si>
    <t>Vanuit DMS huidige/ sharepoint</t>
  </si>
  <si>
    <t>subtotaal</t>
  </si>
  <si>
    <t>Verwachte groei in GB</t>
  </si>
  <si>
    <t>Toelichting</t>
  </si>
  <si>
    <t>Verwachte totaal volume in GB</t>
  </si>
  <si>
    <t>Vewachte groei in GB</t>
  </si>
  <si>
    <t>Verwachte totaal in GB</t>
  </si>
  <si>
    <t>Migratie data in Ibabs 2019 t/m 2025 (deels verwachting 2025, ingeschat aan hoge kant door uitbreiding gebruik Ibabs vanaf najaar 2025) gedeeld door 2. Enkel vergaderbundels migreren, niet losse stukken. Bij verdere groei per jaar uitgangspunt gemiddelde Ibabs incl. vergaderstukken want in het DMS komt zowel de losse stukken als de vergaderbundels met bijlagen.</t>
  </si>
  <si>
    <t>geschat max 500 GB migratie  (groot deel van de 397 GB DMS huidig, deel van de 18,6 DMS oud en een deel van de samenwerkomgeving sites, ong. 100 GB.)</t>
  </si>
  <si>
    <t>uitgangspunt volledige gemiddeld volume per jaar x2 ivm uitbreiding aantal gremia. Zowel de losse stukken in de onderwerpdossers als de agendabundels</t>
  </si>
  <si>
    <t>schatting gebasseerd op 10 GB per maand in DMS sites periode december 2024 - mei 2025 en schatting erbovenop van archiefmateriaal in samenwerksites (let op wat BBV materiaal is al meegenomen in de schattingen voor Ibabs)</t>
  </si>
  <si>
    <t>idem qua groei, maar vanaf dit jaar ook rekening gehouden met beperkte vernietiging a 2 GB</t>
  </si>
  <si>
    <t>5 jaar is veelvoorkomende vernietigingstermijn, die is nu voorbij. dus rekening gehouden met vernietiging van ca. 10 GB per jaar</t>
  </si>
  <si>
    <t>7 jaar bewaartermijn mee in vernietiging</t>
  </si>
  <si>
    <t>minder groei omdat er ook sprake is van vernietiging van stukken en overbrenging van de migratiestukken van 2019-2025</t>
  </si>
  <si>
    <t>10 jaar bewaartermijn voorbij, dus rekening gehouden met grotere vernietigingsacties. Ca 50 GB per jaar. Ook verwachting dat we gaan overbrengen vanaf dit jaar.</t>
  </si>
  <si>
    <t>SiteId</t>
  </si>
  <si>
    <t>SiteName</t>
  </si>
  <si>
    <t>MonthlySize</t>
  </si>
  <si>
    <t>maandelijk GB of MB</t>
  </si>
  <si>
    <t>maandelijks volume in GB</t>
  </si>
  <si>
    <t>TotalSize</t>
  </si>
  <si>
    <t>Maat</t>
  </si>
  <si>
    <t>Totaal volume in GB</t>
  </si>
  <si>
    <t>AddedDocuments</t>
  </si>
  <si>
    <t>TotalDocuments</t>
  </si>
  <si>
    <t>Date</t>
  </si>
  <si>
    <t>1801</t>
  </si>
  <si>
    <t>TilburgUniversity</t>
  </si>
  <si>
    <t>GB</t>
  </si>
  <si>
    <t>1899</t>
  </si>
  <si>
    <t>80790</t>
  </si>
  <si>
    <t>2025-04</t>
  </si>
  <si>
    <t>1807</t>
  </si>
  <si>
    <t>66445</t>
  </si>
  <si>
    <t>2024-06</t>
  </si>
  <si>
    <t>1275</t>
  </si>
  <si>
    <t>34457</t>
  </si>
  <si>
    <t>2022-07</t>
  </si>
  <si>
    <t>1111</t>
  </si>
  <si>
    <t>37353</t>
  </si>
  <si>
    <t>2022-10</t>
  </si>
  <si>
    <t>1800</t>
  </si>
  <si>
    <t>73582</t>
  </si>
  <si>
    <t>2024-11</t>
  </si>
  <si>
    <t>1615</t>
  </si>
  <si>
    <t>24172</t>
  </si>
  <si>
    <t>2021-11</t>
  </si>
  <si>
    <t>1318</t>
  </si>
  <si>
    <t>29445</t>
  </si>
  <si>
    <t>2022-04</t>
  </si>
  <si>
    <t>2048</t>
  </si>
  <si>
    <t>39401</t>
  </si>
  <si>
    <t>2022-11</t>
  </si>
  <si>
    <t>1700</t>
  </si>
  <si>
    <t>71782</t>
  </si>
  <si>
    <t>2024-10</t>
  </si>
  <si>
    <t>1997</t>
  </si>
  <si>
    <t>54999</t>
  </si>
  <si>
    <t>2023-11</t>
  </si>
  <si>
    <t>1881</t>
  </si>
  <si>
    <t>78891</t>
  </si>
  <si>
    <t>2025-03</t>
  </si>
  <si>
    <t>2022</t>
  </si>
  <si>
    <t>70082</t>
  </si>
  <si>
    <t>2024-09</t>
  </si>
  <si>
    <t>1390</t>
  </si>
  <si>
    <t>30835</t>
  </si>
  <si>
    <t>2022-05</t>
  </si>
  <si>
    <t>2347</t>
  </si>
  <si>
    <t>33182</t>
  </si>
  <si>
    <t>2022-06</t>
  </si>
  <si>
    <t>MB</t>
  </si>
  <si>
    <t>1337</t>
  </si>
  <si>
    <t>56336</t>
  </si>
  <si>
    <t>2023-12</t>
  </si>
  <si>
    <t>320</t>
  </si>
  <si>
    <t>7687</t>
  </si>
  <si>
    <t>2020-07</t>
  </si>
  <si>
    <t>206</t>
  </si>
  <si>
    <t>20136</t>
  </si>
  <si>
    <t>2021-08</t>
  </si>
  <si>
    <t>243</t>
  </si>
  <si>
    <t>7930</t>
  </si>
  <si>
    <t>2020-08</t>
  </si>
  <si>
    <t>306</t>
  </si>
  <si>
    <t>50005</t>
  </si>
  <si>
    <t>2023-08</t>
  </si>
  <si>
    <t>242</t>
  </si>
  <si>
    <t>34699</t>
  </si>
  <si>
    <t>2022-08</t>
  </si>
  <si>
    <t>612</t>
  </si>
  <si>
    <t>5204</t>
  </si>
  <si>
    <t>2020-04</t>
  </si>
  <si>
    <t>584</t>
  </si>
  <si>
    <t>997</t>
  </si>
  <si>
    <t>2019-09</t>
  </si>
  <si>
    <t>465</t>
  </si>
  <si>
    <t>2865</t>
  </si>
  <si>
    <t>2019-12</t>
  </si>
  <si>
    <t>644</t>
  </si>
  <si>
    <t>1641</t>
  </si>
  <si>
    <t>2019-10</t>
  </si>
  <si>
    <t>497</t>
  </si>
  <si>
    <t>3873</t>
  </si>
  <si>
    <t>2020-02</t>
  </si>
  <si>
    <t>1169</t>
  </si>
  <si>
    <t>43071</t>
  </si>
  <si>
    <t>2023-02</t>
  </si>
  <si>
    <t>160</t>
  </si>
  <si>
    <t>413</t>
  </si>
  <si>
    <t>2019-08</t>
  </si>
  <si>
    <t>782</t>
  </si>
  <si>
    <t>67227</t>
  </si>
  <si>
    <t>2024-07</t>
  </si>
  <si>
    <t>1214</t>
  </si>
  <si>
    <t>9144</t>
  </si>
  <si>
    <t>2020-09</t>
  </si>
  <si>
    <t>511</t>
  </si>
  <si>
    <t>3376</t>
  </si>
  <si>
    <t>2020-01</t>
  </si>
  <si>
    <t>1009</t>
  </si>
  <si>
    <t>10153</t>
  </si>
  <si>
    <t>2020-10</t>
  </si>
  <si>
    <t>739</t>
  </si>
  <si>
    <t>13906</t>
  </si>
  <si>
    <t>2021-02</t>
  </si>
  <si>
    <t>833</t>
  </si>
  <si>
    <t>68060</t>
  </si>
  <si>
    <t>2024-08</t>
  </si>
  <si>
    <t>1065</t>
  </si>
  <si>
    <t>13167</t>
  </si>
  <si>
    <t>2021-01</t>
  </si>
  <si>
    <t>759</t>
  </si>
  <si>
    <t>2400</t>
  </si>
  <si>
    <t>2019-11</t>
  </si>
  <si>
    <t>141</t>
  </si>
  <si>
    <t>253</t>
  </si>
  <si>
    <t>2019-07</t>
  </si>
  <si>
    <t>1165</t>
  </si>
  <si>
    <t>40566</t>
  </si>
  <si>
    <t>2022-12</t>
  </si>
  <si>
    <t>1239</t>
  </si>
  <si>
    <t>11392</t>
  </si>
  <si>
    <t>2020-11</t>
  </si>
  <si>
    <t>710</t>
  </si>
  <si>
    <t>12102</t>
  </si>
  <si>
    <t>2020-12</t>
  </si>
  <si>
    <t>1268</t>
  </si>
  <si>
    <t>46023</t>
  </si>
  <si>
    <t>2023-04</t>
  </si>
  <si>
    <t>756</t>
  </si>
  <si>
    <t>19930</t>
  </si>
  <si>
    <t>2021-07</t>
  </si>
  <si>
    <t>1543</t>
  </si>
  <si>
    <t>36242</t>
  </si>
  <si>
    <t>2022-09</t>
  </si>
  <si>
    <t>898</t>
  </si>
  <si>
    <t>6102</t>
  </si>
  <si>
    <t>2020-05</t>
  </si>
  <si>
    <t>975</t>
  </si>
  <si>
    <t>83209</t>
  </si>
  <si>
    <t>2025-06</t>
  </si>
  <si>
    <t>1174</t>
  </si>
  <si>
    <t>77010</t>
  </si>
  <si>
    <t>2025-02</t>
  </si>
  <si>
    <t>1481</t>
  </si>
  <si>
    <t>51486</t>
  </si>
  <si>
    <t>2023-09</t>
  </si>
  <si>
    <t>1336</t>
  </si>
  <si>
    <t>41902</t>
  </si>
  <si>
    <t>2023-01</t>
  </si>
  <si>
    <t>112</t>
  </si>
  <si>
    <t>2019-06</t>
  </si>
  <si>
    <t>719</t>
  </si>
  <si>
    <t>4592</t>
  </si>
  <si>
    <t>2020-03</t>
  </si>
  <si>
    <t>1192</t>
  </si>
  <si>
    <t>47215</t>
  </si>
  <si>
    <t>2023-05</t>
  </si>
  <si>
    <t>911</t>
  </si>
  <si>
    <t>25083</t>
  </si>
  <si>
    <t>2021-12</t>
  </si>
  <si>
    <t>1265</t>
  </si>
  <si>
    <t>16539</t>
  </si>
  <si>
    <t>2021-04</t>
  </si>
  <si>
    <t>1432</t>
  </si>
  <si>
    <t>57768</t>
  </si>
  <si>
    <t>2024-01</t>
  </si>
  <si>
    <t>1020</t>
  </si>
  <si>
    <t>74602</t>
  </si>
  <si>
    <t>2024-12</t>
  </si>
  <si>
    <t>1234</t>
  </si>
  <si>
    <t>75836</t>
  </si>
  <si>
    <t>2025-01</t>
  </si>
  <si>
    <t>7367</t>
  </si>
  <si>
    <t>2020-06</t>
  </si>
  <si>
    <t>1684</t>
  </si>
  <si>
    <t>44755</t>
  </si>
  <si>
    <t>2023-03</t>
  </si>
  <si>
    <t>720</t>
  </si>
  <si>
    <t>49699</t>
  </si>
  <si>
    <t>2023-07</t>
  </si>
  <si>
    <t>1928</t>
  </si>
  <si>
    <t>62911</t>
  </si>
  <si>
    <t>2024-04</t>
  </si>
  <si>
    <t>929</t>
  </si>
  <si>
    <t>26012</t>
  </si>
  <si>
    <t>2022-01</t>
  </si>
  <si>
    <t>1727</t>
  </si>
  <si>
    <t>64638</t>
  </si>
  <si>
    <t>2024-05</t>
  </si>
  <si>
    <t>1044</t>
  </si>
  <si>
    <t>27056</t>
  </si>
  <si>
    <t>2022-02</t>
  </si>
  <si>
    <t>1444</t>
  </si>
  <si>
    <t>82234</t>
  </si>
  <si>
    <t>2025-05</t>
  </si>
  <si>
    <t>1549</t>
  </si>
  <si>
    <t>59317</t>
  </si>
  <si>
    <t>2024-02</t>
  </si>
  <si>
    <t>22557</t>
  </si>
  <si>
    <t>2021-10</t>
  </si>
  <si>
    <t>967</t>
  </si>
  <si>
    <t>17506</t>
  </si>
  <si>
    <t>2021-05</t>
  </si>
  <si>
    <t>1071</t>
  </si>
  <si>
    <t>28127</t>
  </si>
  <si>
    <t>2022-03</t>
  </si>
  <si>
    <t>1666</t>
  </si>
  <si>
    <t>60983</t>
  </si>
  <si>
    <t>2024-03</t>
  </si>
  <si>
    <t>1668</t>
  </si>
  <si>
    <t>19174</t>
  </si>
  <si>
    <t>2021-06</t>
  </si>
  <si>
    <t>1516</t>
  </si>
  <si>
    <t>53002</t>
  </si>
  <si>
    <t>2023-10</t>
  </si>
  <si>
    <t>1310</t>
  </si>
  <si>
    <t>21446</t>
  </si>
  <si>
    <t>2021-09</t>
  </si>
  <si>
    <t>1368</t>
  </si>
  <si>
    <t>15274</t>
  </si>
  <si>
    <t>2021-03</t>
  </si>
  <si>
    <t>1764</t>
  </si>
  <si>
    <t>48979</t>
  </si>
  <si>
    <t>2023-06</t>
  </si>
  <si>
    <t>Row Labels</t>
  </si>
  <si>
    <t>Grand Total</t>
  </si>
  <si>
    <t>mogelijk ook nog MT van divisies, hierbij niet meegerekend, MT is V10 bewaartermijn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</si>
</sst>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b/>
      <sz val="10"/>
      <color theme="1"/>
      <name val="Arial"/>
      <family val="2"/>
    </font>
    <font>
      <b/>
      <sz val="12"/>
      <color theme="0"/>
      <name val="Arial"/>
      <family val="2"/>
    </font>
    <font>
      <b/>
      <sz val="12"/>
      <name val="Arial"/>
      <family val="2"/>
    </font>
  </fonts>
  <fills count="8">
    <fill>
      <patternFill patternType="none"/>
    </fill>
    <fill>
      <patternFill patternType="gray125"/>
    </fill>
    <fill>
      <patternFill patternType="solid">
        <fgColor theme="8" tint="0.79998168889431442"/>
        <bgColor indexed="64"/>
      </patternFill>
    </fill>
    <fill>
      <patternFill patternType="solid">
        <fgColor theme="2" tint="-9.9978637043366805E-2"/>
        <bgColor indexed="64"/>
      </patternFill>
    </fill>
    <fill>
      <patternFill patternType="solid">
        <fgColor theme="8"/>
        <bgColor indexed="64"/>
      </patternFill>
    </fill>
    <fill>
      <patternFill patternType="solid">
        <fgColor theme="7" tint="0.79998168889431442"/>
        <bgColor indexed="64"/>
      </patternFill>
    </fill>
    <fill>
      <patternFill patternType="solid">
        <fgColor theme="7"/>
        <bgColor indexed="64"/>
      </patternFill>
    </fill>
    <fill>
      <patternFill patternType="solid">
        <fgColor theme="0" tint="-4.9989318521683403E-2"/>
        <bgColor indexed="64"/>
      </patternFill>
    </fill>
  </fills>
  <borders count="7">
    <border>
      <left/>
      <right/>
      <top/>
      <bottom/>
      <diagonal/>
    </border>
    <border>
      <left style="medium">
        <color indexed="64"/>
      </left>
      <right/>
      <top style="medium">
        <color indexed="64"/>
      </top>
      <bottom/>
      <diagonal/>
    </border>
    <border>
      <left style="medium">
        <color indexed="64"/>
      </left>
      <right/>
      <top/>
      <bottom/>
      <diagonal/>
    </border>
    <border>
      <left/>
      <right/>
      <top style="thick">
        <color theme="8"/>
      </top>
      <bottom/>
      <diagonal/>
    </border>
    <border>
      <left style="thick">
        <color theme="8"/>
      </left>
      <right/>
      <top/>
      <bottom/>
      <diagonal/>
    </border>
    <border>
      <left/>
      <right style="thick">
        <color theme="8"/>
      </right>
      <top/>
      <bottom/>
      <diagonal/>
    </border>
    <border>
      <left/>
      <right style="thick">
        <color theme="8"/>
      </right>
      <top style="medium">
        <color indexed="64"/>
      </top>
      <bottom/>
      <diagonal/>
    </border>
  </borders>
  <cellStyleXfs count="1">
    <xf numFmtId="0" fontId="0" fillId="0" borderId="0"/>
  </cellStyleXfs>
  <cellXfs count="33">
    <xf numFmtId="0" fontId="0" fillId="0" borderId="0" xfId="0"/>
    <xf numFmtId="0" fontId="0" fillId="0" borderId="0" xfId="0" pivotButton="1"/>
    <xf numFmtId="0" fontId="0" fillId="0" borderId="0" xfId="0" applyAlignment="1">
      <alignment horizontal="left"/>
    </xf>
    <xf numFmtId="4" fontId="0" fillId="0" borderId="0" xfId="0" applyNumberFormat="1"/>
    <xf numFmtId="49" fontId="0" fillId="0" borderId="0" xfId="0" applyNumberFormat="1"/>
    <xf numFmtId="0" fontId="1" fillId="3" borderId="0" xfId="0" applyFont="1" applyFill="1"/>
    <xf numFmtId="0" fontId="1" fillId="2" borderId="0" xfId="0" applyFont="1" applyFill="1"/>
    <xf numFmtId="0" fontId="0" fillId="2" borderId="0" xfId="0" applyFill="1"/>
    <xf numFmtId="0" fontId="0" fillId="0" borderId="1" xfId="0" applyBorder="1"/>
    <xf numFmtId="0" fontId="0" fillId="2" borderId="2" xfId="0" applyFill="1" applyBorder="1"/>
    <xf numFmtId="0" fontId="0" fillId="0" borderId="2" xfId="0" applyBorder="1" applyAlignment="1">
      <alignment horizontal="left"/>
    </xf>
    <xf numFmtId="0" fontId="0" fillId="2" borderId="2" xfId="0" applyFill="1" applyBorder="1" applyAlignment="1">
      <alignment horizontal="left"/>
    </xf>
    <xf numFmtId="0" fontId="0" fillId="0" borderId="2" xfId="0" applyBorder="1"/>
    <xf numFmtId="0" fontId="1" fillId="0" borderId="2" xfId="0" applyFont="1" applyBorder="1"/>
    <xf numFmtId="0" fontId="0" fillId="0" borderId="3" xfId="0" applyBorder="1" applyAlignment="1">
      <alignment horizontal="left" vertical="top" wrapText="1"/>
    </xf>
    <xf numFmtId="0" fontId="0" fillId="0" borderId="4" xfId="0" applyBorder="1"/>
    <xf numFmtId="0" fontId="0" fillId="0" borderId="5" xfId="0" applyBorder="1"/>
    <xf numFmtId="0" fontId="0" fillId="2" borderId="5" xfId="0" applyFill="1" applyBorder="1"/>
    <xf numFmtId="0" fontId="0" fillId="0" borderId="6" xfId="0" applyBorder="1"/>
    <xf numFmtId="0" fontId="1" fillId="5" borderId="0" xfId="0" applyFont="1" applyFill="1"/>
    <xf numFmtId="0" fontId="1" fillId="7" borderId="0" xfId="0" applyFont="1" applyFill="1"/>
    <xf numFmtId="0" fontId="0" fillId="7" borderId="0" xfId="0" applyFill="1"/>
    <xf numFmtId="0" fontId="3" fillId="3" borderId="0" xfId="0" applyFont="1" applyFill="1"/>
    <xf numFmtId="1" fontId="0" fillId="7" borderId="0" xfId="0" applyNumberFormat="1" applyFill="1"/>
    <xf numFmtId="1" fontId="0" fillId="2" borderId="0" xfId="0" applyNumberFormat="1" applyFill="1"/>
    <xf numFmtId="2" fontId="0" fillId="0" borderId="0" xfId="0" applyNumberFormat="1"/>
    <xf numFmtId="2" fontId="0" fillId="0" borderId="5" xfId="0" applyNumberFormat="1" applyBorder="1"/>
    <xf numFmtId="0" fontId="0" fillId="0" borderId="2" xfId="0" applyBorder="1" applyAlignment="1">
      <alignment horizontal="left" vertical="top" wrapText="1"/>
    </xf>
    <xf numFmtId="0" fontId="0" fillId="0" borderId="0" xfId="0" applyAlignment="1">
      <alignment horizontal="left" vertical="top" wrapText="1"/>
    </xf>
    <xf numFmtId="0" fontId="2" fillId="4" borderId="0" xfId="0" applyFont="1" applyFill="1" applyAlignment="1">
      <alignment horizontal="center"/>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6" borderId="0" xfId="0" applyFont="1" applyFill="1" applyAlignment="1">
      <alignment horizontal="center"/>
    </xf>
  </cellXfs>
  <cellStyles count="1">
    <cellStyle name="Standaard" xfId="0" builtinId="0"/>
  </cellStyles>
  <dxfs count="13">
    <dxf>
      <numFmt numFmtId="2" formatCode="0.00"/>
    </dxf>
    <dxf>
      <border>
        <right style="thick">
          <color theme="8"/>
        </right>
      </border>
    </dxf>
    <dxf>
      <border>
        <right style="thick">
          <color theme="8"/>
        </right>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[Bijlage 5 NvI - Inschatting ontwikkeling datavolume DMS.xlsx]samenvatting!PivotTable3</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Totaal</a:t>
            </a:r>
            <a:r>
              <a:rPr lang="nl-NL" baseline="0"/>
              <a:t> GB toegevoegd bestuurlijke besluitvorming</a:t>
            </a:r>
            <a:endParaRPr lang="nl-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ivotFmts>
      <c:pivotFmt>
        <c:idx val="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samenvatting!$B$3</c:f>
              <c:strCache>
                <c:ptCount val="1"/>
                <c:pt idx="0">
                  <c:v>Totaal</c:v>
                </c:pt>
              </c:strCache>
            </c:strRef>
          </c:tx>
          <c:spPr>
            <a:solidFill>
              <a:schemeClr val="accent5"/>
            </a:solidFill>
            <a:ln>
              <a:noFill/>
            </a:ln>
            <a:effectLst/>
          </c:spPr>
          <c:invertIfNegative val="0"/>
          <c:cat>
            <c:strRef>
              <c:f>samenvatting!$A$4:$A$9</c:f>
              <c:strCache>
                <c:ptCount val="5"/>
                <c:pt idx="0">
                  <c:v>2020</c:v>
                </c:pt>
                <c:pt idx="1">
                  <c:v>2021</c:v>
                </c:pt>
                <c:pt idx="2">
                  <c:v>2022</c:v>
                </c:pt>
                <c:pt idx="3">
                  <c:v>2023</c:v>
                </c:pt>
                <c:pt idx="4">
                  <c:v>2024</c:v>
                </c:pt>
              </c:strCache>
            </c:strRef>
          </c:cat>
          <c:val>
            <c:numRef>
              <c:f>samenvatting!$B$4:$B$9</c:f>
              <c:numCache>
                <c:formatCode>0.00</c:formatCode>
                <c:ptCount val="5"/>
                <c:pt idx="0">
                  <c:v>4.9801074218749992</c:v>
                </c:pt>
                <c:pt idx="1">
                  <c:v>8.0891601562499993</c:v>
                </c:pt>
                <c:pt idx="2">
                  <c:v>11.262861328125002</c:v>
                </c:pt>
                <c:pt idx="3">
                  <c:v>8.1962792968749998</c:v>
                </c:pt>
                <c:pt idx="4">
                  <c:v>9.8355078125000013</c:v>
                </c:pt>
              </c:numCache>
            </c:numRef>
          </c:val>
          <c:extLst>
            <c:ext xmlns:c16="http://schemas.microsoft.com/office/drawing/2014/chart" uri="{C3380CC4-5D6E-409C-BE32-E72D297353CC}">
              <c16:uniqueId val="{00000000-803E-43B8-893B-E8EBAAEAD800}"/>
            </c:ext>
          </c:extLst>
        </c:ser>
        <c:dLbls>
          <c:showLegendKey val="0"/>
          <c:showVal val="0"/>
          <c:showCatName val="0"/>
          <c:showSerName val="0"/>
          <c:showPercent val="0"/>
          <c:showBubbleSize val="0"/>
        </c:dLbls>
        <c:gapWidth val="219"/>
        <c:overlap val="-27"/>
        <c:axId val="1313699136"/>
        <c:axId val="1313686656"/>
      </c:barChart>
      <c:catAx>
        <c:axId val="1313699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313686656"/>
        <c:crosses val="autoZero"/>
        <c:auto val="1"/>
        <c:lblAlgn val="ctr"/>
        <c:lblOffset val="100"/>
        <c:noMultiLvlLbl val="0"/>
      </c:catAx>
      <c:valAx>
        <c:axId val="13136866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3136991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590550</xdr:colOff>
      <xdr:row>1</xdr:row>
      <xdr:rowOff>200024</xdr:rowOff>
    </xdr:from>
    <xdr:to>
      <xdr:col>3</xdr:col>
      <xdr:colOff>1600200</xdr:colOff>
      <xdr:row>20</xdr:row>
      <xdr:rowOff>200024</xdr:rowOff>
    </xdr:to>
    <xdr:graphicFrame macro="">
      <xdr:nvGraphicFramePr>
        <xdr:cNvPr id="2" name="Chart 1">
          <a:extLst>
            <a:ext uri="{FF2B5EF4-FFF2-40B4-BE49-F238E27FC236}">
              <a16:creationId xmlns:a16="http://schemas.microsoft.com/office/drawing/2014/main" id="{9E8689BC-7440-5F7C-5399-8F5452815B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19050</xdr:colOff>
      <xdr:row>5</xdr:row>
      <xdr:rowOff>57150</xdr:rowOff>
    </xdr:from>
    <xdr:ext cx="3648075" cy="3192412"/>
    <xdr:sp macro="" textlink="">
      <xdr:nvSpPr>
        <xdr:cNvPr id="3" name="TextBox 2">
          <a:extLst>
            <a:ext uri="{FF2B5EF4-FFF2-40B4-BE49-F238E27FC236}">
              <a16:creationId xmlns:a16="http://schemas.microsoft.com/office/drawing/2014/main" id="{620F344B-167D-CBC5-55DB-7F19110B82F1}"/>
            </a:ext>
          </a:extLst>
        </xdr:cNvPr>
        <xdr:cNvSpPr txBox="1"/>
      </xdr:nvSpPr>
      <xdr:spPr>
        <a:xfrm>
          <a:off x="9296400" y="904875"/>
          <a:ext cx="3648075" cy="3192412"/>
        </a:xfrm>
        <a:prstGeom prst="rect">
          <a:avLst/>
        </a:prstGeom>
        <a:ln w="38100">
          <a:solidFill>
            <a:schemeClr val="accent5"/>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lang="nl-NL" sz="1100"/>
            <a:t>Blauw =</a:t>
          </a:r>
          <a:r>
            <a:rPr lang="nl-NL" sz="1100" baseline="0"/>
            <a:t> Ibabs</a:t>
          </a:r>
          <a:endParaRPr lang="nl-NL" sz="1100"/>
        </a:p>
        <a:p>
          <a:r>
            <a:rPr lang="nl-NL" sz="1100"/>
            <a:t>Uitgangspunten Ibabs De</a:t>
          </a:r>
          <a:r>
            <a:rPr lang="nl-NL" sz="1100" baseline="0"/>
            <a:t> data in Ibabs bestaat uit: </a:t>
          </a:r>
        </a:p>
        <a:p>
          <a:r>
            <a:rPr lang="nl-NL" sz="1100" baseline="0"/>
            <a:t>- agendapunten en hun metadata</a:t>
          </a:r>
        </a:p>
        <a:p>
          <a:r>
            <a:rPr lang="nl-NL" sz="1100" baseline="0"/>
            <a:t>-bijlagen</a:t>
          </a:r>
        </a:p>
        <a:p>
          <a:r>
            <a:rPr lang="nl-NL" sz="1100" baseline="0"/>
            <a:t>-agendabundels</a:t>
          </a:r>
        </a:p>
        <a:p>
          <a:r>
            <a:rPr lang="nl-NL" sz="1100" baseline="0"/>
            <a:t>-persoonlijke agendabundeld en annotaties.</a:t>
          </a:r>
        </a:p>
        <a:p>
          <a:endParaRPr lang="nl-NL" sz="1100" baseline="0"/>
        </a:p>
        <a:p>
          <a:r>
            <a:rPr lang="nl-NL" sz="1100" baseline="0"/>
            <a:t>Bij migratie 2019 t/m 2025 alleen agendabundels, dus inschatting is de helft van de hoeveelheid data.</a:t>
          </a:r>
        </a:p>
        <a:p>
          <a:endParaRPr lang="nl-NL" sz="1100" baseline="0"/>
        </a:p>
        <a:p>
          <a:r>
            <a:rPr lang="nl-NL" sz="1100" baseline="0"/>
            <a:t>opmerkingen: </a:t>
          </a:r>
        </a:p>
        <a:p>
          <a:r>
            <a:rPr lang="nl-NL" sz="1100" baseline="0"/>
            <a:t>- onbekend hoeveel bestaat uit persoonlijke agendabundels en annotaties. ook onbekend hoe persoonlijke annotaties opgeslagen worden/ hoeveel datavolume het inneemt.</a:t>
          </a:r>
        </a:p>
        <a:p>
          <a:r>
            <a:rPr lang="nl-NL" sz="1100" baseline="0"/>
            <a:t>- de agendabundel is nagenoeg hetzelfde datavolume als alle volume van de losse bijlagen bij elkaar opgeteld.</a:t>
          </a:r>
        </a:p>
        <a:p>
          <a:r>
            <a:rPr lang="nl-NL" sz="1100" baseline="0"/>
            <a:t>- de agendapunten en hun metadata zijn database entries, dat neemt niet veel datavolume.</a:t>
          </a:r>
        </a:p>
      </xdr:txBody>
    </xdr:sp>
    <xdr:clientData/>
  </xdr:oneCellAnchor>
  <xdr:oneCellAnchor>
    <xdr:from>
      <xdr:col>5</xdr:col>
      <xdr:colOff>2419350</xdr:colOff>
      <xdr:row>5</xdr:row>
      <xdr:rowOff>53975</xdr:rowOff>
    </xdr:from>
    <xdr:ext cx="3648075" cy="2675732"/>
    <xdr:sp macro="" textlink="">
      <xdr:nvSpPr>
        <xdr:cNvPr id="4" name="TextBox 3">
          <a:extLst>
            <a:ext uri="{FF2B5EF4-FFF2-40B4-BE49-F238E27FC236}">
              <a16:creationId xmlns:a16="http://schemas.microsoft.com/office/drawing/2014/main" id="{E2CB4658-E0F6-42A2-9329-72E4CB82671A}"/>
            </a:ext>
          </a:extLst>
        </xdr:cNvPr>
        <xdr:cNvSpPr txBox="1"/>
      </xdr:nvSpPr>
      <xdr:spPr>
        <a:xfrm>
          <a:off x="13163550" y="901700"/>
          <a:ext cx="3648075" cy="2675732"/>
        </a:xfrm>
        <a:prstGeom prst="rect">
          <a:avLst/>
        </a:prstGeom>
        <a:ln w="38100">
          <a:solidFill>
            <a:schemeClr val="accent4"/>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lang="nl-NL" sz="1100"/>
            <a:t>Geel</a:t>
          </a:r>
          <a:r>
            <a:rPr lang="nl-NL" sz="1100" baseline="0"/>
            <a:t> </a:t>
          </a:r>
          <a:r>
            <a:rPr lang="nl-NL" sz="1100"/>
            <a:t>=</a:t>
          </a:r>
          <a:r>
            <a:rPr lang="nl-NL" sz="1100" baseline="0"/>
            <a:t> sharepoint / DMS</a:t>
          </a:r>
        </a:p>
        <a:p>
          <a:endParaRPr lang="nl-NL" sz="1100" baseline="0"/>
        </a:p>
        <a:p>
          <a:r>
            <a:rPr lang="nl-NL" sz="1100" baseline="0"/>
            <a:t>data waar dit op gebasseerd is: </a:t>
          </a:r>
        </a:p>
        <a:p>
          <a:r>
            <a:rPr lang="nl-NL">
              <a:hlinkClick xmlns:r="http://schemas.openxmlformats.org/officeDocument/2006/relationships" r:id=""/>
            </a:rPr>
            <a:t>SharePoint-sites Tilburg University 09-12-2024.xlsm</a:t>
          </a:r>
          <a:endParaRPr lang="nl-NL"/>
        </a:p>
        <a:p>
          <a:endParaRPr lang="nl-NL" sz="1100" baseline="0"/>
        </a:p>
        <a:p>
          <a:r>
            <a:rPr lang="nl-NL" sz="1100" baseline="0"/>
            <a:t>opmerkingen: </a:t>
          </a:r>
        </a:p>
        <a:p>
          <a:r>
            <a:rPr lang="nl-NL" sz="1100" baseline="0"/>
            <a:t>- vernietiging en overbrengen is er met bescheiden inschatting in gezet</a:t>
          </a:r>
        </a:p>
        <a:p>
          <a:r>
            <a:rPr lang="nl-NL" sz="1100" baseline="0"/>
            <a:t>- geen rekening gehouden met eventuele groei door groei van organisatie, uitgangspunt is dat dat redelijk stabiel blijft voor de nabije toekomst</a:t>
          </a:r>
        </a:p>
        <a:p>
          <a:r>
            <a:rPr lang="nl-NL" sz="1100" baseline="0"/>
            <a:t>- uitgegaan van bescheiden vernietigingsacties en eerste overbrenging acties. in deze contractperiode nog geen stabilisatie van hoeveelheid data omdat er een flinke achterstand in te halen is nu.</a:t>
          </a:r>
        </a:p>
      </xdr:txBody>
    </xdr:sp>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ne van der Kooij" refreshedDate="45826.651804050925" createdVersion="8" refreshedVersion="8" minRefreshableVersion="3" recordCount="73" xr:uid="{491394DF-49D1-424D-97DB-F8060544A254}">
  <cacheSource type="worksheet">
    <worksheetSource ref="A1:L74" sheet="data"/>
  </cacheSource>
  <cacheFields count="12">
    <cacheField name="SiteId" numFmtId="0">
      <sharedItems/>
    </cacheField>
    <cacheField name="SiteName" numFmtId="0">
      <sharedItems/>
    </cacheField>
    <cacheField name="MonthlySize" numFmtId="0">
      <sharedItems containsSemiMixedTypes="0" containsString="0" containsNumber="1" minValue="1" maxValue="1014.5"/>
    </cacheField>
    <cacheField name="maandelijk GB of MB" numFmtId="0">
      <sharedItems/>
    </cacheField>
    <cacheField name="maandelijks volume in GB" numFmtId="0">
      <sharedItems containsSemiMixedTypes="0" containsString="0" containsNumber="1" minValue="3.8789062499999999E-2" maxValue="1.76"/>
    </cacheField>
    <cacheField name="TotalSize" numFmtId="0">
      <sharedItems containsSemiMixedTypes="0" containsString="0" containsNumber="1" minValue="1.19" maxValue="722.47"/>
    </cacheField>
    <cacheField name="Maat" numFmtId="0">
      <sharedItems/>
    </cacheField>
    <cacheField name="Totaal volume in GB" numFmtId="0">
      <sharedItems containsSemiMixedTypes="0" containsString="0" containsNumber="1" minValue="6.232421875E-2" maxValue="48.61"/>
    </cacheField>
    <cacheField name="AddedDocuments" numFmtId="0">
      <sharedItems/>
    </cacheField>
    <cacheField name="TotalDocuments" numFmtId="0">
      <sharedItems/>
    </cacheField>
    <cacheField name="Date" numFmtId="0">
      <sharedItems/>
    </cacheField>
    <cacheField name="Jaar" numFmtId="0">
      <sharedItems containsSemiMixedTypes="0" containsString="0" containsNumber="1" containsInteger="1" minValue="2019" maxValue="2025" count="7">
        <n v="2025"/>
        <n v="2024"/>
        <n v="2022"/>
        <n v="2021"/>
        <n v="2023"/>
        <n v="2020"/>
        <n v="2019"/>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ne van der Kooij" refreshedDate="45826.659050694441" createdVersion="8" refreshedVersion="8" minRefreshableVersion="3" recordCount="30" xr:uid="{5B5EDF20-264B-4238-801D-6724001175A1}">
  <cacheSource type="worksheet">
    <worksheetSource ref="A1:L31" sheet="data 1e vijf maanden 2025"/>
  </cacheSource>
  <cacheFields count="12">
    <cacheField name="SiteId" numFmtId="0">
      <sharedItems count="1">
        <s v="1801"/>
      </sharedItems>
    </cacheField>
    <cacheField name="SiteName" numFmtId="0">
      <sharedItems/>
    </cacheField>
    <cacheField name="MonthlySize" numFmtId="0">
      <sharedItems containsSemiMixedTypes="0" containsString="0" containsNumber="1" minValue="1" maxValue="916.59"/>
    </cacheField>
    <cacheField name="maandelijk GB of MB" numFmtId="0">
      <sharedItems/>
    </cacheField>
    <cacheField name="maandelijks volume in GB" numFmtId="0">
      <sharedItems containsSemiMixedTypes="0" containsString="0" containsNumber="1" minValue="0.19994140625000001" maxValue="1.74" count="30">
        <n v="1"/>
        <n v="1.05"/>
        <n v="1.17"/>
        <n v="1.74"/>
        <n v="0.19994140625000001"/>
        <n v="0.34380859375"/>
        <n v="0.36572265625"/>
        <n v="0.45100585937499998"/>
        <n v="0.45561523437500001"/>
        <n v="0.47214843750000002"/>
        <n v="0.51251953125000005"/>
        <n v="0.54874023437499997"/>
        <n v="0.5760546875"/>
        <n v="0.61131835937500001"/>
        <n v="0.62202148437500004"/>
        <n v="0.63930664062499998"/>
        <n v="0.65550781250000001"/>
        <n v="0.66405273437500001"/>
        <n v="0.67647460937500004"/>
        <n v="0.70711914062500003"/>
        <n v="0.73179687500000001"/>
        <n v="0.74270507812499997"/>
        <n v="0.75767578125000001"/>
        <n v="0.76494140624999996"/>
        <n v="0.76918945312499998"/>
        <n v="0.77984374999999995"/>
        <n v="0.80940429687500004"/>
        <n v="0.811640625"/>
        <n v="0.82235351562500003"/>
        <n v="0.89510742187500003"/>
      </sharedItems>
    </cacheField>
    <cacheField name="TotalSize" numFmtId="0">
      <sharedItems containsSemiMixedTypes="0" containsString="0" containsNumber="1" minValue="1.92" maxValue="48.03"/>
    </cacheField>
    <cacheField name="Maat" numFmtId="0">
      <sharedItems/>
    </cacheField>
    <cacheField name="Totaal volume in GB" numFmtId="0">
      <sharedItems containsSemiMixedTypes="0" containsString="0" containsNumber="1" minValue="1.92" maxValue="48.03"/>
    </cacheField>
    <cacheField name="AddedDocuments" numFmtId="0">
      <sharedItems/>
    </cacheField>
    <cacheField name="TotalDocuments" numFmtId="0">
      <sharedItems count="30">
        <s v="80790"/>
        <s v="29445"/>
        <s v="78891"/>
        <s v="30835"/>
        <s v="5204"/>
        <s v="3873"/>
        <s v="43071"/>
        <s v="3376"/>
        <s v="13906"/>
        <s v="13167"/>
        <s v="46023"/>
        <s v="6102"/>
        <s v="77010"/>
        <s v="41902"/>
        <s v="4592"/>
        <s v="47215"/>
        <s v="16539"/>
        <s v="57768"/>
        <s v="75836"/>
        <s v="44755"/>
        <s v="62911"/>
        <s v="26012"/>
        <s v="64638"/>
        <s v="27056"/>
        <s v="82234"/>
        <s v="59317"/>
        <s v="17506"/>
        <s v="28127"/>
        <s v="60983"/>
        <s v="15274"/>
      </sharedItems>
    </cacheField>
    <cacheField name="Date" numFmtId="0">
      <sharedItems/>
    </cacheField>
    <cacheField name="Jaar" numFmtId="0">
      <sharedItems containsSemiMixedTypes="0" containsString="0" containsNumber="1" containsInteger="1" minValue="2020" maxValue="2025" count="6">
        <n v="2025"/>
        <n v="2022"/>
        <n v="2020"/>
        <n v="2023"/>
        <n v="2021"/>
        <n v="2024"/>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
  <r>
    <s v="1801"/>
    <s v="TilburgUniversity"/>
    <n v="1"/>
    <s v="GB"/>
    <n v="1"/>
    <n v="47.26"/>
    <s v="GB"/>
    <n v="47.26"/>
    <s v="1899"/>
    <s v="80790"/>
    <s v="2025-04"/>
    <x v="0"/>
  </r>
  <r>
    <s v="1801"/>
    <s v="TilburgUniversity"/>
    <n v="1.02"/>
    <s v="GB"/>
    <n v="1.02"/>
    <n v="38.78"/>
    <s v="GB"/>
    <n v="38.78"/>
    <s v="1807"/>
    <s v="66445"/>
    <s v="2024-06"/>
    <x v="1"/>
  </r>
  <r>
    <s v="1801"/>
    <s v="TilburgUniversity"/>
    <n v="1.04"/>
    <s v="GB"/>
    <n v="1.04"/>
    <n v="22.45"/>
    <s v="GB"/>
    <n v="22.45"/>
    <s v="1275"/>
    <s v="34457"/>
    <s v="2022-07"/>
    <x v="2"/>
  </r>
  <r>
    <s v="1801"/>
    <s v="TilburgUniversity"/>
    <n v="1.04"/>
    <s v="GB"/>
    <n v="1.04"/>
    <n v="24.22"/>
    <s v="GB"/>
    <n v="24.22"/>
    <s v="1111"/>
    <s v="37353"/>
    <s v="2022-10"/>
    <x v="2"/>
  </r>
  <r>
    <s v="1801"/>
    <s v="TilburgUniversity"/>
    <n v="1.04"/>
    <s v="GB"/>
    <n v="1.04"/>
    <n v="43.17"/>
    <s v="GB"/>
    <n v="43.17"/>
    <s v="1800"/>
    <s v="73582"/>
    <s v="2024-11"/>
    <x v="1"/>
  </r>
  <r>
    <s v="1801"/>
    <s v="TilburgUniversity"/>
    <n v="1.05"/>
    <s v="GB"/>
    <n v="1.05"/>
    <n v="13.9"/>
    <s v="GB"/>
    <n v="13.9"/>
    <s v="1615"/>
    <s v="24172"/>
    <s v="2021-11"/>
    <x v="3"/>
  </r>
  <r>
    <s v="1801"/>
    <s v="TilburgUniversity"/>
    <n v="1.05"/>
    <s v="GB"/>
    <n v="1.05"/>
    <n v="17.899999999999999"/>
    <s v="GB"/>
    <n v="17.899999999999999"/>
    <s v="1318"/>
    <s v="29445"/>
    <s v="2022-04"/>
    <x v="2"/>
  </r>
  <r>
    <s v="1801"/>
    <s v="TilburgUniversity"/>
    <n v="1.08"/>
    <s v="GB"/>
    <n v="1.08"/>
    <n v="25.3"/>
    <s v="GB"/>
    <n v="25.3"/>
    <s v="2048"/>
    <s v="39401"/>
    <s v="2022-11"/>
    <x v="2"/>
  </r>
  <r>
    <s v="1801"/>
    <s v="TilburgUniversity"/>
    <n v="1.08"/>
    <s v="GB"/>
    <n v="1.08"/>
    <n v="42.13"/>
    <s v="GB"/>
    <n v="42.13"/>
    <s v="1700"/>
    <s v="71782"/>
    <s v="2024-10"/>
    <x v="1"/>
  </r>
  <r>
    <s v="1801"/>
    <s v="TilburgUniversity"/>
    <n v="1.1000000000000001"/>
    <s v="GB"/>
    <n v="1.1000000000000001"/>
    <n v="33.01"/>
    <s v="GB"/>
    <n v="33.01"/>
    <s v="1997"/>
    <s v="54999"/>
    <s v="2023-11"/>
    <x v="4"/>
  </r>
  <r>
    <s v="1801"/>
    <s v="TilburgUniversity"/>
    <n v="1.17"/>
    <s v="GB"/>
    <n v="1.17"/>
    <n v="46.26"/>
    <s v="GB"/>
    <n v="46.26"/>
    <s v="1881"/>
    <s v="78891"/>
    <s v="2025-03"/>
    <x v="0"/>
  </r>
  <r>
    <s v="1801"/>
    <s v="TilburgUniversity"/>
    <n v="1.41"/>
    <s v="GB"/>
    <n v="1.41"/>
    <n v="41.04"/>
    <s v="GB"/>
    <n v="41.04"/>
    <s v="2022"/>
    <s v="70082"/>
    <s v="2024-09"/>
    <x v="1"/>
  </r>
  <r>
    <s v="1801"/>
    <s v="TilburgUniversity"/>
    <n v="1.74"/>
    <s v="GB"/>
    <n v="1.74"/>
    <n v="19.64"/>
    <s v="GB"/>
    <n v="19.64"/>
    <s v="1390"/>
    <s v="30835"/>
    <s v="2022-05"/>
    <x v="2"/>
  </r>
  <r>
    <s v="1801"/>
    <s v="TilburgUniversity"/>
    <n v="1.76"/>
    <s v="GB"/>
    <n v="1.76"/>
    <n v="21.41"/>
    <s v="GB"/>
    <n v="21.41"/>
    <s v="2347"/>
    <s v="33182"/>
    <s v="2022-06"/>
    <x v="2"/>
  </r>
  <r>
    <s v="1801"/>
    <s v="TilburgUniversity"/>
    <n v="1014.5"/>
    <s v="MB"/>
    <n v="0.99072265625"/>
    <n v="34"/>
    <s v="GB"/>
    <n v="34"/>
    <s v="1337"/>
    <s v="56336"/>
    <s v="2023-12"/>
    <x v="4"/>
  </r>
  <r>
    <s v="1801"/>
    <s v="TilburgUniversity"/>
    <n v="104.31"/>
    <s v="MB"/>
    <n v="0.101865234375"/>
    <n v="4.4400000000000004"/>
    <s v="GB"/>
    <n v="4.4400000000000004"/>
    <s v="320"/>
    <s v="7687"/>
    <s v="2020-07"/>
    <x v="5"/>
  </r>
  <r>
    <s v="1801"/>
    <s v="TilburgUniversity"/>
    <n v="105.27"/>
    <s v="MB"/>
    <n v="0.102802734375"/>
    <n v="11.19"/>
    <s v="GB"/>
    <n v="11.19"/>
    <s v="206"/>
    <s v="20136"/>
    <s v="2021-08"/>
    <x v="3"/>
  </r>
  <r>
    <s v="1801"/>
    <s v="TilburgUniversity"/>
    <n v="107.55"/>
    <s v="MB"/>
    <n v="0.105029296875"/>
    <n v="4.54"/>
    <s v="GB"/>
    <n v="4.54"/>
    <s v="243"/>
    <s v="7930"/>
    <s v="2020-08"/>
    <x v="5"/>
  </r>
  <r>
    <s v="1801"/>
    <s v="TilburgUniversity"/>
    <n v="186.69"/>
    <s v="MB"/>
    <n v="0.182314453125"/>
    <n v="30.46"/>
    <s v="GB"/>
    <n v="30.46"/>
    <s v="306"/>
    <s v="50005"/>
    <s v="2023-08"/>
    <x v="4"/>
  </r>
  <r>
    <s v="1801"/>
    <s v="TilburgUniversity"/>
    <n v="197.72"/>
    <s v="MB"/>
    <n v="0.1930859375"/>
    <n v="22.64"/>
    <s v="GB"/>
    <n v="22.64"/>
    <s v="242"/>
    <s v="34699"/>
    <s v="2022-08"/>
    <x v="2"/>
  </r>
  <r>
    <s v="1801"/>
    <s v="TilburgUniversity"/>
    <n v="204.74"/>
    <s v="MB"/>
    <n v="0.19994140625000001"/>
    <n v="3.08"/>
    <s v="GB"/>
    <n v="3.08"/>
    <s v="612"/>
    <s v="5204"/>
    <s v="2020-04"/>
    <x v="5"/>
  </r>
  <r>
    <s v="1801"/>
    <s v="TilburgUniversity"/>
    <n v="229.12"/>
    <s v="MB"/>
    <n v="0.22375"/>
    <n v="383.88"/>
    <s v="MB"/>
    <n v="0.3748828125"/>
    <s v="584"/>
    <s v="997"/>
    <s v="2019-09"/>
    <x v="6"/>
  </r>
  <r>
    <s v="1801"/>
    <s v="TilburgUniversity"/>
    <n v="285.95999999999998"/>
    <s v="MB"/>
    <n v="0.27925781249999998"/>
    <n v="1.47"/>
    <s v="GB"/>
    <n v="1.47"/>
    <s v="465"/>
    <s v="2865"/>
    <s v="2019-12"/>
    <x v="6"/>
  </r>
  <r>
    <s v="1801"/>
    <s v="TilburgUniversity"/>
    <n v="338.6"/>
    <s v="MB"/>
    <n v="0.33066406250000002"/>
    <n v="722.47"/>
    <s v="MB"/>
    <n v="0.70553710937500003"/>
    <s v="644"/>
    <s v="1641"/>
    <s v="2019-10"/>
    <x v="6"/>
  </r>
  <r>
    <s v="1801"/>
    <s v="TilburgUniversity"/>
    <n v="352.06"/>
    <s v="MB"/>
    <n v="0.34380859375"/>
    <n v="2.2599999999999998"/>
    <s v="GB"/>
    <n v="2.2599999999999998"/>
    <s v="497"/>
    <s v="3873"/>
    <s v="2020-02"/>
    <x v="5"/>
  </r>
  <r>
    <s v="1801"/>
    <s v="TilburgUniversity"/>
    <n v="374.5"/>
    <s v="MB"/>
    <n v="0.36572265625"/>
    <n v="26.77"/>
    <s v="GB"/>
    <n v="26.77"/>
    <s v="1169"/>
    <s v="43071"/>
    <s v="2023-02"/>
    <x v="4"/>
  </r>
  <r>
    <s v="1801"/>
    <s v="TilburgUniversity"/>
    <n v="39.72"/>
    <s v="MB"/>
    <n v="3.8789062499999999E-2"/>
    <n v="154.76"/>
    <s v="MB"/>
    <n v="0.15113281249999999"/>
    <s v="160"/>
    <s v="413"/>
    <s v="2019-08"/>
    <x v="6"/>
  </r>
  <r>
    <s v="1801"/>
    <s v="TilburgUniversity"/>
    <n v="394.78"/>
    <s v="MB"/>
    <n v="0.38552734374999997"/>
    <n v="39.159999999999997"/>
    <s v="GB"/>
    <n v="39.159999999999997"/>
    <s v="782"/>
    <s v="67227"/>
    <s v="2024-07"/>
    <x v="1"/>
  </r>
  <r>
    <s v="1801"/>
    <s v="TilburgUniversity"/>
    <n v="449.46"/>
    <s v="MB"/>
    <n v="0.43892578124999998"/>
    <n v="4.9800000000000004"/>
    <s v="GB"/>
    <n v="4.9800000000000004"/>
    <s v="1214"/>
    <s v="9144"/>
    <s v="2020-09"/>
    <x v="5"/>
  </r>
  <r>
    <s v="1801"/>
    <s v="TilburgUniversity"/>
    <n v="461.83"/>
    <s v="MB"/>
    <n v="0.45100585937499998"/>
    <n v="1.92"/>
    <s v="GB"/>
    <n v="1.92"/>
    <s v="511"/>
    <s v="3376"/>
    <s v="2020-01"/>
    <x v="5"/>
  </r>
  <r>
    <s v="1801"/>
    <s v="TilburgUniversity"/>
    <n v="466.3"/>
    <s v="MB"/>
    <n v="0.45537109375000001"/>
    <n v="5.43"/>
    <s v="GB"/>
    <n v="5.43"/>
    <s v="1009"/>
    <s v="10153"/>
    <s v="2020-10"/>
    <x v="5"/>
  </r>
  <r>
    <s v="1801"/>
    <s v="TilburgUniversity"/>
    <n v="466.55"/>
    <s v="MB"/>
    <n v="0.45561523437500001"/>
    <n v="7.37"/>
    <s v="GB"/>
    <n v="7.37"/>
    <s v="739"/>
    <s v="13906"/>
    <s v="2021-02"/>
    <x v="3"/>
  </r>
  <r>
    <s v="1801"/>
    <s v="TilburgUniversity"/>
    <n v="481.97"/>
    <s v="MB"/>
    <n v="0.47067382812500003"/>
    <n v="39.64"/>
    <s v="GB"/>
    <n v="39.64"/>
    <s v="833"/>
    <s v="68060"/>
    <s v="2024-08"/>
    <x v="1"/>
  </r>
  <r>
    <s v="1801"/>
    <s v="TilburgUniversity"/>
    <n v="483.48"/>
    <s v="MB"/>
    <n v="0.47214843750000002"/>
    <n v="6.92"/>
    <s v="GB"/>
    <n v="6.92"/>
    <s v="1065"/>
    <s v="13167"/>
    <s v="2021-01"/>
    <x v="3"/>
  </r>
  <r>
    <s v="1801"/>
    <s v="TilburgUniversity"/>
    <n v="491.76"/>
    <s v="MB"/>
    <n v="0.48023437499999999"/>
    <n v="1.19"/>
    <s v="GB"/>
    <n v="1.19"/>
    <s v="759"/>
    <s v="2400"/>
    <s v="2019-11"/>
    <x v="6"/>
  </r>
  <r>
    <s v="1801"/>
    <s v="TilburgUniversity"/>
    <n v="51.21"/>
    <s v="MB"/>
    <n v="5.0009765625000001E-2"/>
    <n v="115.03"/>
    <s v="MB"/>
    <n v="0.112333984375"/>
    <s v="141"/>
    <s v="253"/>
    <s v="2019-07"/>
    <x v="6"/>
  </r>
  <r>
    <s v="1801"/>
    <s v="TilburgUniversity"/>
    <n v="510.6"/>
    <s v="MB"/>
    <n v="0.49863281250000002"/>
    <n v="25.8"/>
    <s v="GB"/>
    <n v="25.8"/>
    <s v="1165"/>
    <s v="40566"/>
    <s v="2022-12"/>
    <x v="2"/>
  </r>
  <r>
    <s v="1801"/>
    <s v="TilburgUniversity"/>
    <n v="517.03"/>
    <s v="MB"/>
    <n v="0.50491210937499997"/>
    <n v="5.94"/>
    <s v="GB"/>
    <n v="5.94"/>
    <s v="1239"/>
    <s v="11392"/>
    <s v="2020-11"/>
    <x v="5"/>
  </r>
  <r>
    <s v="1801"/>
    <s v="TilburgUniversity"/>
    <n v="517.83000000000004"/>
    <s v="MB"/>
    <n v="0.50569335937500004"/>
    <n v="6.45"/>
    <s v="GB"/>
    <n v="6.45"/>
    <s v="710"/>
    <s v="12102"/>
    <s v="2020-12"/>
    <x v="5"/>
  </r>
  <r>
    <s v="1801"/>
    <s v="TilburgUniversity"/>
    <n v="524.82000000000005"/>
    <s v="MB"/>
    <n v="0.51251953125000005"/>
    <n v="27.99"/>
    <s v="GB"/>
    <n v="27.99"/>
    <s v="1268"/>
    <s v="46023"/>
    <s v="2023-04"/>
    <x v="4"/>
  </r>
  <r>
    <s v="1801"/>
    <s v="TilburgUniversity"/>
    <n v="544.11"/>
    <s v="MB"/>
    <n v="0.53135742187500001"/>
    <n v="11.09"/>
    <s v="GB"/>
    <n v="11.09"/>
    <s v="756"/>
    <s v="19930"/>
    <s v="2021-07"/>
    <x v="3"/>
  </r>
  <r>
    <s v="1801"/>
    <s v="TilburgUniversity"/>
    <n v="554.86"/>
    <s v="MB"/>
    <n v="0.54185546875000001"/>
    <n v="23.18"/>
    <s v="GB"/>
    <n v="23.18"/>
    <s v="1543"/>
    <s v="36242"/>
    <s v="2022-09"/>
    <x v="2"/>
  </r>
  <r>
    <s v="1801"/>
    <s v="TilburgUniversity"/>
    <n v="561.91"/>
    <s v="MB"/>
    <n v="0.54874023437499997"/>
    <n v="3.63"/>
    <s v="GB"/>
    <n v="3.63"/>
    <s v="898"/>
    <s v="6102"/>
    <s v="2020-05"/>
    <x v="5"/>
  </r>
  <r>
    <s v="1801"/>
    <s v="TilburgUniversity"/>
    <n v="587.41999999999996"/>
    <s v="MB"/>
    <n v="0.57365234374999996"/>
    <n v="48.61"/>
    <s v="GB"/>
    <n v="48.61"/>
    <s v="975"/>
    <s v="83209"/>
    <s v="2025-06"/>
    <x v="0"/>
  </r>
  <r>
    <s v="1801"/>
    <s v="TilburgUniversity"/>
    <n v="589.88"/>
    <s v="MB"/>
    <n v="0.5760546875"/>
    <n v="45.09"/>
    <s v="GB"/>
    <n v="45.09"/>
    <s v="1174"/>
    <s v="77010"/>
    <s v="2025-02"/>
    <x v="0"/>
  </r>
  <r>
    <s v="1801"/>
    <s v="TilburgUniversity"/>
    <n v="622.64"/>
    <s v="MB"/>
    <n v="0.60804687499999999"/>
    <n v="31.07"/>
    <s v="GB"/>
    <n v="31.07"/>
    <s v="1481"/>
    <s v="51486"/>
    <s v="2023-09"/>
    <x v="4"/>
  </r>
  <r>
    <s v="1801"/>
    <s v="TilburgUniversity"/>
    <n v="625.99"/>
    <s v="MB"/>
    <n v="0.61131835937500001"/>
    <n v="26.41"/>
    <s v="GB"/>
    <n v="26.41"/>
    <s v="1336"/>
    <s v="41902"/>
    <s v="2023-01"/>
    <x v="4"/>
  </r>
  <r>
    <s v="1801"/>
    <s v="TilburgUniversity"/>
    <n v="63.82"/>
    <s v="MB"/>
    <n v="6.232421875E-2"/>
    <n v="63.82"/>
    <s v="MB"/>
    <n v="6.232421875E-2"/>
    <s v="112"/>
    <s v="112"/>
    <s v="2019-06"/>
    <x v="6"/>
  </r>
  <r>
    <s v="1801"/>
    <s v="TilburgUniversity"/>
    <n v="636.95000000000005"/>
    <s v="MB"/>
    <n v="0.62202148437500004"/>
    <n v="2.88"/>
    <s v="GB"/>
    <n v="2.88"/>
    <s v="719"/>
    <s v="4592"/>
    <s v="2020-03"/>
    <x v="5"/>
  </r>
  <r>
    <s v="1801"/>
    <s v="TilburgUniversity"/>
    <n v="654.65"/>
    <s v="MB"/>
    <n v="0.63930664062499998"/>
    <n v="28.63"/>
    <s v="GB"/>
    <n v="28.63"/>
    <s v="1192"/>
    <s v="47215"/>
    <s v="2023-05"/>
    <x v="4"/>
  </r>
  <r>
    <s v="1801"/>
    <s v="TilburgUniversity"/>
    <n v="657.1"/>
    <s v="MB"/>
    <n v="0.64169921875000002"/>
    <n v="14.54"/>
    <s v="GB"/>
    <n v="14.54"/>
    <s v="911"/>
    <s v="25083"/>
    <s v="2021-12"/>
    <x v="3"/>
  </r>
  <r>
    <s v="1801"/>
    <s v="TilburgUniversity"/>
    <n v="671.24"/>
    <s v="MB"/>
    <n v="0.65550781250000001"/>
    <n v="8.92"/>
    <s v="GB"/>
    <n v="8.92"/>
    <s v="1265"/>
    <s v="16539"/>
    <s v="2021-04"/>
    <x v="3"/>
  </r>
  <r>
    <s v="1801"/>
    <s v="TilburgUniversity"/>
    <n v="679.99"/>
    <s v="MB"/>
    <n v="0.66405273437500001"/>
    <n v="34.659999999999997"/>
    <s v="GB"/>
    <n v="34.659999999999997"/>
    <s v="1432"/>
    <s v="57768"/>
    <s v="2024-01"/>
    <x v="1"/>
  </r>
  <r>
    <s v="1801"/>
    <s v="TilburgUniversity"/>
    <n v="689.75"/>
    <s v="MB"/>
    <n v="0.673583984375"/>
    <n v="43.84"/>
    <s v="GB"/>
    <n v="43.84"/>
    <s v="1020"/>
    <s v="74602"/>
    <s v="2024-12"/>
    <x v="1"/>
  </r>
  <r>
    <s v="1801"/>
    <s v="TilburgUniversity"/>
    <n v="692.71"/>
    <s v="MB"/>
    <n v="0.67647460937500004"/>
    <n v="44.52"/>
    <s v="GB"/>
    <n v="44.52"/>
    <s v="1234"/>
    <s v="75836"/>
    <s v="2025-01"/>
    <x v="0"/>
  </r>
  <r>
    <s v="1801"/>
    <s v="TilburgUniversity"/>
    <n v="719.66"/>
    <s v="MB"/>
    <n v="0.70279296874999997"/>
    <n v="4.33"/>
    <s v="GB"/>
    <n v="4.33"/>
    <s v="1265"/>
    <s v="7367"/>
    <s v="2020-06"/>
    <x v="5"/>
  </r>
  <r>
    <s v="1801"/>
    <s v="TilburgUniversity"/>
    <n v="724.09"/>
    <s v="MB"/>
    <n v="0.70711914062500003"/>
    <n v="27.48"/>
    <s v="GB"/>
    <n v="27.48"/>
    <s v="1684"/>
    <s v="44755"/>
    <s v="2023-03"/>
    <x v="4"/>
  </r>
  <r>
    <s v="1801"/>
    <s v="TilburgUniversity"/>
    <n v="746.29"/>
    <s v="MB"/>
    <n v="0.72879882812499996"/>
    <n v="30.28"/>
    <s v="GB"/>
    <n v="30.28"/>
    <s v="720"/>
    <s v="49699"/>
    <s v="2023-07"/>
    <x v="4"/>
  </r>
  <r>
    <s v="1801"/>
    <s v="TilburgUniversity"/>
    <n v="749.36"/>
    <s v="MB"/>
    <n v="0.73179687500000001"/>
    <n v="37"/>
    <s v="GB"/>
    <n v="37"/>
    <s v="1928"/>
    <s v="62911"/>
    <s v="2024-04"/>
    <x v="1"/>
  </r>
  <r>
    <s v="1801"/>
    <s v="TilburgUniversity"/>
    <n v="760.53"/>
    <s v="MB"/>
    <n v="0.74270507812499997"/>
    <n v="15.28"/>
    <s v="GB"/>
    <n v="15.28"/>
    <s v="929"/>
    <s v="26012"/>
    <s v="2022-01"/>
    <x v="2"/>
  </r>
  <r>
    <s v="1801"/>
    <s v="TilburgUniversity"/>
    <n v="775.86"/>
    <s v="MB"/>
    <n v="0.75767578125000001"/>
    <n v="37.75"/>
    <s v="GB"/>
    <n v="37.75"/>
    <s v="1727"/>
    <s v="64638"/>
    <s v="2024-05"/>
    <x v="1"/>
  </r>
  <r>
    <s v="1801"/>
    <s v="TilburgUniversity"/>
    <n v="783.3"/>
    <s v="MB"/>
    <n v="0.76494140624999996"/>
    <n v="16.05"/>
    <s v="GB"/>
    <n v="16.05"/>
    <s v="1044"/>
    <s v="27056"/>
    <s v="2022-02"/>
    <x v="2"/>
  </r>
  <r>
    <s v="1801"/>
    <s v="TilburgUniversity"/>
    <n v="787.65"/>
    <s v="MB"/>
    <n v="0.76918945312499998"/>
    <n v="48.03"/>
    <s v="GB"/>
    <n v="48.03"/>
    <s v="1444"/>
    <s v="82234"/>
    <s v="2025-05"/>
    <x v="0"/>
  </r>
  <r>
    <s v="1801"/>
    <s v="TilburgUniversity"/>
    <n v="798.56"/>
    <s v="MB"/>
    <n v="0.77984374999999995"/>
    <n v="35.44"/>
    <s v="GB"/>
    <n v="35.44"/>
    <s v="1549"/>
    <s v="59317"/>
    <s v="2024-02"/>
    <x v="1"/>
  </r>
  <r>
    <s v="1801"/>
    <s v="TilburgUniversity"/>
    <n v="815.56"/>
    <s v="MB"/>
    <n v="0.79644531249999995"/>
    <n v="12.84"/>
    <s v="GB"/>
    <n v="12.84"/>
    <s v="1111"/>
    <s v="22557"/>
    <s v="2021-10"/>
    <x v="3"/>
  </r>
  <r>
    <s v="1801"/>
    <s v="TilburgUniversity"/>
    <n v="828.83"/>
    <s v="MB"/>
    <n v="0.80940429687500004"/>
    <n v="9.73"/>
    <s v="GB"/>
    <n v="9.73"/>
    <s v="967"/>
    <s v="17506"/>
    <s v="2021-05"/>
    <x v="3"/>
  </r>
  <r>
    <s v="1801"/>
    <s v="TilburgUniversity"/>
    <n v="831.12"/>
    <s v="MB"/>
    <n v="0.811640625"/>
    <n v="16.86"/>
    <s v="GB"/>
    <n v="16.86"/>
    <s v="1071"/>
    <s v="28127"/>
    <s v="2022-03"/>
    <x v="2"/>
  </r>
  <r>
    <s v="1801"/>
    <s v="TilburgUniversity"/>
    <n v="842.09"/>
    <s v="MB"/>
    <n v="0.82235351562500003"/>
    <n v="36.270000000000003"/>
    <s v="GB"/>
    <n v="36.270000000000003"/>
    <s v="1666"/>
    <s v="60983"/>
    <s v="2024-03"/>
    <x v="1"/>
  </r>
  <r>
    <s v="1801"/>
    <s v="TilburgUniversity"/>
    <n v="845.36"/>
    <s v="MB"/>
    <n v="0.82554687500000001"/>
    <n v="10.56"/>
    <s v="GB"/>
    <n v="10.56"/>
    <s v="1668"/>
    <s v="19174"/>
    <s v="2021-06"/>
    <x v="3"/>
  </r>
  <r>
    <s v="1801"/>
    <s v="TilburgUniversity"/>
    <n v="856.2"/>
    <s v="MB"/>
    <n v="0.83613281250000004"/>
    <n v="31.9"/>
    <s v="GB"/>
    <n v="31.9"/>
    <s v="1516"/>
    <s v="53002"/>
    <s v="2023-10"/>
    <x v="4"/>
  </r>
  <r>
    <s v="1801"/>
    <s v="TilburgUniversity"/>
    <n v="874.01"/>
    <s v="MB"/>
    <n v="0.85352539062499999"/>
    <n v="12.05"/>
    <s v="GB"/>
    <n v="12.05"/>
    <s v="1310"/>
    <s v="21446"/>
    <s v="2021-09"/>
    <x v="3"/>
  </r>
  <r>
    <s v="1801"/>
    <s v="TilburgUniversity"/>
    <n v="916.59"/>
    <s v="MB"/>
    <n v="0.89510742187500003"/>
    <n v="8.27"/>
    <s v="GB"/>
    <n v="8.27"/>
    <s v="1368"/>
    <s v="15274"/>
    <s v="2021-03"/>
    <x v="3"/>
  </r>
  <r>
    <s v="1801"/>
    <s v="TilburgUniversity"/>
    <n v="936.22"/>
    <s v="MB"/>
    <n v="0.91427734375000003"/>
    <n v="29.55"/>
    <s v="GB"/>
    <n v="29.55"/>
    <s v="1764"/>
    <s v="48979"/>
    <s v="2023-06"/>
    <x v="4"/>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
  <r>
    <x v="0"/>
    <s v="TilburgUniversity"/>
    <n v="1"/>
    <s v="GB"/>
    <x v="0"/>
    <n v="47.26"/>
    <s v="GB"/>
    <n v="47.26"/>
    <s v="1899"/>
    <x v="0"/>
    <s v="2025-04"/>
    <x v="0"/>
  </r>
  <r>
    <x v="0"/>
    <s v="TilburgUniversity"/>
    <n v="1.05"/>
    <s v="GB"/>
    <x v="1"/>
    <n v="17.899999999999999"/>
    <s v="GB"/>
    <n v="17.899999999999999"/>
    <s v="1318"/>
    <x v="1"/>
    <s v="2022-04"/>
    <x v="1"/>
  </r>
  <r>
    <x v="0"/>
    <s v="TilburgUniversity"/>
    <n v="1.17"/>
    <s v="GB"/>
    <x v="2"/>
    <n v="46.26"/>
    <s v="GB"/>
    <n v="46.26"/>
    <s v="1881"/>
    <x v="2"/>
    <s v="2025-03"/>
    <x v="0"/>
  </r>
  <r>
    <x v="0"/>
    <s v="TilburgUniversity"/>
    <n v="1.74"/>
    <s v="GB"/>
    <x v="3"/>
    <n v="19.64"/>
    <s v="GB"/>
    <n v="19.64"/>
    <s v="1390"/>
    <x v="3"/>
    <s v="2022-05"/>
    <x v="1"/>
  </r>
  <r>
    <x v="0"/>
    <s v="TilburgUniversity"/>
    <n v="204.74"/>
    <s v="MB"/>
    <x v="4"/>
    <n v="3.08"/>
    <s v="GB"/>
    <n v="3.08"/>
    <s v="612"/>
    <x v="4"/>
    <s v="2020-04"/>
    <x v="2"/>
  </r>
  <r>
    <x v="0"/>
    <s v="TilburgUniversity"/>
    <n v="352.06"/>
    <s v="MB"/>
    <x v="5"/>
    <n v="2.2599999999999998"/>
    <s v="GB"/>
    <n v="2.2599999999999998"/>
    <s v="497"/>
    <x v="5"/>
    <s v="2020-02"/>
    <x v="2"/>
  </r>
  <r>
    <x v="0"/>
    <s v="TilburgUniversity"/>
    <n v="374.5"/>
    <s v="MB"/>
    <x v="6"/>
    <n v="26.77"/>
    <s v="GB"/>
    <n v="26.77"/>
    <s v="1169"/>
    <x v="6"/>
    <s v="2023-02"/>
    <x v="3"/>
  </r>
  <r>
    <x v="0"/>
    <s v="TilburgUniversity"/>
    <n v="461.83"/>
    <s v="MB"/>
    <x v="7"/>
    <n v="1.92"/>
    <s v="GB"/>
    <n v="1.92"/>
    <s v="511"/>
    <x v="7"/>
    <s v="2020-01"/>
    <x v="2"/>
  </r>
  <r>
    <x v="0"/>
    <s v="TilburgUniversity"/>
    <n v="466.55"/>
    <s v="MB"/>
    <x v="8"/>
    <n v="7.37"/>
    <s v="GB"/>
    <n v="7.37"/>
    <s v="739"/>
    <x v="8"/>
    <s v="2021-02"/>
    <x v="4"/>
  </r>
  <r>
    <x v="0"/>
    <s v="TilburgUniversity"/>
    <n v="483.48"/>
    <s v="MB"/>
    <x v="9"/>
    <n v="6.92"/>
    <s v="GB"/>
    <n v="6.92"/>
    <s v="1065"/>
    <x v="9"/>
    <s v="2021-01"/>
    <x v="4"/>
  </r>
  <r>
    <x v="0"/>
    <s v="TilburgUniversity"/>
    <n v="524.82000000000005"/>
    <s v="MB"/>
    <x v="10"/>
    <n v="27.99"/>
    <s v="GB"/>
    <n v="27.99"/>
    <s v="1268"/>
    <x v="10"/>
    <s v="2023-04"/>
    <x v="3"/>
  </r>
  <r>
    <x v="0"/>
    <s v="TilburgUniversity"/>
    <n v="561.91"/>
    <s v="MB"/>
    <x v="11"/>
    <n v="3.63"/>
    <s v="GB"/>
    <n v="3.63"/>
    <s v="898"/>
    <x v="11"/>
    <s v="2020-05"/>
    <x v="2"/>
  </r>
  <r>
    <x v="0"/>
    <s v="TilburgUniversity"/>
    <n v="589.88"/>
    <s v="MB"/>
    <x v="12"/>
    <n v="45.09"/>
    <s v="GB"/>
    <n v="45.09"/>
    <s v="1174"/>
    <x v="12"/>
    <s v="2025-02"/>
    <x v="0"/>
  </r>
  <r>
    <x v="0"/>
    <s v="TilburgUniversity"/>
    <n v="625.99"/>
    <s v="MB"/>
    <x v="13"/>
    <n v="26.41"/>
    <s v="GB"/>
    <n v="26.41"/>
    <s v="1336"/>
    <x v="13"/>
    <s v="2023-01"/>
    <x v="3"/>
  </r>
  <r>
    <x v="0"/>
    <s v="TilburgUniversity"/>
    <n v="636.95000000000005"/>
    <s v="MB"/>
    <x v="14"/>
    <n v="2.88"/>
    <s v="GB"/>
    <n v="2.88"/>
    <s v="719"/>
    <x v="14"/>
    <s v="2020-03"/>
    <x v="2"/>
  </r>
  <r>
    <x v="0"/>
    <s v="TilburgUniversity"/>
    <n v="654.65"/>
    <s v="MB"/>
    <x v="15"/>
    <n v="28.63"/>
    <s v="GB"/>
    <n v="28.63"/>
    <s v="1192"/>
    <x v="15"/>
    <s v="2023-05"/>
    <x v="3"/>
  </r>
  <r>
    <x v="0"/>
    <s v="TilburgUniversity"/>
    <n v="671.24"/>
    <s v="MB"/>
    <x v="16"/>
    <n v="8.92"/>
    <s v="GB"/>
    <n v="8.92"/>
    <s v="1265"/>
    <x v="16"/>
    <s v="2021-04"/>
    <x v="4"/>
  </r>
  <r>
    <x v="0"/>
    <s v="TilburgUniversity"/>
    <n v="679.99"/>
    <s v="MB"/>
    <x v="17"/>
    <n v="34.659999999999997"/>
    <s v="GB"/>
    <n v="34.659999999999997"/>
    <s v="1432"/>
    <x v="17"/>
    <s v="2024-01"/>
    <x v="5"/>
  </r>
  <r>
    <x v="0"/>
    <s v="TilburgUniversity"/>
    <n v="692.71"/>
    <s v="MB"/>
    <x v="18"/>
    <n v="44.52"/>
    <s v="GB"/>
    <n v="44.52"/>
    <s v="1234"/>
    <x v="18"/>
    <s v="2025-01"/>
    <x v="0"/>
  </r>
  <r>
    <x v="0"/>
    <s v="TilburgUniversity"/>
    <n v="724.09"/>
    <s v="MB"/>
    <x v="19"/>
    <n v="27.48"/>
    <s v="GB"/>
    <n v="27.48"/>
    <s v="1684"/>
    <x v="19"/>
    <s v="2023-03"/>
    <x v="3"/>
  </r>
  <r>
    <x v="0"/>
    <s v="TilburgUniversity"/>
    <n v="749.36"/>
    <s v="MB"/>
    <x v="20"/>
    <n v="37"/>
    <s v="GB"/>
    <n v="37"/>
    <s v="1928"/>
    <x v="20"/>
    <s v="2024-04"/>
    <x v="5"/>
  </r>
  <r>
    <x v="0"/>
    <s v="TilburgUniversity"/>
    <n v="760.53"/>
    <s v="MB"/>
    <x v="21"/>
    <n v="15.28"/>
    <s v="GB"/>
    <n v="15.28"/>
    <s v="929"/>
    <x v="21"/>
    <s v="2022-01"/>
    <x v="1"/>
  </r>
  <r>
    <x v="0"/>
    <s v="TilburgUniversity"/>
    <n v="775.86"/>
    <s v="MB"/>
    <x v="22"/>
    <n v="37.75"/>
    <s v="GB"/>
    <n v="37.75"/>
    <s v="1727"/>
    <x v="22"/>
    <s v="2024-05"/>
    <x v="5"/>
  </r>
  <r>
    <x v="0"/>
    <s v="TilburgUniversity"/>
    <n v="783.3"/>
    <s v="MB"/>
    <x v="23"/>
    <n v="16.05"/>
    <s v="GB"/>
    <n v="16.05"/>
    <s v="1044"/>
    <x v="23"/>
    <s v="2022-02"/>
    <x v="1"/>
  </r>
  <r>
    <x v="0"/>
    <s v="TilburgUniversity"/>
    <n v="787.65"/>
    <s v="MB"/>
    <x v="24"/>
    <n v="48.03"/>
    <s v="GB"/>
    <n v="48.03"/>
    <s v="1444"/>
    <x v="24"/>
    <s v="2025-05"/>
    <x v="0"/>
  </r>
  <r>
    <x v="0"/>
    <s v="TilburgUniversity"/>
    <n v="798.56"/>
    <s v="MB"/>
    <x v="25"/>
    <n v="35.44"/>
    <s v="GB"/>
    <n v="35.44"/>
    <s v="1549"/>
    <x v="25"/>
    <s v="2024-02"/>
    <x v="5"/>
  </r>
  <r>
    <x v="0"/>
    <s v="TilburgUniversity"/>
    <n v="828.83"/>
    <s v="MB"/>
    <x v="26"/>
    <n v="9.73"/>
    <s v="GB"/>
    <n v="9.73"/>
    <s v="967"/>
    <x v="26"/>
    <s v="2021-05"/>
    <x v="4"/>
  </r>
  <r>
    <x v="0"/>
    <s v="TilburgUniversity"/>
    <n v="831.12"/>
    <s v="MB"/>
    <x v="27"/>
    <n v="16.86"/>
    <s v="GB"/>
    <n v="16.86"/>
    <s v="1071"/>
    <x v="27"/>
    <s v="2022-03"/>
    <x v="1"/>
  </r>
  <r>
    <x v="0"/>
    <s v="TilburgUniversity"/>
    <n v="842.09"/>
    <s v="MB"/>
    <x v="28"/>
    <n v="36.270000000000003"/>
    <s v="GB"/>
    <n v="36.270000000000003"/>
    <s v="1666"/>
    <x v="28"/>
    <s v="2024-03"/>
    <x v="5"/>
  </r>
  <r>
    <x v="0"/>
    <s v="TilburgUniversity"/>
    <n v="916.59"/>
    <s v="MB"/>
    <x v="29"/>
    <n v="8.27"/>
    <s v="GB"/>
    <n v="8.27"/>
    <s v="1368"/>
    <x v="29"/>
    <s v="2021-03"/>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CB7A59D-A163-4D69-81B1-98DEFEA171DF}" name="PivotTable3" cacheId="0" applyNumberFormats="0" applyBorderFormats="0" applyFontFormats="0" applyPatternFormats="0" applyAlignmentFormats="0" applyWidthHeightFormats="1" dataCaption="Values" grandTotalCaption="Totaal GB" updatedVersion="8" minRefreshableVersion="3" useAutoFormatting="1" itemPrintTitles="1" createdVersion="8" indent="0" outline="1" outlineData="1" multipleFieldFilters="0" chartFormat="1" rowHeaderCaption="Jaar">
  <location ref="A3:B9" firstHeaderRow="1" firstDataRow="1" firstDataCol="1"/>
  <pivotFields count="12">
    <pivotField showAll="0"/>
    <pivotField showAll="0"/>
    <pivotField showAll="0"/>
    <pivotField showAll="0"/>
    <pivotField dataField="1" showAll="0"/>
    <pivotField showAll="0"/>
    <pivotField showAll="0"/>
    <pivotField showAll="0"/>
    <pivotField showAll="0"/>
    <pivotField showAll="0"/>
    <pivotField showAll="0"/>
    <pivotField axis="axisRow" showAll="0">
      <items count="8">
        <item h="1" x="6"/>
        <item x="5"/>
        <item x="3"/>
        <item x="2"/>
        <item x="4"/>
        <item x="1"/>
        <item h="1" x="0"/>
        <item t="default"/>
      </items>
    </pivotField>
  </pivotFields>
  <rowFields count="1">
    <field x="11"/>
  </rowFields>
  <rowItems count="6">
    <i>
      <x v="1"/>
    </i>
    <i>
      <x v="2"/>
    </i>
    <i>
      <x v="3"/>
    </i>
    <i>
      <x v="4"/>
    </i>
    <i>
      <x v="5"/>
    </i>
    <i t="grand">
      <x/>
    </i>
  </rowItems>
  <colItems count="1">
    <i/>
  </colItems>
  <dataFields count="1">
    <dataField name="Som van maandelijks volume in GB" fld="4" baseField="0" baseItem="0"/>
  </dataFields>
  <formats count="13">
    <format dxfId="12">
      <pivotArea field="11" type="button" dataOnly="0" labelOnly="1" outline="0" axis="axisRow" fieldPosition="0"/>
    </format>
    <format dxfId="11">
      <pivotArea dataOnly="0" labelOnly="1" outline="0" axis="axisValues" fieldPosition="0"/>
    </format>
    <format dxfId="10">
      <pivotArea grandRow="1" outline="0" collapsedLevelsAreSubtotals="1" fieldPosition="0"/>
    </format>
    <format dxfId="9">
      <pivotArea dataOnly="0" labelOnly="1" grandRow="1" outline="0" fieldPosition="0"/>
    </format>
    <format dxfId="8">
      <pivotArea type="all" dataOnly="0" outline="0" fieldPosition="0"/>
    </format>
    <format dxfId="7">
      <pivotArea outline="0" collapsedLevelsAreSubtotals="1" fieldPosition="0"/>
    </format>
    <format dxfId="6">
      <pivotArea field="11" type="button" dataOnly="0" labelOnly="1" outline="0" axis="axisRow" fieldPosition="0"/>
    </format>
    <format dxfId="5">
      <pivotArea dataOnly="0" labelOnly="1" fieldPosition="0">
        <references count="1">
          <reference field="11" count="0"/>
        </references>
      </pivotArea>
    </format>
    <format dxfId="4">
      <pivotArea dataOnly="0" labelOnly="1" grandRow="1" outline="0" fieldPosition="0"/>
    </format>
    <format dxfId="3">
      <pivotArea dataOnly="0" labelOnly="1" outline="0" axis="axisValues" fieldPosition="0"/>
    </format>
    <format dxfId="2">
      <pivotArea collapsedLevelsAreSubtotals="1" fieldPosition="0">
        <references count="1">
          <reference field="11" count="1">
            <x v="3"/>
          </reference>
        </references>
      </pivotArea>
    </format>
    <format dxfId="1">
      <pivotArea dataOnly="0" labelOnly="1" outline="0" axis="axisValues" fieldPosition="0"/>
    </format>
    <format dxfId="0">
      <pivotArea collapsedLevelsAreSubtotals="1" fieldPosition="0">
        <references count="1">
          <reference field="11" count="0"/>
        </references>
      </pivotArea>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D4A452C-EB46-44C2-858A-4E0A312EE5A3}" name="PivotTable4"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A5" firstHeaderRow="1" firstDataRow="1" firstDataCol="1"/>
  <pivotFields count="12">
    <pivotField axis="axisRow" showAll="0">
      <items count="2">
        <item x="0"/>
        <item t="default"/>
      </items>
    </pivotField>
    <pivotField showAll="0"/>
    <pivotField showAll="0"/>
    <pivotField showAll="0"/>
    <pivotField showAll="0">
      <items count="31">
        <item x="4"/>
        <item x="5"/>
        <item x="6"/>
        <item x="7"/>
        <item x="8"/>
        <item x="9"/>
        <item x="10"/>
        <item x="11"/>
        <item x="12"/>
        <item x="13"/>
        <item x="14"/>
        <item x="15"/>
        <item x="16"/>
        <item x="17"/>
        <item x="18"/>
        <item x="19"/>
        <item x="20"/>
        <item x="21"/>
        <item x="22"/>
        <item x="23"/>
        <item x="24"/>
        <item x="25"/>
        <item x="26"/>
        <item x="27"/>
        <item x="28"/>
        <item x="29"/>
        <item x="0"/>
        <item x="1"/>
        <item x="2"/>
        <item x="3"/>
        <item t="default"/>
      </items>
    </pivotField>
    <pivotField showAll="0"/>
    <pivotField showAll="0"/>
    <pivotField showAll="0"/>
    <pivotField showAll="0"/>
    <pivotField showAll="0">
      <items count="31">
        <item x="9"/>
        <item x="8"/>
        <item x="29"/>
        <item x="16"/>
        <item x="26"/>
        <item x="21"/>
        <item x="23"/>
        <item x="27"/>
        <item x="1"/>
        <item x="3"/>
        <item x="7"/>
        <item x="5"/>
        <item x="13"/>
        <item x="6"/>
        <item x="19"/>
        <item x="14"/>
        <item x="10"/>
        <item x="15"/>
        <item x="4"/>
        <item x="17"/>
        <item x="25"/>
        <item x="28"/>
        <item x="11"/>
        <item x="20"/>
        <item x="22"/>
        <item x="18"/>
        <item x="12"/>
        <item x="2"/>
        <item x="0"/>
        <item x="24"/>
        <item t="default"/>
      </items>
    </pivotField>
    <pivotField showAll="0"/>
    <pivotField showAll="0">
      <items count="7">
        <item x="2"/>
        <item x="4"/>
        <item x="1"/>
        <item x="3"/>
        <item x="5"/>
        <item x="0"/>
        <item t="default"/>
      </items>
    </pivotField>
  </pivotFields>
  <rowFields count="1">
    <field x="0"/>
  </rowFields>
  <rowItems count="2">
    <i>
      <x/>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5C3E8-8A29-4F76-9B69-ACFA3665F301}">
  <dimension ref="A1:H36"/>
  <sheetViews>
    <sheetView tabSelected="1" workbookViewId="0">
      <selection activeCell="C21" sqref="C21"/>
    </sheetView>
  </sheetViews>
  <sheetFormatPr defaultRowHeight="12.75" x14ac:dyDescent="0.2"/>
  <cols>
    <col min="1" max="1" width="29" customWidth="1"/>
    <col min="2" max="2" width="36.5703125" customWidth="1"/>
    <col min="3" max="3" width="43.5703125" customWidth="1"/>
    <col min="4" max="4" width="30" bestFit="1" customWidth="1"/>
    <col min="5" max="5" width="22" bestFit="1" customWidth="1"/>
    <col min="6" max="6" width="56.140625" customWidth="1"/>
    <col min="7" max="7" width="22.42578125" bestFit="1" customWidth="1"/>
    <col min="8" max="8" width="10.5703125" bestFit="1" customWidth="1"/>
    <col min="12" max="12" width="29.7109375" bestFit="1" customWidth="1"/>
    <col min="14" max="14" width="23.5703125" customWidth="1"/>
  </cols>
  <sheetData>
    <row r="1" spans="1:7" x14ac:dyDescent="0.2">
      <c r="A1" s="8"/>
      <c r="B1" s="18"/>
    </row>
    <row r="2" spans="1:7" ht="15.75" x14ac:dyDescent="0.25">
      <c r="A2" s="30" t="s">
        <v>0</v>
      </c>
      <c r="B2" s="31"/>
      <c r="C2" s="15"/>
      <c r="F2" t="s">
        <v>1</v>
      </c>
      <c r="G2" t="s">
        <v>2</v>
      </c>
    </row>
    <row r="3" spans="1:7" x14ac:dyDescent="0.2">
      <c r="A3" s="9" t="s">
        <v>3</v>
      </c>
      <c r="B3" s="17" t="s">
        <v>4</v>
      </c>
      <c r="E3" t="s">
        <v>5</v>
      </c>
      <c r="F3" s="4">
        <v>10</v>
      </c>
      <c r="G3" t="s">
        <v>6</v>
      </c>
    </row>
    <row r="4" spans="1:7" x14ac:dyDescent="0.2">
      <c r="A4" s="10">
        <v>2020</v>
      </c>
      <c r="B4" s="25">
        <v>4.9801074218749992</v>
      </c>
      <c r="C4" s="15"/>
      <c r="E4" t="s">
        <v>7</v>
      </c>
      <c r="F4" s="4">
        <v>12</v>
      </c>
      <c r="G4" t="s">
        <v>266</v>
      </c>
    </row>
    <row r="5" spans="1:7" x14ac:dyDescent="0.2">
      <c r="A5" s="10">
        <v>2021</v>
      </c>
      <c r="B5" s="25">
        <v>8.0891601562499993</v>
      </c>
      <c r="C5" s="15"/>
    </row>
    <row r="6" spans="1:7" x14ac:dyDescent="0.2">
      <c r="A6" s="10">
        <v>2022</v>
      </c>
      <c r="B6" s="26">
        <v>11.262861328125002</v>
      </c>
    </row>
    <row r="7" spans="1:7" x14ac:dyDescent="0.2">
      <c r="A7" s="10">
        <v>2023</v>
      </c>
      <c r="B7" s="25">
        <v>8.1962792968749998</v>
      </c>
      <c r="C7" s="15"/>
    </row>
    <row r="8" spans="1:7" x14ac:dyDescent="0.2">
      <c r="A8" s="10">
        <v>2024</v>
      </c>
      <c r="B8" s="25">
        <v>9.8355078125000013</v>
      </c>
      <c r="C8" s="15"/>
    </row>
    <row r="9" spans="1:7" x14ac:dyDescent="0.2">
      <c r="A9" s="11" t="s">
        <v>8</v>
      </c>
      <c r="B9" s="7">
        <v>42.363916015624994</v>
      </c>
      <c r="C9" s="15"/>
    </row>
    <row r="10" spans="1:7" x14ac:dyDescent="0.2">
      <c r="A10" s="12"/>
      <c r="C10" s="15"/>
    </row>
    <row r="11" spans="1:7" x14ac:dyDescent="0.2">
      <c r="A11" s="12"/>
      <c r="B11" s="16"/>
    </row>
    <row r="12" spans="1:7" x14ac:dyDescent="0.2">
      <c r="A12" s="12"/>
      <c r="B12" s="16"/>
    </row>
    <row r="13" spans="1:7" x14ac:dyDescent="0.2">
      <c r="A13" s="12" t="s">
        <v>9</v>
      </c>
      <c r="B13">
        <f>GETPIVOTDATA("maandelijks volume in GB",$A$3)/5</f>
        <v>8.4727832031249992</v>
      </c>
      <c r="C13" s="15"/>
    </row>
    <row r="14" spans="1:7" x14ac:dyDescent="0.2">
      <c r="A14" s="12" t="s">
        <v>10</v>
      </c>
      <c r="B14" s="16">
        <f>SUM(B5:B8)/4</f>
        <v>9.345952148437501</v>
      </c>
    </row>
    <row r="15" spans="1:7" x14ac:dyDescent="0.2">
      <c r="A15" s="12"/>
      <c r="B15" s="16"/>
    </row>
    <row r="16" spans="1:7" x14ac:dyDescent="0.2">
      <c r="A16" s="12" t="s">
        <v>11</v>
      </c>
      <c r="B16" s="16">
        <v>43.828945312499997</v>
      </c>
    </row>
    <row r="17" spans="1:8" x14ac:dyDescent="0.2">
      <c r="A17" s="12" t="s">
        <v>12</v>
      </c>
      <c r="B17">
        <v>42.363916015624994</v>
      </c>
      <c r="C17" s="15"/>
    </row>
    <row r="18" spans="1:8" x14ac:dyDescent="0.2">
      <c r="A18" s="12"/>
      <c r="B18" s="16"/>
    </row>
    <row r="19" spans="1:8" x14ac:dyDescent="0.2">
      <c r="A19" s="13" t="s">
        <v>13</v>
      </c>
      <c r="B19" s="16"/>
    </row>
    <row r="20" spans="1:8" x14ac:dyDescent="0.2">
      <c r="A20" s="12">
        <v>2025</v>
      </c>
      <c r="B20">
        <f>(SUM(GETPIVOTDATA("maandelijks volume in GB",$A$3,"Jaar",2022),GETPIVOTDATA("maandelijks volume in GB",$A$3,"Jaar",2024))/2)</f>
        <v>10.549184570312502</v>
      </c>
      <c r="C20" s="15"/>
    </row>
    <row r="21" spans="1:8" ht="84.75" customHeight="1" x14ac:dyDescent="0.2">
      <c r="A21" s="27" t="s">
        <v>14</v>
      </c>
      <c r="B21" s="28"/>
      <c r="C21" s="15"/>
    </row>
    <row r="22" spans="1:8" ht="21" customHeight="1" thickTop="1" x14ac:dyDescent="0.2">
      <c r="A22" s="14"/>
      <c r="B22" s="14"/>
    </row>
    <row r="23" spans="1:8" ht="15.75" x14ac:dyDescent="0.25">
      <c r="A23" s="5" t="s">
        <v>15</v>
      </c>
      <c r="B23" s="29" t="s">
        <v>16</v>
      </c>
      <c r="C23" s="29"/>
      <c r="D23" s="29"/>
      <c r="E23" s="32" t="s">
        <v>17</v>
      </c>
      <c r="F23" s="32"/>
      <c r="G23" s="32"/>
      <c r="H23" s="22" t="s">
        <v>18</v>
      </c>
    </row>
    <row r="24" spans="1:8" x14ac:dyDescent="0.2">
      <c r="A24" s="20" t="s">
        <v>3</v>
      </c>
      <c r="B24" s="6" t="s">
        <v>19</v>
      </c>
      <c r="C24" s="6" t="s">
        <v>20</v>
      </c>
      <c r="D24" s="6" t="s">
        <v>21</v>
      </c>
      <c r="E24" s="19" t="s">
        <v>22</v>
      </c>
      <c r="F24" s="19" t="s">
        <v>20</v>
      </c>
      <c r="G24" s="19" t="s">
        <v>23</v>
      </c>
      <c r="H24" s="21"/>
    </row>
    <row r="25" spans="1:8" x14ac:dyDescent="0.2">
      <c r="A25" s="21">
        <v>2026</v>
      </c>
      <c r="B25" s="24">
        <f>(B16+B20)/2+B14</f>
        <v>36.535017089843748</v>
      </c>
      <c r="C25" s="7" t="s">
        <v>24</v>
      </c>
      <c r="D25" s="24">
        <f>B25</f>
        <v>36.535017089843748</v>
      </c>
      <c r="E25">
        <f>500+12*10</f>
        <v>620</v>
      </c>
      <c r="F25" t="s">
        <v>25</v>
      </c>
      <c r="G25">
        <f>E25</f>
        <v>620</v>
      </c>
      <c r="H25" s="23">
        <f>SUM(D25+G25)</f>
        <v>656.53501708984379</v>
      </c>
    </row>
    <row r="26" spans="1:8" x14ac:dyDescent="0.2">
      <c r="A26" s="21">
        <v>2027</v>
      </c>
      <c r="B26" s="24">
        <f>$B$14*2</f>
        <v>18.691904296875002</v>
      </c>
      <c r="C26" s="7" t="s">
        <v>26</v>
      </c>
      <c r="D26" s="24">
        <f>D25+B26</f>
        <v>55.22692138671875</v>
      </c>
      <c r="E26">
        <f>12*20</f>
        <v>240</v>
      </c>
      <c r="F26" t="s">
        <v>27</v>
      </c>
      <c r="G26">
        <f>G25+E26</f>
        <v>860</v>
      </c>
      <c r="H26" s="23">
        <f>SUM(D26+G26)</f>
        <v>915.2269213867188</v>
      </c>
    </row>
    <row r="27" spans="1:8" x14ac:dyDescent="0.2">
      <c r="A27" s="21">
        <v>2028</v>
      </c>
      <c r="B27" s="24">
        <f t="shared" ref="B27:B35" si="0">$B$14*2</f>
        <v>18.691904296875002</v>
      </c>
      <c r="C27" s="7"/>
      <c r="D27" s="24">
        <f t="shared" ref="D27:D36" si="1">D26+B27</f>
        <v>73.918825683593752</v>
      </c>
      <c r="E27">
        <f>12*20-2</f>
        <v>238</v>
      </c>
      <c r="F27" t="s">
        <v>28</v>
      </c>
      <c r="G27">
        <f t="shared" ref="G27:G36" si="2">G26+E27</f>
        <v>1098</v>
      </c>
      <c r="H27" s="23">
        <f t="shared" ref="H27:H36" si="3">SUM(D27+G27)</f>
        <v>1171.9188256835937</v>
      </c>
    </row>
    <row r="28" spans="1:8" x14ac:dyDescent="0.2">
      <c r="A28" s="21">
        <v>2029</v>
      </c>
      <c r="B28" s="24">
        <f t="shared" si="0"/>
        <v>18.691904296875002</v>
      </c>
      <c r="C28" s="7"/>
      <c r="D28" s="24">
        <f t="shared" si="1"/>
        <v>92.610729980468761</v>
      </c>
      <c r="E28">
        <f>12*20-3</f>
        <v>237</v>
      </c>
      <c r="G28">
        <f t="shared" si="2"/>
        <v>1335</v>
      </c>
      <c r="H28" s="23">
        <f t="shared" si="3"/>
        <v>1427.6107299804687</v>
      </c>
    </row>
    <row r="29" spans="1:8" x14ac:dyDescent="0.2">
      <c r="A29" s="21">
        <v>2030</v>
      </c>
      <c r="B29" s="24">
        <f t="shared" si="0"/>
        <v>18.691904296875002</v>
      </c>
      <c r="C29" s="7"/>
      <c r="D29" s="24">
        <f t="shared" si="1"/>
        <v>111.30263427734377</v>
      </c>
      <c r="E29">
        <f>12*20-4</f>
        <v>236</v>
      </c>
      <c r="G29">
        <f t="shared" si="2"/>
        <v>1571</v>
      </c>
      <c r="H29" s="23">
        <f t="shared" si="3"/>
        <v>1682.3026342773437</v>
      </c>
    </row>
    <row r="30" spans="1:8" x14ac:dyDescent="0.2">
      <c r="A30" s="21">
        <v>2031</v>
      </c>
      <c r="B30" s="24">
        <f t="shared" si="0"/>
        <v>18.691904296875002</v>
      </c>
      <c r="C30" s="7"/>
      <c r="D30" s="24">
        <f t="shared" si="1"/>
        <v>129.99453857421878</v>
      </c>
      <c r="E30">
        <f>12*20-10</f>
        <v>230</v>
      </c>
      <c r="F30" t="s">
        <v>29</v>
      </c>
      <c r="G30">
        <f t="shared" si="2"/>
        <v>1801</v>
      </c>
      <c r="H30" s="23">
        <f t="shared" si="3"/>
        <v>1930.9945385742187</v>
      </c>
    </row>
    <row r="31" spans="1:8" x14ac:dyDescent="0.2">
      <c r="A31" s="21">
        <v>2032</v>
      </c>
      <c r="B31" s="24">
        <f t="shared" si="0"/>
        <v>18.691904296875002</v>
      </c>
      <c r="C31" s="7"/>
      <c r="D31" s="24">
        <f t="shared" si="1"/>
        <v>148.68644287109379</v>
      </c>
      <c r="E31">
        <f>(12*20)-10</f>
        <v>230</v>
      </c>
      <c r="G31">
        <f t="shared" si="2"/>
        <v>2031</v>
      </c>
      <c r="H31" s="23">
        <f t="shared" si="3"/>
        <v>2179.6864428710937</v>
      </c>
    </row>
    <row r="32" spans="1:8" x14ac:dyDescent="0.2">
      <c r="A32" s="21">
        <v>2033</v>
      </c>
      <c r="B32" s="24">
        <f t="shared" si="0"/>
        <v>18.691904296875002</v>
      </c>
      <c r="C32" s="7"/>
      <c r="D32" s="24">
        <f t="shared" si="1"/>
        <v>167.3783471679688</v>
      </c>
      <c r="E32">
        <f>12*15-20</f>
        <v>160</v>
      </c>
      <c r="F32" t="s">
        <v>30</v>
      </c>
      <c r="G32">
        <f t="shared" si="2"/>
        <v>2191</v>
      </c>
      <c r="H32" s="23">
        <f t="shared" si="3"/>
        <v>2358.378347167969</v>
      </c>
    </row>
    <row r="33" spans="1:8" x14ac:dyDescent="0.2">
      <c r="A33" s="21">
        <v>2034</v>
      </c>
      <c r="B33" s="24">
        <f t="shared" si="0"/>
        <v>18.691904296875002</v>
      </c>
      <c r="C33" s="7"/>
      <c r="D33" s="24">
        <f t="shared" si="1"/>
        <v>186.07025146484381</v>
      </c>
      <c r="E33">
        <f>12*15-20</f>
        <v>160</v>
      </c>
      <c r="G33">
        <f t="shared" si="2"/>
        <v>2351</v>
      </c>
      <c r="H33" s="23">
        <f t="shared" si="3"/>
        <v>2537.0702514648438</v>
      </c>
    </row>
    <row r="34" spans="1:8" x14ac:dyDescent="0.2">
      <c r="A34" s="21">
        <v>2035</v>
      </c>
      <c r="B34" s="24">
        <f t="shared" si="0"/>
        <v>18.691904296875002</v>
      </c>
      <c r="C34" s="7"/>
      <c r="D34" s="24">
        <f t="shared" si="1"/>
        <v>204.76215576171882</v>
      </c>
      <c r="E34">
        <f>12*15-20</f>
        <v>160</v>
      </c>
      <c r="G34">
        <f t="shared" si="2"/>
        <v>2511</v>
      </c>
      <c r="H34" s="23">
        <f t="shared" si="3"/>
        <v>2715.762155761719</v>
      </c>
    </row>
    <row r="35" spans="1:8" x14ac:dyDescent="0.2">
      <c r="A35" s="21">
        <v>2036</v>
      </c>
      <c r="B35" s="24">
        <f t="shared" si="0"/>
        <v>18.691904296875002</v>
      </c>
      <c r="C35" s="7"/>
      <c r="D35" s="24">
        <f t="shared" si="1"/>
        <v>223.45406005859383</v>
      </c>
      <c r="E35">
        <f>12*15-20</f>
        <v>160</v>
      </c>
      <c r="G35">
        <f t="shared" si="2"/>
        <v>2671</v>
      </c>
      <c r="H35" s="23">
        <f t="shared" si="3"/>
        <v>2894.4540600585938</v>
      </c>
    </row>
    <row r="36" spans="1:8" x14ac:dyDescent="0.2">
      <c r="A36" s="21">
        <v>2037</v>
      </c>
      <c r="B36" s="24">
        <f>$B$14*2-B14-B25</f>
        <v>-27.189064941406247</v>
      </c>
      <c r="C36" s="7" t="s">
        <v>31</v>
      </c>
      <c r="D36" s="24">
        <f t="shared" si="1"/>
        <v>196.26499511718757</v>
      </c>
      <c r="E36">
        <f>12*15-40-100</f>
        <v>40</v>
      </c>
      <c r="F36" t="s">
        <v>32</v>
      </c>
      <c r="G36">
        <f t="shared" si="2"/>
        <v>2711</v>
      </c>
      <c r="H36" s="23">
        <f t="shared" si="3"/>
        <v>2907.2649951171875</v>
      </c>
    </row>
  </sheetData>
  <mergeCells count="4">
    <mergeCell ref="A21:B21"/>
    <mergeCell ref="B23:D23"/>
    <mergeCell ref="A2:B2"/>
    <mergeCell ref="E23:G23"/>
  </mergeCell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E2B54-68F5-4316-B766-32C36BDAABCE}">
  <dimension ref="A1:L74"/>
  <sheetViews>
    <sheetView topLeftCell="E1" workbookViewId="0">
      <selection activeCell="I17" sqref="I17"/>
    </sheetView>
  </sheetViews>
  <sheetFormatPr defaultRowHeight="12.75" x14ac:dyDescent="0.2"/>
  <cols>
    <col min="1" max="1" width="5.7109375" bestFit="1" customWidth="1"/>
    <col min="2" max="2" width="14.5703125" bestFit="1" customWidth="1"/>
    <col min="3" max="5" width="35.7109375" customWidth="1"/>
    <col min="6" max="6" width="22" customWidth="1"/>
    <col min="7" max="7" width="10" customWidth="1"/>
    <col min="8" max="8" width="32.7109375" customWidth="1"/>
    <col min="9" max="9" width="15.85546875" bestFit="1" customWidth="1"/>
    <col min="10" max="10" width="14.5703125" bestFit="1" customWidth="1"/>
    <col min="11" max="11" width="8" bestFit="1" customWidth="1"/>
  </cols>
  <sheetData>
    <row r="1" spans="1:12" x14ac:dyDescent="0.2">
      <c r="A1" t="s">
        <v>33</v>
      </c>
      <c r="B1" t="s">
        <v>34</v>
      </c>
      <c r="C1" t="s">
        <v>35</v>
      </c>
      <c r="D1" t="s">
        <v>36</v>
      </c>
      <c r="E1" t="s">
        <v>37</v>
      </c>
      <c r="F1" t="s">
        <v>38</v>
      </c>
      <c r="G1" t="s">
        <v>39</v>
      </c>
      <c r="H1" t="s">
        <v>40</v>
      </c>
      <c r="I1" t="s">
        <v>41</v>
      </c>
      <c r="J1" t="s">
        <v>42</v>
      </c>
      <c r="K1" t="s">
        <v>43</v>
      </c>
      <c r="L1" t="s">
        <v>3</v>
      </c>
    </row>
    <row r="2" spans="1:12" x14ac:dyDescent="0.2">
      <c r="A2" t="s">
        <v>44</v>
      </c>
      <c r="B2" t="s">
        <v>45</v>
      </c>
      <c r="C2">
        <v>1</v>
      </c>
      <c r="D2" t="s">
        <v>46</v>
      </c>
      <c r="E2">
        <v>1</v>
      </c>
      <c r="F2">
        <v>47.26</v>
      </c>
      <c r="G2" t="s">
        <v>46</v>
      </c>
      <c r="H2">
        <v>47.26</v>
      </c>
      <c r="I2" t="s">
        <v>47</v>
      </c>
      <c r="J2" t="s">
        <v>48</v>
      </c>
      <c r="K2" t="s">
        <v>49</v>
      </c>
      <c r="L2">
        <v>2025</v>
      </c>
    </row>
    <row r="3" spans="1:12" x14ac:dyDescent="0.2">
      <c r="A3" t="s">
        <v>44</v>
      </c>
      <c r="B3" t="s">
        <v>45</v>
      </c>
      <c r="C3">
        <v>1.02</v>
      </c>
      <c r="D3" t="s">
        <v>46</v>
      </c>
      <c r="E3">
        <v>1.02</v>
      </c>
      <c r="F3">
        <v>38.78</v>
      </c>
      <c r="G3" t="s">
        <v>46</v>
      </c>
      <c r="H3">
        <v>38.78</v>
      </c>
      <c r="I3" t="s">
        <v>50</v>
      </c>
      <c r="J3" t="s">
        <v>51</v>
      </c>
      <c r="K3" t="s">
        <v>52</v>
      </c>
      <c r="L3">
        <v>2024</v>
      </c>
    </row>
    <row r="4" spans="1:12" x14ac:dyDescent="0.2">
      <c r="A4" t="s">
        <v>44</v>
      </c>
      <c r="B4" t="s">
        <v>45</v>
      </c>
      <c r="C4">
        <v>1.04</v>
      </c>
      <c r="D4" t="s">
        <v>46</v>
      </c>
      <c r="E4">
        <v>1.04</v>
      </c>
      <c r="F4">
        <v>22.45</v>
      </c>
      <c r="G4" t="s">
        <v>46</v>
      </c>
      <c r="H4">
        <v>22.45</v>
      </c>
      <c r="I4" t="s">
        <v>53</v>
      </c>
      <c r="J4" t="s">
        <v>54</v>
      </c>
      <c r="K4" t="s">
        <v>55</v>
      </c>
      <c r="L4">
        <v>2022</v>
      </c>
    </row>
    <row r="5" spans="1:12" x14ac:dyDescent="0.2">
      <c r="A5" t="s">
        <v>44</v>
      </c>
      <c r="B5" t="s">
        <v>45</v>
      </c>
      <c r="C5">
        <v>1.04</v>
      </c>
      <c r="D5" t="s">
        <v>46</v>
      </c>
      <c r="E5">
        <v>1.04</v>
      </c>
      <c r="F5">
        <v>24.22</v>
      </c>
      <c r="G5" t="s">
        <v>46</v>
      </c>
      <c r="H5">
        <v>24.22</v>
      </c>
      <c r="I5" t="s">
        <v>56</v>
      </c>
      <c r="J5" t="s">
        <v>57</v>
      </c>
      <c r="K5" t="s">
        <v>58</v>
      </c>
      <c r="L5">
        <v>2022</v>
      </c>
    </row>
    <row r="6" spans="1:12" x14ac:dyDescent="0.2">
      <c r="A6" t="s">
        <v>44</v>
      </c>
      <c r="B6" t="s">
        <v>45</v>
      </c>
      <c r="C6">
        <v>1.04</v>
      </c>
      <c r="D6" t="s">
        <v>46</v>
      </c>
      <c r="E6">
        <v>1.04</v>
      </c>
      <c r="F6">
        <v>43.17</v>
      </c>
      <c r="G6" t="s">
        <v>46</v>
      </c>
      <c r="H6">
        <v>43.17</v>
      </c>
      <c r="I6" t="s">
        <v>59</v>
      </c>
      <c r="J6" t="s">
        <v>60</v>
      </c>
      <c r="K6" t="s">
        <v>61</v>
      </c>
      <c r="L6">
        <v>2024</v>
      </c>
    </row>
    <row r="7" spans="1:12" x14ac:dyDescent="0.2">
      <c r="A7" t="s">
        <v>44</v>
      </c>
      <c r="B7" t="s">
        <v>45</v>
      </c>
      <c r="C7">
        <v>1.05</v>
      </c>
      <c r="D7" t="s">
        <v>46</v>
      </c>
      <c r="E7">
        <v>1.05</v>
      </c>
      <c r="F7">
        <v>13.9</v>
      </c>
      <c r="G7" t="s">
        <v>46</v>
      </c>
      <c r="H7">
        <v>13.9</v>
      </c>
      <c r="I7" t="s">
        <v>62</v>
      </c>
      <c r="J7" t="s">
        <v>63</v>
      </c>
      <c r="K7" t="s">
        <v>64</v>
      </c>
      <c r="L7">
        <v>2021</v>
      </c>
    </row>
    <row r="8" spans="1:12" x14ac:dyDescent="0.2">
      <c r="A8" t="s">
        <v>44</v>
      </c>
      <c r="B8" t="s">
        <v>45</v>
      </c>
      <c r="C8">
        <v>1.05</v>
      </c>
      <c r="D8" t="s">
        <v>46</v>
      </c>
      <c r="E8">
        <v>1.05</v>
      </c>
      <c r="F8">
        <v>17.899999999999999</v>
      </c>
      <c r="G8" t="s">
        <v>46</v>
      </c>
      <c r="H8">
        <v>17.899999999999999</v>
      </c>
      <c r="I8" t="s">
        <v>65</v>
      </c>
      <c r="J8" t="s">
        <v>66</v>
      </c>
      <c r="K8" t="s">
        <v>67</v>
      </c>
      <c r="L8">
        <v>2022</v>
      </c>
    </row>
    <row r="9" spans="1:12" x14ac:dyDescent="0.2">
      <c r="A9" t="s">
        <v>44</v>
      </c>
      <c r="B9" t="s">
        <v>45</v>
      </c>
      <c r="C9">
        <v>1.08</v>
      </c>
      <c r="D9" t="s">
        <v>46</v>
      </c>
      <c r="E9">
        <v>1.08</v>
      </c>
      <c r="F9">
        <v>25.3</v>
      </c>
      <c r="G9" t="s">
        <v>46</v>
      </c>
      <c r="H9">
        <v>25.3</v>
      </c>
      <c r="I9" t="s">
        <v>68</v>
      </c>
      <c r="J9" t="s">
        <v>69</v>
      </c>
      <c r="K9" t="s">
        <v>70</v>
      </c>
      <c r="L9">
        <v>2022</v>
      </c>
    </row>
    <row r="10" spans="1:12" x14ac:dyDescent="0.2">
      <c r="A10" t="s">
        <v>44</v>
      </c>
      <c r="B10" t="s">
        <v>45</v>
      </c>
      <c r="C10">
        <v>1.08</v>
      </c>
      <c r="D10" t="s">
        <v>46</v>
      </c>
      <c r="E10">
        <v>1.08</v>
      </c>
      <c r="F10">
        <v>42.13</v>
      </c>
      <c r="G10" t="s">
        <v>46</v>
      </c>
      <c r="H10">
        <v>42.13</v>
      </c>
      <c r="I10" t="s">
        <v>71</v>
      </c>
      <c r="J10" t="s">
        <v>72</v>
      </c>
      <c r="K10" t="s">
        <v>73</v>
      </c>
      <c r="L10">
        <v>2024</v>
      </c>
    </row>
    <row r="11" spans="1:12" x14ac:dyDescent="0.2">
      <c r="A11" t="s">
        <v>44</v>
      </c>
      <c r="B11" t="s">
        <v>45</v>
      </c>
      <c r="C11">
        <v>1.1000000000000001</v>
      </c>
      <c r="D11" t="s">
        <v>46</v>
      </c>
      <c r="E11">
        <v>1.1000000000000001</v>
      </c>
      <c r="F11">
        <v>33.01</v>
      </c>
      <c r="G11" t="s">
        <v>46</v>
      </c>
      <c r="H11">
        <v>33.01</v>
      </c>
      <c r="I11" t="s">
        <v>74</v>
      </c>
      <c r="J11" t="s">
        <v>75</v>
      </c>
      <c r="K11" t="s">
        <v>76</v>
      </c>
      <c r="L11">
        <v>2023</v>
      </c>
    </row>
    <row r="12" spans="1:12" x14ac:dyDescent="0.2">
      <c r="A12" t="s">
        <v>44</v>
      </c>
      <c r="B12" t="s">
        <v>45</v>
      </c>
      <c r="C12">
        <v>1.17</v>
      </c>
      <c r="D12" t="s">
        <v>46</v>
      </c>
      <c r="E12">
        <v>1.17</v>
      </c>
      <c r="F12">
        <v>46.26</v>
      </c>
      <c r="G12" t="s">
        <v>46</v>
      </c>
      <c r="H12">
        <v>46.26</v>
      </c>
      <c r="I12" t="s">
        <v>77</v>
      </c>
      <c r="J12" t="s">
        <v>78</v>
      </c>
      <c r="K12" t="s">
        <v>79</v>
      </c>
      <c r="L12">
        <v>2025</v>
      </c>
    </row>
    <row r="13" spans="1:12" x14ac:dyDescent="0.2">
      <c r="A13" t="s">
        <v>44</v>
      </c>
      <c r="B13" t="s">
        <v>45</v>
      </c>
      <c r="C13">
        <v>1.41</v>
      </c>
      <c r="D13" t="s">
        <v>46</v>
      </c>
      <c r="E13">
        <v>1.41</v>
      </c>
      <c r="F13">
        <v>41.04</v>
      </c>
      <c r="G13" t="s">
        <v>46</v>
      </c>
      <c r="H13">
        <v>41.04</v>
      </c>
      <c r="I13" t="s">
        <v>80</v>
      </c>
      <c r="J13" t="s">
        <v>81</v>
      </c>
      <c r="K13" t="s">
        <v>82</v>
      </c>
      <c r="L13">
        <v>2024</v>
      </c>
    </row>
    <row r="14" spans="1:12" x14ac:dyDescent="0.2">
      <c r="A14" t="s">
        <v>44</v>
      </c>
      <c r="B14" t="s">
        <v>45</v>
      </c>
      <c r="C14">
        <v>1.74</v>
      </c>
      <c r="D14" t="s">
        <v>46</v>
      </c>
      <c r="E14">
        <v>1.74</v>
      </c>
      <c r="F14">
        <v>19.64</v>
      </c>
      <c r="G14" t="s">
        <v>46</v>
      </c>
      <c r="H14">
        <v>19.64</v>
      </c>
      <c r="I14" t="s">
        <v>83</v>
      </c>
      <c r="J14" t="s">
        <v>84</v>
      </c>
      <c r="K14" t="s">
        <v>85</v>
      </c>
      <c r="L14">
        <v>2022</v>
      </c>
    </row>
    <row r="15" spans="1:12" x14ac:dyDescent="0.2">
      <c r="A15" t="s">
        <v>44</v>
      </c>
      <c r="B15" t="s">
        <v>45</v>
      </c>
      <c r="C15">
        <v>1.76</v>
      </c>
      <c r="D15" t="s">
        <v>46</v>
      </c>
      <c r="E15">
        <v>1.76</v>
      </c>
      <c r="F15">
        <v>21.41</v>
      </c>
      <c r="G15" t="s">
        <v>46</v>
      </c>
      <c r="H15">
        <v>21.41</v>
      </c>
      <c r="I15" t="s">
        <v>86</v>
      </c>
      <c r="J15" t="s">
        <v>87</v>
      </c>
      <c r="K15" t="s">
        <v>88</v>
      </c>
      <c r="L15">
        <v>2022</v>
      </c>
    </row>
    <row r="16" spans="1:12" x14ac:dyDescent="0.2">
      <c r="A16" t="s">
        <v>44</v>
      </c>
      <c r="B16" t="s">
        <v>45</v>
      </c>
      <c r="C16" s="3">
        <v>1014.5</v>
      </c>
      <c r="D16" t="s">
        <v>89</v>
      </c>
      <c r="E16">
        <f>C16/1024</f>
        <v>0.99072265625</v>
      </c>
      <c r="F16">
        <v>34</v>
      </c>
      <c r="G16" t="s">
        <v>46</v>
      </c>
      <c r="H16">
        <v>34</v>
      </c>
      <c r="I16" t="s">
        <v>90</v>
      </c>
      <c r="J16" t="s">
        <v>91</v>
      </c>
      <c r="K16" t="s">
        <v>92</v>
      </c>
      <c r="L16">
        <v>2023</v>
      </c>
    </row>
    <row r="17" spans="1:12" x14ac:dyDescent="0.2">
      <c r="A17" t="s">
        <v>44</v>
      </c>
      <c r="B17" t="s">
        <v>45</v>
      </c>
      <c r="C17">
        <v>104.31</v>
      </c>
      <c r="D17" t="s">
        <v>89</v>
      </c>
      <c r="E17">
        <f t="shared" ref="E17:E74" si="0">C17/1024</f>
        <v>0.101865234375</v>
      </c>
      <c r="F17">
        <v>4.4400000000000004</v>
      </c>
      <c r="G17" t="s">
        <v>46</v>
      </c>
      <c r="H17">
        <v>4.4400000000000004</v>
      </c>
      <c r="I17" t="s">
        <v>93</v>
      </c>
      <c r="J17" t="s">
        <v>94</v>
      </c>
      <c r="K17" t="s">
        <v>95</v>
      </c>
      <c r="L17">
        <v>2020</v>
      </c>
    </row>
    <row r="18" spans="1:12" x14ac:dyDescent="0.2">
      <c r="A18" t="s">
        <v>44</v>
      </c>
      <c r="B18" t="s">
        <v>45</v>
      </c>
      <c r="C18">
        <v>105.27</v>
      </c>
      <c r="D18" t="s">
        <v>89</v>
      </c>
      <c r="E18">
        <f t="shared" si="0"/>
        <v>0.102802734375</v>
      </c>
      <c r="F18">
        <v>11.19</v>
      </c>
      <c r="G18" t="s">
        <v>46</v>
      </c>
      <c r="H18">
        <v>11.19</v>
      </c>
      <c r="I18" t="s">
        <v>96</v>
      </c>
      <c r="J18" t="s">
        <v>97</v>
      </c>
      <c r="K18" t="s">
        <v>98</v>
      </c>
      <c r="L18">
        <v>2021</v>
      </c>
    </row>
    <row r="19" spans="1:12" x14ac:dyDescent="0.2">
      <c r="A19" t="s">
        <v>44</v>
      </c>
      <c r="B19" t="s">
        <v>45</v>
      </c>
      <c r="C19">
        <v>107.55</v>
      </c>
      <c r="D19" t="s">
        <v>89</v>
      </c>
      <c r="E19">
        <f t="shared" si="0"/>
        <v>0.105029296875</v>
      </c>
      <c r="F19">
        <v>4.54</v>
      </c>
      <c r="G19" t="s">
        <v>46</v>
      </c>
      <c r="H19">
        <v>4.54</v>
      </c>
      <c r="I19" t="s">
        <v>99</v>
      </c>
      <c r="J19" t="s">
        <v>100</v>
      </c>
      <c r="K19" t="s">
        <v>101</v>
      </c>
      <c r="L19">
        <v>2020</v>
      </c>
    </row>
    <row r="20" spans="1:12" x14ac:dyDescent="0.2">
      <c r="A20" t="s">
        <v>44</v>
      </c>
      <c r="B20" t="s">
        <v>45</v>
      </c>
      <c r="C20">
        <v>186.69</v>
      </c>
      <c r="D20" t="s">
        <v>89</v>
      </c>
      <c r="E20">
        <f t="shared" si="0"/>
        <v>0.182314453125</v>
      </c>
      <c r="F20">
        <v>30.46</v>
      </c>
      <c r="G20" t="s">
        <v>46</v>
      </c>
      <c r="H20">
        <v>30.46</v>
      </c>
      <c r="I20" t="s">
        <v>102</v>
      </c>
      <c r="J20" t="s">
        <v>103</v>
      </c>
      <c r="K20" t="s">
        <v>104</v>
      </c>
      <c r="L20">
        <v>2023</v>
      </c>
    </row>
    <row r="21" spans="1:12" x14ac:dyDescent="0.2">
      <c r="A21" t="s">
        <v>44</v>
      </c>
      <c r="B21" t="s">
        <v>45</v>
      </c>
      <c r="C21">
        <v>197.72</v>
      </c>
      <c r="D21" t="s">
        <v>89</v>
      </c>
      <c r="E21">
        <f t="shared" si="0"/>
        <v>0.1930859375</v>
      </c>
      <c r="F21">
        <v>22.64</v>
      </c>
      <c r="G21" t="s">
        <v>46</v>
      </c>
      <c r="H21">
        <v>22.64</v>
      </c>
      <c r="I21" t="s">
        <v>105</v>
      </c>
      <c r="J21" t="s">
        <v>106</v>
      </c>
      <c r="K21" t="s">
        <v>107</v>
      </c>
      <c r="L21">
        <v>2022</v>
      </c>
    </row>
    <row r="22" spans="1:12" x14ac:dyDescent="0.2">
      <c r="A22" t="s">
        <v>44</v>
      </c>
      <c r="B22" t="s">
        <v>45</v>
      </c>
      <c r="C22">
        <v>204.74</v>
      </c>
      <c r="D22" t="s">
        <v>89</v>
      </c>
      <c r="E22">
        <f t="shared" si="0"/>
        <v>0.19994140625000001</v>
      </c>
      <c r="F22">
        <v>3.08</v>
      </c>
      <c r="G22" t="s">
        <v>46</v>
      </c>
      <c r="H22">
        <v>3.08</v>
      </c>
      <c r="I22" t="s">
        <v>108</v>
      </c>
      <c r="J22" t="s">
        <v>109</v>
      </c>
      <c r="K22" t="s">
        <v>110</v>
      </c>
      <c r="L22">
        <v>2020</v>
      </c>
    </row>
    <row r="23" spans="1:12" x14ac:dyDescent="0.2">
      <c r="A23" t="s">
        <v>44</v>
      </c>
      <c r="B23" t="s">
        <v>45</v>
      </c>
      <c r="C23">
        <v>229.12</v>
      </c>
      <c r="D23" t="s">
        <v>89</v>
      </c>
      <c r="E23">
        <f t="shared" si="0"/>
        <v>0.22375</v>
      </c>
      <c r="F23">
        <v>383.88</v>
      </c>
      <c r="G23" t="s">
        <v>89</v>
      </c>
      <c r="H23">
        <v>0.3748828125</v>
      </c>
      <c r="I23" t="s">
        <v>111</v>
      </c>
      <c r="J23" t="s">
        <v>112</v>
      </c>
      <c r="K23" t="s">
        <v>113</v>
      </c>
      <c r="L23">
        <v>2019</v>
      </c>
    </row>
    <row r="24" spans="1:12" x14ac:dyDescent="0.2">
      <c r="A24" t="s">
        <v>44</v>
      </c>
      <c r="B24" t="s">
        <v>45</v>
      </c>
      <c r="C24">
        <v>285.95999999999998</v>
      </c>
      <c r="D24" t="s">
        <v>89</v>
      </c>
      <c r="E24">
        <f t="shared" si="0"/>
        <v>0.27925781249999998</v>
      </c>
      <c r="F24">
        <v>1.47</v>
      </c>
      <c r="G24" t="s">
        <v>46</v>
      </c>
      <c r="H24">
        <v>1.47</v>
      </c>
      <c r="I24" t="s">
        <v>114</v>
      </c>
      <c r="J24" t="s">
        <v>115</v>
      </c>
      <c r="K24" t="s">
        <v>116</v>
      </c>
      <c r="L24">
        <v>2019</v>
      </c>
    </row>
    <row r="25" spans="1:12" x14ac:dyDescent="0.2">
      <c r="A25" t="s">
        <v>44</v>
      </c>
      <c r="B25" t="s">
        <v>45</v>
      </c>
      <c r="C25">
        <v>338.6</v>
      </c>
      <c r="D25" t="s">
        <v>89</v>
      </c>
      <c r="E25">
        <f t="shared" si="0"/>
        <v>0.33066406250000002</v>
      </c>
      <c r="F25">
        <v>722.47</v>
      </c>
      <c r="G25" t="s">
        <v>89</v>
      </c>
      <c r="H25">
        <v>0.70553710937500003</v>
      </c>
      <c r="I25" t="s">
        <v>117</v>
      </c>
      <c r="J25" t="s">
        <v>118</v>
      </c>
      <c r="K25" t="s">
        <v>119</v>
      </c>
      <c r="L25">
        <v>2019</v>
      </c>
    </row>
    <row r="26" spans="1:12" x14ac:dyDescent="0.2">
      <c r="A26" t="s">
        <v>44</v>
      </c>
      <c r="B26" t="s">
        <v>45</v>
      </c>
      <c r="C26">
        <v>352.06</v>
      </c>
      <c r="D26" t="s">
        <v>89</v>
      </c>
      <c r="E26">
        <f t="shared" si="0"/>
        <v>0.34380859375</v>
      </c>
      <c r="F26">
        <v>2.2599999999999998</v>
      </c>
      <c r="G26" t="s">
        <v>46</v>
      </c>
      <c r="H26">
        <v>2.2599999999999998</v>
      </c>
      <c r="I26" t="s">
        <v>120</v>
      </c>
      <c r="J26" t="s">
        <v>121</v>
      </c>
      <c r="K26" t="s">
        <v>122</v>
      </c>
      <c r="L26">
        <v>2020</v>
      </c>
    </row>
    <row r="27" spans="1:12" x14ac:dyDescent="0.2">
      <c r="A27" t="s">
        <v>44</v>
      </c>
      <c r="B27" t="s">
        <v>45</v>
      </c>
      <c r="C27">
        <v>374.5</v>
      </c>
      <c r="D27" t="s">
        <v>89</v>
      </c>
      <c r="E27">
        <f t="shared" si="0"/>
        <v>0.36572265625</v>
      </c>
      <c r="F27">
        <v>26.77</v>
      </c>
      <c r="G27" t="s">
        <v>46</v>
      </c>
      <c r="H27">
        <v>26.77</v>
      </c>
      <c r="I27" t="s">
        <v>123</v>
      </c>
      <c r="J27" t="s">
        <v>124</v>
      </c>
      <c r="K27" t="s">
        <v>125</v>
      </c>
      <c r="L27">
        <v>2023</v>
      </c>
    </row>
    <row r="28" spans="1:12" x14ac:dyDescent="0.2">
      <c r="A28" t="s">
        <v>44</v>
      </c>
      <c r="B28" t="s">
        <v>45</v>
      </c>
      <c r="C28">
        <v>39.72</v>
      </c>
      <c r="D28" t="s">
        <v>89</v>
      </c>
      <c r="E28">
        <f t="shared" si="0"/>
        <v>3.8789062499999999E-2</v>
      </c>
      <c r="F28">
        <v>154.76</v>
      </c>
      <c r="G28" t="s">
        <v>89</v>
      </c>
      <c r="H28">
        <v>0.15113281249999999</v>
      </c>
      <c r="I28" t="s">
        <v>126</v>
      </c>
      <c r="J28" t="s">
        <v>127</v>
      </c>
      <c r="K28" t="s">
        <v>128</v>
      </c>
      <c r="L28">
        <v>2019</v>
      </c>
    </row>
    <row r="29" spans="1:12" x14ac:dyDescent="0.2">
      <c r="A29" t="s">
        <v>44</v>
      </c>
      <c r="B29" t="s">
        <v>45</v>
      </c>
      <c r="C29">
        <v>394.78</v>
      </c>
      <c r="D29" t="s">
        <v>89</v>
      </c>
      <c r="E29">
        <f t="shared" si="0"/>
        <v>0.38552734374999997</v>
      </c>
      <c r="F29">
        <v>39.159999999999997</v>
      </c>
      <c r="G29" t="s">
        <v>46</v>
      </c>
      <c r="H29">
        <v>39.159999999999997</v>
      </c>
      <c r="I29" t="s">
        <v>129</v>
      </c>
      <c r="J29" t="s">
        <v>130</v>
      </c>
      <c r="K29" t="s">
        <v>131</v>
      </c>
      <c r="L29">
        <v>2024</v>
      </c>
    </row>
    <row r="30" spans="1:12" x14ac:dyDescent="0.2">
      <c r="A30" t="s">
        <v>44</v>
      </c>
      <c r="B30" t="s">
        <v>45</v>
      </c>
      <c r="C30">
        <v>449.46</v>
      </c>
      <c r="D30" t="s">
        <v>89</v>
      </c>
      <c r="E30">
        <f t="shared" si="0"/>
        <v>0.43892578124999998</v>
      </c>
      <c r="F30">
        <v>4.9800000000000004</v>
      </c>
      <c r="G30" t="s">
        <v>46</v>
      </c>
      <c r="H30">
        <v>4.9800000000000004</v>
      </c>
      <c r="I30" t="s">
        <v>132</v>
      </c>
      <c r="J30" t="s">
        <v>133</v>
      </c>
      <c r="K30" t="s">
        <v>134</v>
      </c>
      <c r="L30">
        <v>2020</v>
      </c>
    </row>
    <row r="31" spans="1:12" x14ac:dyDescent="0.2">
      <c r="A31" t="s">
        <v>44</v>
      </c>
      <c r="B31" t="s">
        <v>45</v>
      </c>
      <c r="C31">
        <v>461.83</v>
      </c>
      <c r="D31" t="s">
        <v>89</v>
      </c>
      <c r="E31">
        <f t="shared" si="0"/>
        <v>0.45100585937499998</v>
      </c>
      <c r="F31">
        <v>1.92</v>
      </c>
      <c r="G31" t="s">
        <v>46</v>
      </c>
      <c r="H31">
        <v>1.92</v>
      </c>
      <c r="I31" t="s">
        <v>135</v>
      </c>
      <c r="J31" t="s">
        <v>136</v>
      </c>
      <c r="K31" t="s">
        <v>137</v>
      </c>
      <c r="L31">
        <v>2020</v>
      </c>
    </row>
    <row r="32" spans="1:12" x14ac:dyDescent="0.2">
      <c r="A32" t="s">
        <v>44</v>
      </c>
      <c r="B32" t="s">
        <v>45</v>
      </c>
      <c r="C32">
        <v>466.3</v>
      </c>
      <c r="D32" t="s">
        <v>89</v>
      </c>
      <c r="E32">
        <f t="shared" si="0"/>
        <v>0.45537109375000001</v>
      </c>
      <c r="F32">
        <v>5.43</v>
      </c>
      <c r="G32" t="s">
        <v>46</v>
      </c>
      <c r="H32">
        <v>5.43</v>
      </c>
      <c r="I32" t="s">
        <v>138</v>
      </c>
      <c r="J32" t="s">
        <v>139</v>
      </c>
      <c r="K32" t="s">
        <v>140</v>
      </c>
      <c r="L32">
        <v>2020</v>
      </c>
    </row>
    <row r="33" spans="1:12" x14ac:dyDescent="0.2">
      <c r="A33" t="s">
        <v>44</v>
      </c>
      <c r="B33" t="s">
        <v>45</v>
      </c>
      <c r="C33">
        <v>466.55</v>
      </c>
      <c r="D33" t="s">
        <v>89</v>
      </c>
      <c r="E33">
        <f t="shared" si="0"/>
        <v>0.45561523437500001</v>
      </c>
      <c r="F33">
        <v>7.37</v>
      </c>
      <c r="G33" t="s">
        <v>46</v>
      </c>
      <c r="H33">
        <v>7.37</v>
      </c>
      <c r="I33" t="s">
        <v>141</v>
      </c>
      <c r="J33" t="s">
        <v>142</v>
      </c>
      <c r="K33" t="s">
        <v>143</v>
      </c>
      <c r="L33">
        <v>2021</v>
      </c>
    </row>
    <row r="34" spans="1:12" x14ac:dyDescent="0.2">
      <c r="A34" t="s">
        <v>44</v>
      </c>
      <c r="B34" t="s">
        <v>45</v>
      </c>
      <c r="C34">
        <v>481.97</v>
      </c>
      <c r="D34" t="s">
        <v>89</v>
      </c>
      <c r="E34">
        <f t="shared" si="0"/>
        <v>0.47067382812500003</v>
      </c>
      <c r="F34">
        <v>39.64</v>
      </c>
      <c r="G34" t="s">
        <v>46</v>
      </c>
      <c r="H34">
        <v>39.64</v>
      </c>
      <c r="I34" t="s">
        <v>144</v>
      </c>
      <c r="J34" t="s">
        <v>145</v>
      </c>
      <c r="K34" t="s">
        <v>146</v>
      </c>
      <c r="L34">
        <v>2024</v>
      </c>
    </row>
    <row r="35" spans="1:12" x14ac:dyDescent="0.2">
      <c r="A35" t="s">
        <v>44</v>
      </c>
      <c r="B35" t="s">
        <v>45</v>
      </c>
      <c r="C35">
        <v>483.48</v>
      </c>
      <c r="D35" t="s">
        <v>89</v>
      </c>
      <c r="E35">
        <f t="shared" si="0"/>
        <v>0.47214843750000002</v>
      </c>
      <c r="F35">
        <v>6.92</v>
      </c>
      <c r="G35" t="s">
        <v>46</v>
      </c>
      <c r="H35">
        <v>6.92</v>
      </c>
      <c r="I35" t="s">
        <v>147</v>
      </c>
      <c r="J35" t="s">
        <v>148</v>
      </c>
      <c r="K35" t="s">
        <v>149</v>
      </c>
      <c r="L35">
        <v>2021</v>
      </c>
    </row>
    <row r="36" spans="1:12" x14ac:dyDescent="0.2">
      <c r="A36" t="s">
        <v>44</v>
      </c>
      <c r="B36" t="s">
        <v>45</v>
      </c>
      <c r="C36">
        <v>491.76</v>
      </c>
      <c r="D36" t="s">
        <v>89</v>
      </c>
      <c r="E36">
        <f t="shared" si="0"/>
        <v>0.48023437499999999</v>
      </c>
      <c r="F36">
        <v>1.19</v>
      </c>
      <c r="G36" t="s">
        <v>46</v>
      </c>
      <c r="H36">
        <v>1.19</v>
      </c>
      <c r="I36" t="s">
        <v>150</v>
      </c>
      <c r="J36" t="s">
        <v>151</v>
      </c>
      <c r="K36" t="s">
        <v>152</v>
      </c>
      <c r="L36">
        <v>2019</v>
      </c>
    </row>
    <row r="37" spans="1:12" x14ac:dyDescent="0.2">
      <c r="A37" t="s">
        <v>44</v>
      </c>
      <c r="B37" t="s">
        <v>45</v>
      </c>
      <c r="C37">
        <v>51.21</v>
      </c>
      <c r="D37" t="s">
        <v>89</v>
      </c>
      <c r="E37">
        <f t="shared" si="0"/>
        <v>5.0009765625000001E-2</v>
      </c>
      <c r="F37">
        <v>115.03</v>
      </c>
      <c r="G37" t="s">
        <v>89</v>
      </c>
      <c r="H37">
        <v>0.112333984375</v>
      </c>
      <c r="I37" t="s">
        <v>153</v>
      </c>
      <c r="J37" t="s">
        <v>154</v>
      </c>
      <c r="K37" t="s">
        <v>155</v>
      </c>
      <c r="L37">
        <v>2019</v>
      </c>
    </row>
    <row r="38" spans="1:12" x14ac:dyDescent="0.2">
      <c r="A38" t="s">
        <v>44</v>
      </c>
      <c r="B38" t="s">
        <v>45</v>
      </c>
      <c r="C38">
        <v>510.6</v>
      </c>
      <c r="D38" t="s">
        <v>89</v>
      </c>
      <c r="E38">
        <f t="shared" si="0"/>
        <v>0.49863281250000002</v>
      </c>
      <c r="F38">
        <v>25.8</v>
      </c>
      <c r="G38" t="s">
        <v>46</v>
      </c>
      <c r="H38">
        <v>25.8</v>
      </c>
      <c r="I38" t="s">
        <v>156</v>
      </c>
      <c r="J38" t="s">
        <v>157</v>
      </c>
      <c r="K38" t="s">
        <v>158</v>
      </c>
      <c r="L38">
        <v>2022</v>
      </c>
    </row>
    <row r="39" spans="1:12" x14ac:dyDescent="0.2">
      <c r="A39" t="s">
        <v>44</v>
      </c>
      <c r="B39" t="s">
        <v>45</v>
      </c>
      <c r="C39">
        <v>517.03</v>
      </c>
      <c r="D39" t="s">
        <v>89</v>
      </c>
      <c r="E39">
        <f t="shared" si="0"/>
        <v>0.50491210937499997</v>
      </c>
      <c r="F39">
        <v>5.94</v>
      </c>
      <c r="G39" t="s">
        <v>46</v>
      </c>
      <c r="H39">
        <v>5.94</v>
      </c>
      <c r="I39" t="s">
        <v>159</v>
      </c>
      <c r="J39" t="s">
        <v>160</v>
      </c>
      <c r="K39" t="s">
        <v>161</v>
      </c>
      <c r="L39">
        <v>2020</v>
      </c>
    </row>
    <row r="40" spans="1:12" x14ac:dyDescent="0.2">
      <c r="A40" t="s">
        <v>44</v>
      </c>
      <c r="B40" t="s">
        <v>45</v>
      </c>
      <c r="C40">
        <v>517.83000000000004</v>
      </c>
      <c r="D40" t="s">
        <v>89</v>
      </c>
      <c r="E40">
        <f t="shared" si="0"/>
        <v>0.50569335937500004</v>
      </c>
      <c r="F40">
        <v>6.45</v>
      </c>
      <c r="G40" t="s">
        <v>46</v>
      </c>
      <c r="H40">
        <v>6.45</v>
      </c>
      <c r="I40" t="s">
        <v>162</v>
      </c>
      <c r="J40" t="s">
        <v>163</v>
      </c>
      <c r="K40" t="s">
        <v>164</v>
      </c>
      <c r="L40">
        <v>2020</v>
      </c>
    </row>
    <row r="41" spans="1:12" x14ac:dyDescent="0.2">
      <c r="A41" t="s">
        <v>44</v>
      </c>
      <c r="B41" t="s">
        <v>45</v>
      </c>
      <c r="C41">
        <v>524.82000000000005</v>
      </c>
      <c r="D41" t="s">
        <v>89</v>
      </c>
      <c r="E41">
        <f t="shared" si="0"/>
        <v>0.51251953125000005</v>
      </c>
      <c r="F41">
        <v>27.99</v>
      </c>
      <c r="G41" t="s">
        <v>46</v>
      </c>
      <c r="H41">
        <v>27.99</v>
      </c>
      <c r="I41" t="s">
        <v>165</v>
      </c>
      <c r="J41" t="s">
        <v>166</v>
      </c>
      <c r="K41" t="s">
        <v>167</v>
      </c>
      <c r="L41">
        <v>2023</v>
      </c>
    </row>
    <row r="42" spans="1:12" x14ac:dyDescent="0.2">
      <c r="A42" t="s">
        <v>44</v>
      </c>
      <c r="B42" t="s">
        <v>45</v>
      </c>
      <c r="C42">
        <v>544.11</v>
      </c>
      <c r="D42" t="s">
        <v>89</v>
      </c>
      <c r="E42">
        <f t="shared" si="0"/>
        <v>0.53135742187500001</v>
      </c>
      <c r="F42">
        <v>11.09</v>
      </c>
      <c r="G42" t="s">
        <v>46</v>
      </c>
      <c r="H42">
        <v>11.09</v>
      </c>
      <c r="I42" t="s">
        <v>168</v>
      </c>
      <c r="J42" t="s">
        <v>169</v>
      </c>
      <c r="K42" t="s">
        <v>170</v>
      </c>
      <c r="L42">
        <v>2021</v>
      </c>
    </row>
    <row r="43" spans="1:12" x14ac:dyDescent="0.2">
      <c r="A43" t="s">
        <v>44</v>
      </c>
      <c r="B43" t="s">
        <v>45</v>
      </c>
      <c r="C43">
        <v>554.86</v>
      </c>
      <c r="D43" t="s">
        <v>89</v>
      </c>
      <c r="E43">
        <f t="shared" si="0"/>
        <v>0.54185546875000001</v>
      </c>
      <c r="F43">
        <v>23.18</v>
      </c>
      <c r="G43" t="s">
        <v>46</v>
      </c>
      <c r="H43">
        <v>23.18</v>
      </c>
      <c r="I43" t="s">
        <v>171</v>
      </c>
      <c r="J43" t="s">
        <v>172</v>
      </c>
      <c r="K43" t="s">
        <v>173</v>
      </c>
      <c r="L43">
        <v>2022</v>
      </c>
    </row>
    <row r="44" spans="1:12" x14ac:dyDescent="0.2">
      <c r="A44" t="s">
        <v>44</v>
      </c>
      <c r="B44" t="s">
        <v>45</v>
      </c>
      <c r="C44">
        <v>561.91</v>
      </c>
      <c r="D44" t="s">
        <v>89</v>
      </c>
      <c r="E44">
        <f t="shared" si="0"/>
        <v>0.54874023437499997</v>
      </c>
      <c r="F44">
        <v>3.63</v>
      </c>
      <c r="G44" t="s">
        <v>46</v>
      </c>
      <c r="H44">
        <v>3.63</v>
      </c>
      <c r="I44" t="s">
        <v>174</v>
      </c>
      <c r="J44" t="s">
        <v>175</v>
      </c>
      <c r="K44" t="s">
        <v>176</v>
      </c>
      <c r="L44">
        <v>2020</v>
      </c>
    </row>
    <row r="45" spans="1:12" x14ac:dyDescent="0.2">
      <c r="A45" t="s">
        <v>44</v>
      </c>
      <c r="B45" t="s">
        <v>45</v>
      </c>
      <c r="C45">
        <v>587.41999999999996</v>
      </c>
      <c r="D45" t="s">
        <v>89</v>
      </c>
      <c r="E45">
        <f t="shared" si="0"/>
        <v>0.57365234374999996</v>
      </c>
      <c r="F45">
        <v>48.61</v>
      </c>
      <c r="G45" t="s">
        <v>46</v>
      </c>
      <c r="H45">
        <v>48.61</v>
      </c>
      <c r="I45" t="s">
        <v>177</v>
      </c>
      <c r="J45" t="s">
        <v>178</v>
      </c>
      <c r="K45" t="s">
        <v>179</v>
      </c>
      <c r="L45">
        <v>2025</v>
      </c>
    </row>
    <row r="46" spans="1:12" x14ac:dyDescent="0.2">
      <c r="A46" t="s">
        <v>44</v>
      </c>
      <c r="B46" t="s">
        <v>45</v>
      </c>
      <c r="C46">
        <v>589.88</v>
      </c>
      <c r="D46" t="s">
        <v>89</v>
      </c>
      <c r="E46">
        <f t="shared" si="0"/>
        <v>0.5760546875</v>
      </c>
      <c r="F46">
        <v>45.09</v>
      </c>
      <c r="G46" t="s">
        <v>46</v>
      </c>
      <c r="H46">
        <v>45.09</v>
      </c>
      <c r="I46" t="s">
        <v>180</v>
      </c>
      <c r="J46" t="s">
        <v>181</v>
      </c>
      <c r="K46" t="s">
        <v>182</v>
      </c>
      <c r="L46">
        <v>2025</v>
      </c>
    </row>
    <row r="47" spans="1:12" x14ac:dyDescent="0.2">
      <c r="A47" t="s">
        <v>44</v>
      </c>
      <c r="B47" t="s">
        <v>45</v>
      </c>
      <c r="C47">
        <v>622.64</v>
      </c>
      <c r="D47" t="s">
        <v>89</v>
      </c>
      <c r="E47">
        <f t="shared" si="0"/>
        <v>0.60804687499999999</v>
      </c>
      <c r="F47">
        <v>31.07</v>
      </c>
      <c r="G47" t="s">
        <v>46</v>
      </c>
      <c r="H47">
        <v>31.07</v>
      </c>
      <c r="I47" t="s">
        <v>183</v>
      </c>
      <c r="J47" t="s">
        <v>184</v>
      </c>
      <c r="K47" t="s">
        <v>185</v>
      </c>
      <c r="L47">
        <v>2023</v>
      </c>
    </row>
    <row r="48" spans="1:12" x14ac:dyDescent="0.2">
      <c r="A48" t="s">
        <v>44</v>
      </c>
      <c r="B48" t="s">
        <v>45</v>
      </c>
      <c r="C48">
        <v>625.99</v>
      </c>
      <c r="D48" t="s">
        <v>89</v>
      </c>
      <c r="E48">
        <f t="shared" si="0"/>
        <v>0.61131835937500001</v>
      </c>
      <c r="F48">
        <v>26.41</v>
      </c>
      <c r="G48" t="s">
        <v>46</v>
      </c>
      <c r="H48">
        <v>26.41</v>
      </c>
      <c r="I48" t="s">
        <v>186</v>
      </c>
      <c r="J48" t="s">
        <v>187</v>
      </c>
      <c r="K48" t="s">
        <v>188</v>
      </c>
      <c r="L48">
        <v>2023</v>
      </c>
    </row>
    <row r="49" spans="1:12" x14ac:dyDescent="0.2">
      <c r="A49" t="s">
        <v>44</v>
      </c>
      <c r="B49" t="s">
        <v>45</v>
      </c>
      <c r="C49">
        <v>63.82</v>
      </c>
      <c r="D49" t="s">
        <v>89</v>
      </c>
      <c r="E49">
        <f t="shared" si="0"/>
        <v>6.232421875E-2</v>
      </c>
      <c r="F49">
        <v>63.82</v>
      </c>
      <c r="G49" t="s">
        <v>89</v>
      </c>
      <c r="H49">
        <v>6.232421875E-2</v>
      </c>
      <c r="I49" t="s">
        <v>189</v>
      </c>
      <c r="J49" t="s">
        <v>189</v>
      </c>
      <c r="K49" t="s">
        <v>190</v>
      </c>
      <c r="L49">
        <v>2019</v>
      </c>
    </row>
    <row r="50" spans="1:12" x14ac:dyDescent="0.2">
      <c r="A50" t="s">
        <v>44</v>
      </c>
      <c r="B50" t="s">
        <v>45</v>
      </c>
      <c r="C50">
        <v>636.95000000000005</v>
      </c>
      <c r="D50" t="s">
        <v>89</v>
      </c>
      <c r="E50">
        <f t="shared" si="0"/>
        <v>0.62202148437500004</v>
      </c>
      <c r="F50">
        <v>2.88</v>
      </c>
      <c r="G50" t="s">
        <v>46</v>
      </c>
      <c r="H50">
        <v>2.88</v>
      </c>
      <c r="I50" t="s">
        <v>191</v>
      </c>
      <c r="J50" t="s">
        <v>192</v>
      </c>
      <c r="K50" t="s">
        <v>193</v>
      </c>
      <c r="L50">
        <v>2020</v>
      </c>
    </row>
    <row r="51" spans="1:12" x14ac:dyDescent="0.2">
      <c r="A51" t="s">
        <v>44</v>
      </c>
      <c r="B51" t="s">
        <v>45</v>
      </c>
      <c r="C51">
        <v>654.65</v>
      </c>
      <c r="D51" t="s">
        <v>89</v>
      </c>
      <c r="E51">
        <f t="shared" si="0"/>
        <v>0.63930664062499998</v>
      </c>
      <c r="F51">
        <v>28.63</v>
      </c>
      <c r="G51" t="s">
        <v>46</v>
      </c>
      <c r="H51">
        <v>28.63</v>
      </c>
      <c r="I51" t="s">
        <v>194</v>
      </c>
      <c r="J51" t="s">
        <v>195</v>
      </c>
      <c r="K51" t="s">
        <v>196</v>
      </c>
      <c r="L51">
        <v>2023</v>
      </c>
    </row>
    <row r="52" spans="1:12" x14ac:dyDescent="0.2">
      <c r="A52" t="s">
        <v>44</v>
      </c>
      <c r="B52" t="s">
        <v>45</v>
      </c>
      <c r="C52">
        <v>657.1</v>
      </c>
      <c r="D52" t="s">
        <v>89</v>
      </c>
      <c r="E52">
        <f t="shared" si="0"/>
        <v>0.64169921875000002</v>
      </c>
      <c r="F52">
        <v>14.54</v>
      </c>
      <c r="G52" t="s">
        <v>46</v>
      </c>
      <c r="H52">
        <v>14.54</v>
      </c>
      <c r="I52" t="s">
        <v>197</v>
      </c>
      <c r="J52" t="s">
        <v>198</v>
      </c>
      <c r="K52" t="s">
        <v>199</v>
      </c>
      <c r="L52">
        <v>2021</v>
      </c>
    </row>
    <row r="53" spans="1:12" x14ac:dyDescent="0.2">
      <c r="A53" t="s">
        <v>44</v>
      </c>
      <c r="B53" t="s">
        <v>45</v>
      </c>
      <c r="C53">
        <v>671.24</v>
      </c>
      <c r="D53" t="s">
        <v>89</v>
      </c>
      <c r="E53">
        <f t="shared" si="0"/>
        <v>0.65550781250000001</v>
      </c>
      <c r="F53">
        <v>8.92</v>
      </c>
      <c r="G53" t="s">
        <v>46</v>
      </c>
      <c r="H53">
        <v>8.92</v>
      </c>
      <c r="I53" t="s">
        <v>200</v>
      </c>
      <c r="J53" t="s">
        <v>201</v>
      </c>
      <c r="K53" t="s">
        <v>202</v>
      </c>
      <c r="L53">
        <v>2021</v>
      </c>
    </row>
    <row r="54" spans="1:12" x14ac:dyDescent="0.2">
      <c r="A54" t="s">
        <v>44</v>
      </c>
      <c r="B54" t="s">
        <v>45</v>
      </c>
      <c r="C54">
        <v>679.99</v>
      </c>
      <c r="D54" t="s">
        <v>89</v>
      </c>
      <c r="E54">
        <f t="shared" si="0"/>
        <v>0.66405273437500001</v>
      </c>
      <c r="F54">
        <v>34.659999999999997</v>
      </c>
      <c r="G54" t="s">
        <v>46</v>
      </c>
      <c r="H54">
        <v>34.659999999999997</v>
      </c>
      <c r="I54" t="s">
        <v>203</v>
      </c>
      <c r="J54" t="s">
        <v>204</v>
      </c>
      <c r="K54" t="s">
        <v>205</v>
      </c>
      <c r="L54">
        <v>2024</v>
      </c>
    </row>
    <row r="55" spans="1:12" x14ac:dyDescent="0.2">
      <c r="A55" t="s">
        <v>44</v>
      </c>
      <c r="B55" t="s">
        <v>45</v>
      </c>
      <c r="C55">
        <v>689.75</v>
      </c>
      <c r="D55" t="s">
        <v>89</v>
      </c>
      <c r="E55">
        <f t="shared" si="0"/>
        <v>0.673583984375</v>
      </c>
      <c r="F55">
        <v>43.84</v>
      </c>
      <c r="G55" t="s">
        <v>46</v>
      </c>
      <c r="H55">
        <v>43.84</v>
      </c>
      <c r="I55" t="s">
        <v>206</v>
      </c>
      <c r="J55" t="s">
        <v>207</v>
      </c>
      <c r="K55" t="s">
        <v>208</v>
      </c>
      <c r="L55">
        <v>2024</v>
      </c>
    </row>
    <row r="56" spans="1:12" x14ac:dyDescent="0.2">
      <c r="A56" t="s">
        <v>44</v>
      </c>
      <c r="B56" t="s">
        <v>45</v>
      </c>
      <c r="C56">
        <v>692.71</v>
      </c>
      <c r="D56" t="s">
        <v>89</v>
      </c>
      <c r="E56">
        <f t="shared" si="0"/>
        <v>0.67647460937500004</v>
      </c>
      <c r="F56">
        <v>44.52</v>
      </c>
      <c r="G56" t="s">
        <v>46</v>
      </c>
      <c r="H56">
        <v>44.52</v>
      </c>
      <c r="I56" t="s">
        <v>209</v>
      </c>
      <c r="J56" t="s">
        <v>210</v>
      </c>
      <c r="K56" t="s">
        <v>211</v>
      </c>
      <c r="L56">
        <v>2025</v>
      </c>
    </row>
    <row r="57" spans="1:12" x14ac:dyDescent="0.2">
      <c r="A57" t="s">
        <v>44</v>
      </c>
      <c r="B57" t="s">
        <v>45</v>
      </c>
      <c r="C57">
        <v>719.66</v>
      </c>
      <c r="D57" t="s">
        <v>89</v>
      </c>
      <c r="E57">
        <f t="shared" si="0"/>
        <v>0.70279296874999997</v>
      </c>
      <c r="F57">
        <v>4.33</v>
      </c>
      <c r="G57" t="s">
        <v>46</v>
      </c>
      <c r="H57">
        <v>4.33</v>
      </c>
      <c r="I57" t="s">
        <v>200</v>
      </c>
      <c r="J57" t="s">
        <v>212</v>
      </c>
      <c r="K57" t="s">
        <v>213</v>
      </c>
      <c r="L57">
        <v>2020</v>
      </c>
    </row>
    <row r="58" spans="1:12" x14ac:dyDescent="0.2">
      <c r="A58" t="s">
        <v>44</v>
      </c>
      <c r="B58" t="s">
        <v>45</v>
      </c>
      <c r="C58">
        <v>724.09</v>
      </c>
      <c r="D58" t="s">
        <v>89</v>
      </c>
      <c r="E58">
        <f t="shared" si="0"/>
        <v>0.70711914062500003</v>
      </c>
      <c r="F58">
        <v>27.48</v>
      </c>
      <c r="G58" t="s">
        <v>46</v>
      </c>
      <c r="H58">
        <v>27.48</v>
      </c>
      <c r="I58" t="s">
        <v>214</v>
      </c>
      <c r="J58" t="s">
        <v>215</v>
      </c>
      <c r="K58" t="s">
        <v>216</v>
      </c>
      <c r="L58">
        <v>2023</v>
      </c>
    </row>
    <row r="59" spans="1:12" x14ac:dyDescent="0.2">
      <c r="A59" t="s">
        <v>44</v>
      </c>
      <c r="B59" t="s">
        <v>45</v>
      </c>
      <c r="C59">
        <v>746.29</v>
      </c>
      <c r="D59" t="s">
        <v>89</v>
      </c>
      <c r="E59">
        <f t="shared" si="0"/>
        <v>0.72879882812499996</v>
      </c>
      <c r="F59">
        <v>30.28</v>
      </c>
      <c r="G59" t="s">
        <v>46</v>
      </c>
      <c r="H59">
        <v>30.28</v>
      </c>
      <c r="I59" t="s">
        <v>217</v>
      </c>
      <c r="J59" t="s">
        <v>218</v>
      </c>
      <c r="K59" t="s">
        <v>219</v>
      </c>
      <c r="L59">
        <v>2023</v>
      </c>
    </row>
    <row r="60" spans="1:12" x14ac:dyDescent="0.2">
      <c r="A60" t="s">
        <v>44</v>
      </c>
      <c r="B60" t="s">
        <v>45</v>
      </c>
      <c r="C60">
        <v>749.36</v>
      </c>
      <c r="D60" t="s">
        <v>89</v>
      </c>
      <c r="E60">
        <f t="shared" si="0"/>
        <v>0.73179687500000001</v>
      </c>
      <c r="F60">
        <v>37</v>
      </c>
      <c r="G60" t="s">
        <v>46</v>
      </c>
      <c r="H60">
        <v>37</v>
      </c>
      <c r="I60" t="s">
        <v>220</v>
      </c>
      <c r="J60" t="s">
        <v>221</v>
      </c>
      <c r="K60" t="s">
        <v>222</v>
      </c>
      <c r="L60">
        <v>2024</v>
      </c>
    </row>
    <row r="61" spans="1:12" x14ac:dyDescent="0.2">
      <c r="A61" t="s">
        <v>44</v>
      </c>
      <c r="B61" t="s">
        <v>45</v>
      </c>
      <c r="C61">
        <v>760.53</v>
      </c>
      <c r="D61" t="s">
        <v>89</v>
      </c>
      <c r="E61">
        <f t="shared" si="0"/>
        <v>0.74270507812499997</v>
      </c>
      <c r="F61">
        <v>15.28</v>
      </c>
      <c r="G61" t="s">
        <v>46</v>
      </c>
      <c r="H61">
        <v>15.28</v>
      </c>
      <c r="I61" t="s">
        <v>223</v>
      </c>
      <c r="J61" t="s">
        <v>224</v>
      </c>
      <c r="K61" t="s">
        <v>225</v>
      </c>
      <c r="L61">
        <v>2022</v>
      </c>
    </row>
    <row r="62" spans="1:12" x14ac:dyDescent="0.2">
      <c r="A62" t="s">
        <v>44</v>
      </c>
      <c r="B62" t="s">
        <v>45</v>
      </c>
      <c r="C62">
        <v>775.86</v>
      </c>
      <c r="D62" t="s">
        <v>89</v>
      </c>
      <c r="E62">
        <f t="shared" si="0"/>
        <v>0.75767578125000001</v>
      </c>
      <c r="F62">
        <v>37.75</v>
      </c>
      <c r="G62" t="s">
        <v>46</v>
      </c>
      <c r="H62">
        <v>37.75</v>
      </c>
      <c r="I62" t="s">
        <v>226</v>
      </c>
      <c r="J62" t="s">
        <v>227</v>
      </c>
      <c r="K62" t="s">
        <v>228</v>
      </c>
      <c r="L62">
        <v>2024</v>
      </c>
    </row>
    <row r="63" spans="1:12" x14ac:dyDescent="0.2">
      <c r="A63" t="s">
        <v>44</v>
      </c>
      <c r="B63" t="s">
        <v>45</v>
      </c>
      <c r="C63">
        <v>783.3</v>
      </c>
      <c r="D63" t="s">
        <v>89</v>
      </c>
      <c r="E63">
        <f t="shared" si="0"/>
        <v>0.76494140624999996</v>
      </c>
      <c r="F63">
        <v>16.05</v>
      </c>
      <c r="G63" t="s">
        <v>46</v>
      </c>
      <c r="H63">
        <v>16.05</v>
      </c>
      <c r="I63" t="s">
        <v>229</v>
      </c>
      <c r="J63" t="s">
        <v>230</v>
      </c>
      <c r="K63" t="s">
        <v>231</v>
      </c>
      <c r="L63">
        <v>2022</v>
      </c>
    </row>
    <row r="64" spans="1:12" x14ac:dyDescent="0.2">
      <c r="A64" t="s">
        <v>44</v>
      </c>
      <c r="B64" t="s">
        <v>45</v>
      </c>
      <c r="C64">
        <v>787.65</v>
      </c>
      <c r="D64" t="s">
        <v>89</v>
      </c>
      <c r="E64">
        <f t="shared" si="0"/>
        <v>0.76918945312499998</v>
      </c>
      <c r="F64">
        <v>48.03</v>
      </c>
      <c r="G64" t="s">
        <v>46</v>
      </c>
      <c r="H64">
        <v>48.03</v>
      </c>
      <c r="I64" t="s">
        <v>232</v>
      </c>
      <c r="J64" t="s">
        <v>233</v>
      </c>
      <c r="K64" t="s">
        <v>234</v>
      </c>
      <c r="L64">
        <v>2025</v>
      </c>
    </row>
    <row r="65" spans="1:12" x14ac:dyDescent="0.2">
      <c r="A65" t="s">
        <v>44</v>
      </c>
      <c r="B65" t="s">
        <v>45</v>
      </c>
      <c r="C65">
        <v>798.56</v>
      </c>
      <c r="D65" t="s">
        <v>89</v>
      </c>
      <c r="E65">
        <f t="shared" si="0"/>
        <v>0.77984374999999995</v>
      </c>
      <c r="F65">
        <v>35.44</v>
      </c>
      <c r="G65" t="s">
        <v>46</v>
      </c>
      <c r="H65">
        <v>35.44</v>
      </c>
      <c r="I65" t="s">
        <v>235</v>
      </c>
      <c r="J65" t="s">
        <v>236</v>
      </c>
      <c r="K65" t="s">
        <v>237</v>
      </c>
      <c r="L65">
        <v>2024</v>
      </c>
    </row>
    <row r="66" spans="1:12" x14ac:dyDescent="0.2">
      <c r="A66" t="s">
        <v>44</v>
      </c>
      <c r="B66" t="s">
        <v>45</v>
      </c>
      <c r="C66">
        <v>815.56</v>
      </c>
      <c r="D66" t="s">
        <v>89</v>
      </c>
      <c r="E66">
        <f t="shared" si="0"/>
        <v>0.79644531249999995</v>
      </c>
      <c r="F66">
        <v>12.84</v>
      </c>
      <c r="G66" t="s">
        <v>46</v>
      </c>
      <c r="H66">
        <v>12.84</v>
      </c>
      <c r="I66" t="s">
        <v>56</v>
      </c>
      <c r="J66" t="s">
        <v>238</v>
      </c>
      <c r="K66" t="s">
        <v>239</v>
      </c>
      <c r="L66">
        <v>2021</v>
      </c>
    </row>
    <row r="67" spans="1:12" x14ac:dyDescent="0.2">
      <c r="A67" t="s">
        <v>44</v>
      </c>
      <c r="B67" t="s">
        <v>45</v>
      </c>
      <c r="C67">
        <v>828.83</v>
      </c>
      <c r="D67" t="s">
        <v>89</v>
      </c>
      <c r="E67">
        <f t="shared" si="0"/>
        <v>0.80940429687500004</v>
      </c>
      <c r="F67">
        <v>9.73</v>
      </c>
      <c r="G67" t="s">
        <v>46</v>
      </c>
      <c r="H67">
        <v>9.73</v>
      </c>
      <c r="I67" t="s">
        <v>240</v>
      </c>
      <c r="J67" t="s">
        <v>241</v>
      </c>
      <c r="K67" t="s">
        <v>242</v>
      </c>
      <c r="L67">
        <v>2021</v>
      </c>
    </row>
    <row r="68" spans="1:12" x14ac:dyDescent="0.2">
      <c r="A68" t="s">
        <v>44</v>
      </c>
      <c r="B68" t="s">
        <v>45</v>
      </c>
      <c r="C68">
        <v>831.12</v>
      </c>
      <c r="D68" t="s">
        <v>89</v>
      </c>
      <c r="E68">
        <f t="shared" si="0"/>
        <v>0.811640625</v>
      </c>
      <c r="F68">
        <v>16.86</v>
      </c>
      <c r="G68" t="s">
        <v>46</v>
      </c>
      <c r="H68">
        <v>16.86</v>
      </c>
      <c r="I68" t="s">
        <v>243</v>
      </c>
      <c r="J68" t="s">
        <v>244</v>
      </c>
      <c r="K68" t="s">
        <v>245</v>
      </c>
      <c r="L68">
        <v>2022</v>
      </c>
    </row>
    <row r="69" spans="1:12" x14ac:dyDescent="0.2">
      <c r="A69" t="s">
        <v>44</v>
      </c>
      <c r="B69" t="s">
        <v>45</v>
      </c>
      <c r="C69">
        <v>842.09</v>
      </c>
      <c r="D69" t="s">
        <v>89</v>
      </c>
      <c r="E69">
        <f t="shared" si="0"/>
        <v>0.82235351562500003</v>
      </c>
      <c r="F69">
        <v>36.270000000000003</v>
      </c>
      <c r="G69" t="s">
        <v>46</v>
      </c>
      <c r="H69">
        <v>36.270000000000003</v>
      </c>
      <c r="I69" t="s">
        <v>246</v>
      </c>
      <c r="J69" t="s">
        <v>247</v>
      </c>
      <c r="K69" t="s">
        <v>248</v>
      </c>
      <c r="L69">
        <v>2024</v>
      </c>
    </row>
    <row r="70" spans="1:12" x14ac:dyDescent="0.2">
      <c r="A70" t="s">
        <v>44</v>
      </c>
      <c r="B70" t="s">
        <v>45</v>
      </c>
      <c r="C70">
        <v>845.36</v>
      </c>
      <c r="D70" t="s">
        <v>89</v>
      </c>
      <c r="E70">
        <f t="shared" si="0"/>
        <v>0.82554687500000001</v>
      </c>
      <c r="F70">
        <v>10.56</v>
      </c>
      <c r="G70" t="s">
        <v>46</v>
      </c>
      <c r="H70">
        <v>10.56</v>
      </c>
      <c r="I70" t="s">
        <v>249</v>
      </c>
      <c r="J70" t="s">
        <v>250</v>
      </c>
      <c r="K70" t="s">
        <v>251</v>
      </c>
      <c r="L70">
        <v>2021</v>
      </c>
    </row>
    <row r="71" spans="1:12" x14ac:dyDescent="0.2">
      <c r="A71" t="s">
        <v>44</v>
      </c>
      <c r="B71" t="s">
        <v>45</v>
      </c>
      <c r="C71">
        <v>856.2</v>
      </c>
      <c r="D71" t="s">
        <v>89</v>
      </c>
      <c r="E71">
        <f t="shared" si="0"/>
        <v>0.83613281250000004</v>
      </c>
      <c r="F71">
        <v>31.9</v>
      </c>
      <c r="G71" t="s">
        <v>46</v>
      </c>
      <c r="H71">
        <v>31.9</v>
      </c>
      <c r="I71" t="s">
        <v>252</v>
      </c>
      <c r="J71" t="s">
        <v>253</v>
      </c>
      <c r="K71" t="s">
        <v>254</v>
      </c>
      <c r="L71">
        <v>2023</v>
      </c>
    </row>
    <row r="72" spans="1:12" x14ac:dyDescent="0.2">
      <c r="A72" t="s">
        <v>44</v>
      </c>
      <c r="B72" t="s">
        <v>45</v>
      </c>
      <c r="C72">
        <v>874.01</v>
      </c>
      <c r="D72" t="s">
        <v>89</v>
      </c>
      <c r="E72">
        <f t="shared" si="0"/>
        <v>0.85352539062499999</v>
      </c>
      <c r="F72">
        <v>12.05</v>
      </c>
      <c r="G72" t="s">
        <v>46</v>
      </c>
      <c r="H72">
        <v>12.05</v>
      </c>
      <c r="I72" t="s">
        <v>255</v>
      </c>
      <c r="J72" t="s">
        <v>256</v>
      </c>
      <c r="K72" t="s">
        <v>257</v>
      </c>
      <c r="L72">
        <v>2021</v>
      </c>
    </row>
    <row r="73" spans="1:12" x14ac:dyDescent="0.2">
      <c r="A73" t="s">
        <v>44</v>
      </c>
      <c r="B73" t="s">
        <v>45</v>
      </c>
      <c r="C73">
        <v>916.59</v>
      </c>
      <c r="D73" t="s">
        <v>89</v>
      </c>
      <c r="E73">
        <f t="shared" si="0"/>
        <v>0.89510742187500003</v>
      </c>
      <c r="F73">
        <v>8.27</v>
      </c>
      <c r="G73" t="s">
        <v>46</v>
      </c>
      <c r="H73">
        <v>8.27</v>
      </c>
      <c r="I73" t="s">
        <v>258</v>
      </c>
      <c r="J73" t="s">
        <v>259</v>
      </c>
      <c r="K73" t="s">
        <v>260</v>
      </c>
      <c r="L73">
        <v>2021</v>
      </c>
    </row>
    <row r="74" spans="1:12" x14ac:dyDescent="0.2">
      <c r="A74" t="s">
        <v>44</v>
      </c>
      <c r="B74" t="s">
        <v>45</v>
      </c>
      <c r="C74">
        <v>936.22</v>
      </c>
      <c r="D74" t="s">
        <v>89</v>
      </c>
      <c r="E74">
        <f t="shared" si="0"/>
        <v>0.91427734375000003</v>
      </c>
      <c r="F74">
        <v>29.55</v>
      </c>
      <c r="G74" t="s">
        <v>46</v>
      </c>
      <c r="H74">
        <v>29.55</v>
      </c>
      <c r="I74" t="s">
        <v>261</v>
      </c>
      <c r="J74" t="s">
        <v>262</v>
      </c>
      <c r="K74" t="s">
        <v>263</v>
      </c>
      <c r="L74">
        <v>2023</v>
      </c>
    </row>
  </sheetData>
  <autoFilter ref="A1:L74" xr:uid="{835E2B54-68F5-4316-B766-32C36BDAABCE}">
    <sortState xmlns:xlrd2="http://schemas.microsoft.com/office/spreadsheetml/2017/richdata2" ref="A2:L74">
      <sortCondition ref="C1:C74"/>
    </sortState>
  </autoFilter>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CACEB-E165-463A-B864-290956992460}">
  <dimension ref="A3:A5"/>
  <sheetViews>
    <sheetView workbookViewId="0">
      <selection activeCell="B12" sqref="B12"/>
    </sheetView>
  </sheetViews>
  <sheetFormatPr defaultRowHeight="12.75" x14ac:dyDescent="0.2"/>
  <cols>
    <col min="1" max="1" width="14.140625" bestFit="1" customWidth="1"/>
    <col min="2" max="3" width="23" bestFit="1" customWidth="1"/>
  </cols>
  <sheetData>
    <row r="3" spans="1:1" x14ac:dyDescent="0.2">
      <c r="A3" s="1" t="s">
        <v>264</v>
      </c>
    </row>
    <row r="4" spans="1:1" x14ac:dyDescent="0.2">
      <c r="A4" s="2" t="s">
        <v>44</v>
      </c>
    </row>
    <row r="5" spans="1:1" x14ac:dyDescent="0.2">
      <c r="A5" s="2" t="s">
        <v>265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A866B-DC90-48D7-BBD8-8FA1DC0C3011}">
  <sheetPr filterMode="1"/>
  <dimension ref="A1:L31"/>
  <sheetViews>
    <sheetView workbookViewId="0">
      <selection activeCell="E42" sqref="E42"/>
    </sheetView>
  </sheetViews>
  <sheetFormatPr defaultRowHeight="12.75" x14ac:dyDescent="0.2"/>
  <cols>
    <col min="3" max="3" width="24.85546875" customWidth="1"/>
    <col min="5" max="5" width="27.42578125" customWidth="1"/>
    <col min="10" max="10" width="31" style="25" customWidth="1"/>
    <col min="11" max="11" width="45" customWidth="1"/>
  </cols>
  <sheetData>
    <row r="1" spans="1:12" x14ac:dyDescent="0.2">
      <c r="A1" t="s">
        <v>33</v>
      </c>
      <c r="B1" t="s">
        <v>34</v>
      </c>
      <c r="C1" t="s">
        <v>35</v>
      </c>
      <c r="D1" t="s">
        <v>36</v>
      </c>
      <c r="E1" t="s">
        <v>37</v>
      </c>
      <c r="F1" t="s">
        <v>38</v>
      </c>
      <c r="G1" t="s">
        <v>39</v>
      </c>
      <c r="H1" t="s">
        <v>40</v>
      </c>
      <c r="I1" t="s">
        <v>41</v>
      </c>
      <c r="J1" s="25" t="s">
        <v>42</v>
      </c>
      <c r="K1" t="s">
        <v>43</v>
      </c>
      <c r="L1" t="s">
        <v>3</v>
      </c>
    </row>
    <row r="2" spans="1:12" x14ac:dyDescent="0.2">
      <c r="A2" t="s">
        <v>44</v>
      </c>
      <c r="B2" t="s">
        <v>45</v>
      </c>
      <c r="C2">
        <v>1</v>
      </c>
      <c r="D2" t="s">
        <v>46</v>
      </c>
      <c r="E2">
        <v>1</v>
      </c>
      <c r="F2">
        <v>47.26</v>
      </c>
      <c r="G2" t="s">
        <v>46</v>
      </c>
      <c r="H2">
        <v>47.26</v>
      </c>
      <c r="I2" t="s">
        <v>47</v>
      </c>
      <c r="J2" s="25" t="s">
        <v>48</v>
      </c>
      <c r="K2" t="s">
        <v>49</v>
      </c>
      <c r="L2">
        <v>2025</v>
      </c>
    </row>
    <row r="3" spans="1:12" hidden="1" x14ac:dyDescent="0.2">
      <c r="A3" t="s">
        <v>44</v>
      </c>
      <c r="B3" t="s">
        <v>45</v>
      </c>
      <c r="C3">
        <v>1.05</v>
      </c>
      <c r="D3" t="s">
        <v>46</v>
      </c>
      <c r="E3">
        <v>1.05</v>
      </c>
      <c r="F3">
        <v>17.899999999999999</v>
      </c>
      <c r="G3" t="s">
        <v>46</v>
      </c>
      <c r="H3">
        <v>17.899999999999999</v>
      </c>
      <c r="I3" t="s">
        <v>65</v>
      </c>
      <c r="J3" s="25" t="s">
        <v>66</v>
      </c>
      <c r="K3" t="s">
        <v>67</v>
      </c>
      <c r="L3">
        <v>2022</v>
      </c>
    </row>
    <row r="4" spans="1:12" x14ac:dyDescent="0.2">
      <c r="A4" t="s">
        <v>44</v>
      </c>
      <c r="B4" t="s">
        <v>45</v>
      </c>
      <c r="C4">
        <v>1.17</v>
      </c>
      <c r="D4" t="s">
        <v>46</v>
      </c>
      <c r="E4">
        <v>1.17</v>
      </c>
      <c r="F4">
        <v>46.26</v>
      </c>
      <c r="G4" t="s">
        <v>46</v>
      </c>
      <c r="H4">
        <v>46.26</v>
      </c>
      <c r="I4" t="s">
        <v>77</v>
      </c>
      <c r="J4" s="25" t="s">
        <v>78</v>
      </c>
      <c r="K4" t="s">
        <v>79</v>
      </c>
      <c r="L4">
        <v>2025</v>
      </c>
    </row>
    <row r="5" spans="1:12" hidden="1" x14ac:dyDescent="0.2">
      <c r="A5" t="s">
        <v>44</v>
      </c>
      <c r="B5" t="s">
        <v>45</v>
      </c>
      <c r="C5">
        <v>1.74</v>
      </c>
      <c r="D5" t="s">
        <v>46</v>
      </c>
      <c r="E5">
        <v>1.74</v>
      </c>
      <c r="F5">
        <v>19.64</v>
      </c>
      <c r="G5" t="s">
        <v>46</v>
      </c>
      <c r="H5">
        <v>19.64</v>
      </c>
      <c r="I5" t="s">
        <v>83</v>
      </c>
      <c r="J5" s="25" t="s">
        <v>84</v>
      </c>
      <c r="K5" t="s">
        <v>85</v>
      </c>
      <c r="L5">
        <v>2022</v>
      </c>
    </row>
    <row r="6" spans="1:12" hidden="1" x14ac:dyDescent="0.2">
      <c r="A6" t="s">
        <v>44</v>
      </c>
      <c r="B6" t="s">
        <v>45</v>
      </c>
      <c r="C6">
        <v>204.74</v>
      </c>
      <c r="D6" t="s">
        <v>89</v>
      </c>
      <c r="E6">
        <f t="shared" ref="E6:E31" si="0">C6/1024</f>
        <v>0.19994140625000001</v>
      </c>
      <c r="F6">
        <v>3.08</v>
      </c>
      <c r="G6" t="s">
        <v>46</v>
      </c>
      <c r="H6">
        <v>3.08</v>
      </c>
      <c r="I6" t="s">
        <v>108</v>
      </c>
      <c r="J6" s="25" t="s">
        <v>109</v>
      </c>
      <c r="K6" t="s">
        <v>110</v>
      </c>
      <c r="L6">
        <v>2020</v>
      </c>
    </row>
    <row r="7" spans="1:12" hidden="1" x14ac:dyDescent="0.2">
      <c r="A7" t="s">
        <v>44</v>
      </c>
      <c r="B7" t="s">
        <v>45</v>
      </c>
      <c r="C7">
        <v>352.06</v>
      </c>
      <c r="D7" t="s">
        <v>89</v>
      </c>
      <c r="E7">
        <f t="shared" si="0"/>
        <v>0.34380859375</v>
      </c>
      <c r="F7">
        <v>2.2599999999999998</v>
      </c>
      <c r="G7" t="s">
        <v>46</v>
      </c>
      <c r="H7">
        <v>2.2599999999999998</v>
      </c>
      <c r="I7" t="s">
        <v>120</v>
      </c>
      <c r="J7" s="25" t="s">
        <v>121</v>
      </c>
      <c r="K7" t="s">
        <v>122</v>
      </c>
      <c r="L7">
        <v>2020</v>
      </c>
    </row>
    <row r="8" spans="1:12" hidden="1" x14ac:dyDescent="0.2">
      <c r="A8" t="s">
        <v>44</v>
      </c>
      <c r="B8" t="s">
        <v>45</v>
      </c>
      <c r="C8">
        <v>374.5</v>
      </c>
      <c r="D8" t="s">
        <v>89</v>
      </c>
      <c r="E8">
        <f t="shared" si="0"/>
        <v>0.36572265625</v>
      </c>
      <c r="F8">
        <v>26.77</v>
      </c>
      <c r="G8" t="s">
        <v>46</v>
      </c>
      <c r="H8">
        <v>26.77</v>
      </c>
      <c r="I8" t="s">
        <v>123</v>
      </c>
      <c r="J8" s="25" t="s">
        <v>124</v>
      </c>
      <c r="K8" t="s">
        <v>125</v>
      </c>
      <c r="L8">
        <v>2023</v>
      </c>
    </row>
    <row r="9" spans="1:12" hidden="1" x14ac:dyDescent="0.2">
      <c r="A9" t="s">
        <v>44</v>
      </c>
      <c r="B9" t="s">
        <v>45</v>
      </c>
      <c r="C9">
        <v>461.83</v>
      </c>
      <c r="D9" t="s">
        <v>89</v>
      </c>
      <c r="E9">
        <f t="shared" si="0"/>
        <v>0.45100585937499998</v>
      </c>
      <c r="F9">
        <v>1.92</v>
      </c>
      <c r="G9" t="s">
        <v>46</v>
      </c>
      <c r="H9">
        <v>1.92</v>
      </c>
      <c r="I9" t="s">
        <v>135</v>
      </c>
      <c r="J9" s="25" t="s">
        <v>136</v>
      </c>
      <c r="K9" t="s">
        <v>137</v>
      </c>
      <c r="L9">
        <v>2020</v>
      </c>
    </row>
    <row r="10" spans="1:12" hidden="1" x14ac:dyDescent="0.2">
      <c r="A10" t="s">
        <v>44</v>
      </c>
      <c r="B10" t="s">
        <v>45</v>
      </c>
      <c r="C10">
        <v>466.55</v>
      </c>
      <c r="D10" t="s">
        <v>89</v>
      </c>
      <c r="E10">
        <f t="shared" si="0"/>
        <v>0.45561523437500001</v>
      </c>
      <c r="F10">
        <v>7.37</v>
      </c>
      <c r="G10" t="s">
        <v>46</v>
      </c>
      <c r="H10">
        <v>7.37</v>
      </c>
      <c r="I10" t="s">
        <v>141</v>
      </c>
      <c r="J10" s="25" t="s">
        <v>142</v>
      </c>
      <c r="K10" t="s">
        <v>143</v>
      </c>
      <c r="L10">
        <v>2021</v>
      </c>
    </row>
    <row r="11" spans="1:12" hidden="1" x14ac:dyDescent="0.2">
      <c r="A11" t="s">
        <v>44</v>
      </c>
      <c r="B11" t="s">
        <v>45</v>
      </c>
      <c r="C11">
        <v>483.48</v>
      </c>
      <c r="D11" t="s">
        <v>89</v>
      </c>
      <c r="E11">
        <f t="shared" si="0"/>
        <v>0.47214843750000002</v>
      </c>
      <c r="F11">
        <v>6.92</v>
      </c>
      <c r="G11" t="s">
        <v>46</v>
      </c>
      <c r="H11">
        <v>6.92</v>
      </c>
      <c r="I11" t="s">
        <v>147</v>
      </c>
      <c r="J11" s="25" t="s">
        <v>148</v>
      </c>
      <c r="K11" t="s">
        <v>149</v>
      </c>
      <c r="L11">
        <v>2021</v>
      </c>
    </row>
    <row r="12" spans="1:12" hidden="1" x14ac:dyDescent="0.2">
      <c r="A12" t="s">
        <v>44</v>
      </c>
      <c r="B12" t="s">
        <v>45</v>
      </c>
      <c r="C12">
        <v>524.82000000000005</v>
      </c>
      <c r="D12" t="s">
        <v>89</v>
      </c>
      <c r="E12">
        <f t="shared" si="0"/>
        <v>0.51251953125000005</v>
      </c>
      <c r="F12">
        <v>27.99</v>
      </c>
      <c r="G12" t="s">
        <v>46</v>
      </c>
      <c r="H12">
        <v>27.99</v>
      </c>
      <c r="I12" t="s">
        <v>165</v>
      </c>
      <c r="J12" s="25" t="s">
        <v>166</v>
      </c>
      <c r="K12" t="s">
        <v>167</v>
      </c>
      <c r="L12">
        <v>2023</v>
      </c>
    </row>
    <row r="13" spans="1:12" hidden="1" x14ac:dyDescent="0.2">
      <c r="A13" t="s">
        <v>44</v>
      </c>
      <c r="B13" t="s">
        <v>45</v>
      </c>
      <c r="C13">
        <v>561.91</v>
      </c>
      <c r="D13" t="s">
        <v>89</v>
      </c>
      <c r="E13">
        <f t="shared" si="0"/>
        <v>0.54874023437499997</v>
      </c>
      <c r="F13">
        <v>3.63</v>
      </c>
      <c r="G13" t="s">
        <v>46</v>
      </c>
      <c r="H13">
        <v>3.63</v>
      </c>
      <c r="I13" t="s">
        <v>174</v>
      </c>
      <c r="J13" s="25" t="s">
        <v>175</v>
      </c>
      <c r="K13" t="s">
        <v>176</v>
      </c>
      <c r="L13">
        <v>2020</v>
      </c>
    </row>
    <row r="14" spans="1:12" x14ac:dyDescent="0.2">
      <c r="A14" t="s">
        <v>44</v>
      </c>
      <c r="B14" t="s">
        <v>45</v>
      </c>
      <c r="C14">
        <v>589.88</v>
      </c>
      <c r="D14" t="s">
        <v>89</v>
      </c>
      <c r="E14">
        <f t="shared" si="0"/>
        <v>0.5760546875</v>
      </c>
      <c r="F14">
        <v>45.09</v>
      </c>
      <c r="G14" t="s">
        <v>46</v>
      </c>
      <c r="H14">
        <v>45.09</v>
      </c>
      <c r="I14" t="s">
        <v>180</v>
      </c>
      <c r="J14" s="25" t="s">
        <v>181</v>
      </c>
      <c r="K14" t="s">
        <v>182</v>
      </c>
      <c r="L14">
        <v>2025</v>
      </c>
    </row>
    <row r="15" spans="1:12" hidden="1" x14ac:dyDescent="0.2">
      <c r="A15" t="s">
        <v>44</v>
      </c>
      <c r="B15" t="s">
        <v>45</v>
      </c>
      <c r="C15">
        <v>625.99</v>
      </c>
      <c r="D15" t="s">
        <v>89</v>
      </c>
      <c r="E15">
        <f t="shared" si="0"/>
        <v>0.61131835937500001</v>
      </c>
      <c r="F15">
        <v>26.41</v>
      </c>
      <c r="G15" t="s">
        <v>46</v>
      </c>
      <c r="H15">
        <v>26.41</v>
      </c>
      <c r="I15" t="s">
        <v>186</v>
      </c>
      <c r="J15" s="25" t="s">
        <v>187</v>
      </c>
      <c r="K15" t="s">
        <v>188</v>
      </c>
      <c r="L15">
        <v>2023</v>
      </c>
    </row>
    <row r="16" spans="1:12" hidden="1" x14ac:dyDescent="0.2">
      <c r="A16" t="s">
        <v>44</v>
      </c>
      <c r="B16" t="s">
        <v>45</v>
      </c>
      <c r="C16">
        <v>636.95000000000005</v>
      </c>
      <c r="D16" t="s">
        <v>89</v>
      </c>
      <c r="E16">
        <f t="shared" si="0"/>
        <v>0.62202148437500004</v>
      </c>
      <c r="F16">
        <v>2.88</v>
      </c>
      <c r="G16" t="s">
        <v>46</v>
      </c>
      <c r="H16">
        <v>2.88</v>
      </c>
      <c r="I16" t="s">
        <v>191</v>
      </c>
      <c r="J16" s="25" t="s">
        <v>192</v>
      </c>
      <c r="K16" t="s">
        <v>193</v>
      </c>
      <c r="L16">
        <v>2020</v>
      </c>
    </row>
    <row r="17" spans="1:12" hidden="1" x14ac:dyDescent="0.2">
      <c r="A17" t="s">
        <v>44</v>
      </c>
      <c r="B17" t="s">
        <v>45</v>
      </c>
      <c r="C17">
        <v>654.65</v>
      </c>
      <c r="D17" t="s">
        <v>89</v>
      </c>
      <c r="E17">
        <f t="shared" si="0"/>
        <v>0.63930664062499998</v>
      </c>
      <c r="F17">
        <v>28.63</v>
      </c>
      <c r="G17" t="s">
        <v>46</v>
      </c>
      <c r="H17">
        <v>28.63</v>
      </c>
      <c r="I17" t="s">
        <v>194</v>
      </c>
      <c r="J17" s="25" t="s">
        <v>195</v>
      </c>
      <c r="K17" t="s">
        <v>196</v>
      </c>
      <c r="L17">
        <v>2023</v>
      </c>
    </row>
    <row r="18" spans="1:12" hidden="1" x14ac:dyDescent="0.2">
      <c r="A18" t="s">
        <v>44</v>
      </c>
      <c r="B18" t="s">
        <v>45</v>
      </c>
      <c r="C18">
        <v>671.24</v>
      </c>
      <c r="D18" t="s">
        <v>89</v>
      </c>
      <c r="E18">
        <f t="shared" si="0"/>
        <v>0.65550781250000001</v>
      </c>
      <c r="F18">
        <v>8.92</v>
      </c>
      <c r="G18" t="s">
        <v>46</v>
      </c>
      <c r="H18">
        <v>8.92</v>
      </c>
      <c r="I18" t="s">
        <v>200</v>
      </c>
      <c r="J18" s="25" t="s">
        <v>201</v>
      </c>
      <c r="K18" t="s">
        <v>202</v>
      </c>
      <c r="L18">
        <v>2021</v>
      </c>
    </row>
    <row r="19" spans="1:12" hidden="1" x14ac:dyDescent="0.2">
      <c r="A19" t="s">
        <v>44</v>
      </c>
      <c r="B19" t="s">
        <v>45</v>
      </c>
      <c r="C19">
        <v>679.99</v>
      </c>
      <c r="D19" t="s">
        <v>89</v>
      </c>
      <c r="E19">
        <f t="shared" si="0"/>
        <v>0.66405273437500001</v>
      </c>
      <c r="F19">
        <v>34.659999999999997</v>
      </c>
      <c r="G19" t="s">
        <v>46</v>
      </c>
      <c r="H19">
        <v>34.659999999999997</v>
      </c>
      <c r="I19" t="s">
        <v>203</v>
      </c>
      <c r="J19" s="25" t="s">
        <v>204</v>
      </c>
      <c r="K19" t="s">
        <v>205</v>
      </c>
      <c r="L19">
        <v>2024</v>
      </c>
    </row>
    <row r="20" spans="1:12" x14ac:dyDescent="0.2">
      <c r="A20" t="s">
        <v>44</v>
      </c>
      <c r="B20" t="s">
        <v>45</v>
      </c>
      <c r="C20">
        <v>692.71</v>
      </c>
      <c r="D20" t="s">
        <v>89</v>
      </c>
      <c r="E20">
        <f t="shared" si="0"/>
        <v>0.67647460937500004</v>
      </c>
      <c r="F20">
        <v>44.52</v>
      </c>
      <c r="G20" t="s">
        <v>46</v>
      </c>
      <c r="H20">
        <v>44.52</v>
      </c>
      <c r="I20" t="s">
        <v>209</v>
      </c>
      <c r="J20" s="25" t="s">
        <v>210</v>
      </c>
      <c r="K20" t="s">
        <v>211</v>
      </c>
      <c r="L20">
        <v>2025</v>
      </c>
    </row>
    <row r="21" spans="1:12" hidden="1" x14ac:dyDescent="0.2">
      <c r="A21" t="s">
        <v>44</v>
      </c>
      <c r="B21" t="s">
        <v>45</v>
      </c>
      <c r="C21">
        <v>724.09</v>
      </c>
      <c r="D21" t="s">
        <v>89</v>
      </c>
      <c r="E21">
        <f t="shared" si="0"/>
        <v>0.70711914062500003</v>
      </c>
      <c r="F21">
        <v>27.48</v>
      </c>
      <c r="G21" t="s">
        <v>46</v>
      </c>
      <c r="H21">
        <v>27.48</v>
      </c>
      <c r="I21" t="s">
        <v>214</v>
      </c>
      <c r="J21" s="25" t="s">
        <v>215</v>
      </c>
      <c r="K21" t="s">
        <v>216</v>
      </c>
      <c r="L21">
        <v>2023</v>
      </c>
    </row>
    <row r="22" spans="1:12" hidden="1" x14ac:dyDescent="0.2">
      <c r="A22" t="s">
        <v>44</v>
      </c>
      <c r="B22" t="s">
        <v>45</v>
      </c>
      <c r="C22">
        <v>749.36</v>
      </c>
      <c r="D22" t="s">
        <v>89</v>
      </c>
      <c r="E22">
        <f t="shared" si="0"/>
        <v>0.73179687500000001</v>
      </c>
      <c r="F22">
        <v>37</v>
      </c>
      <c r="G22" t="s">
        <v>46</v>
      </c>
      <c r="H22">
        <v>37</v>
      </c>
      <c r="I22" t="s">
        <v>220</v>
      </c>
      <c r="J22" s="25" t="s">
        <v>221</v>
      </c>
      <c r="K22" t="s">
        <v>222</v>
      </c>
      <c r="L22">
        <v>2024</v>
      </c>
    </row>
    <row r="23" spans="1:12" hidden="1" x14ac:dyDescent="0.2">
      <c r="A23" t="s">
        <v>44</v>
      </c>
      <c r="B23" t="s">
        <v>45</v>
      </c>
      <c r="C23">
        <v>760.53</v>
      </c>
      <c r="D23" t="s">
        <v>89</v>
      </c>
      <c r="E23">
        <f t="shared" si="0"/>
        <v>0.74270507812499997</v>
      </c>
      <c r="F23">
        <v>15.28</v>
      </c>
      <c r="G23" t="s">
        <v>46</v>
      </c>
      <c r="H23">
        <v>15.28</v>
      </c>
      <c r="I23" t="s">
        <v>223</v>
      </c>
      <c r="J23" s="25" t="s">
        <v>224</v>
      </c>
      <c r="K23" t="s">
        <v>225</v>
      </c>
      <c r="L23">
        <v>2022</v>
      </c>
    </row>
    <row r="24" spans="1:12" hidden="1" x14ac:dyDescent="0.2">
      <c r="A24" t="s">
        <v>44</v>
      </c>
      <c r="B24" t="s">
        <v>45</v>
      </c>
      <c r="C24">
        <v>775.86</v>
      </c>
      <c r="D24" t="s">
        <v>89</v>
      </c>
      <c r="E24">
        <f t="shared" si="0"/>
        <v>0.75767578125000001</v>
      </c>
      <c r="F24">
        <v>37.75</v>
      </c>
      <c r="G24" t="s">
        <v>46</v>
      </c>
      <c r="H24">
        <v>37.75</v>
      </c>
      <c r="I24" t="s">
        <v>226</v>
      </c>
      <c r="J24" s="25" t="s">
        <v>227</v>
      </c>
      <c r="K24" t="s">
        <v>228</v>
      </c>
      <c r="L24">
        <v>2024</v>
      </c>
    </row>
    <row r="25" spans="1:12" hidden="1" x14ac:dyDescent="0.2">
      <c r="A25" t="s">
        <v>44</v>
      </c>
      <c r="B25" t="s">
        <v>45</v>
      </c>
      <c r="C25">
        <v>783.3</v>
      </c>
      <c r="D25" t="s">
        <v>89</v>
      </c>
      <c r="E25">
        <f t="shared" si="0"/>
        <v>0.76494140624999996</v>
      </c>
      <c r="F25">
        <v>16.05</v>
      </c>
      <c r="G25" t="s">
        <v>46</v>
      </c>
      <c r="H25">
        <v>16.05</v>
      </c>
      <c r="I25" t="s">
        <v>229</v>
      </c>
      <c r="J25" s="25" t="s">
        <v>230</v>
      </c>
      <c r="K25" t="s">
        <v>231</v>
      </c>
      <c r="L25">
        <v>2022</v>
      </c>
    </row>
    <row r="26" spans="1:12" x14ac:dyDescent="0.2">
      <c r="A26" t="s">
        <v>44</v>
      </c>
      <c r="B26" t="s">
        <v>45</v>
      </c>
      <c r="C26">
        <v>787.65</v>
      </c>
      <c r="D26" t="s">
        <v>89</v>
      </c>
      <c r="E26">
        <f t="shared" si="0"/>
        <v>0.76918945312499998</v>
      </c>
      <c r="F26">
        <v>48.03</v>
      </c>
      <c r="G26" t="s">
        <v>46</v>
      </c>
      <c r="H26">
        <v>48.03</v>
      </c>
      <c r="I26" t="s">
        <v>232</v>
      </c>
      <c r="J26" s="25" t="s">
        <v>233</v>
      </c>
      <c r="K26" t="s">
        <v>234</v>
      </c>
      <c r="L26">
        <v>2025</v>
      </c>
    </row>
    <row r="27" spans="1:12" hidden="1" x14ac:dyDescent="0.2">
      <c r="A27" t="s">
        <v>44</v>
      </c>
      <c r="B27" t="s">
        <v>45</v>
      </c>
      <c r="C27">
        <v>798.56</v>
      </c>
      <c r="D27" t="s">
        <v>89</v>
      </c>
      <c r="E27">
        <f t="shared" si="0"/>
        <v>0.77984374999999995</v>
      </c>
      <c r="F27">
        <v>35.44</v>
      </c>
      <c r="G27" t="s">
        <v>46</v>
      </c>
      <c r="H27">
        <v>35.44</v>
      </c>
      <c r="I27" t="s">
        <v>235</v>
      </c>
      <c r="J27" s="25" t="s">
        <v>236</v>
      </c>
      <c r="K27" t="s">
        <v>237</v>
      </c>
      <c r="L27">
        <v>2024</v>
      </c>
    </row>
    <row r="28" spans="1:12" hidden="1" x14ac:dyDescent="0.2">
      <c r="A28" t="s">
        <v>44</v>
      </c>
      <c r="B28" t="s">
        <v>45</v>
      </c>
      <c r="C28">
        <v>828.83</v>
      </c>
      <c r="D28" t="s">
        <v>89</v>
      </c>
      <c r="E28">
        <f t="shared" si="0"/>
        <v>0.80940429687500004</v>
      </c>
      <c r="F28">
        <v>9.73</v>
      </c>
      <c r="G28" t="s">
        <v>46</v>
      </c>
      <c r="H28">
        <v>9.73</v>
      </c>
      <c r="I28" t="s">
        <v>240</v>
      </c>
      <c r="J28" s="25" t="s">
        <v>241</v>
      </c>
      <c r="K28" t="s">
        <v>242</v>
      </c>
      <c r="L28">
        <v>2021</v>
      </c>
    </row>
    <row r="29" spans="1:12" hidden="1" x14ac:dyDescent="0.2">
      <c r="A29" t="s">
        <v>44</v>
      </c>
      <c r="B29" t="s">
        <v>45</v>
      </c>
      <c r="C29">
        <v>831.12</v>
      </c>
      <c r="D29" t="s">
        <v>89</v>
      </c>
      <c r="E29">
        <f t="shared" si="0"/>
        <v>0.811640625</v>
      </c>
      <c r="F29">
        <v>16.86</v>
      </c>
      <c r="G29" t="s">
        <v>46</v>
      </c>
      <c r="H29">
        <v>16.86</v>
      </c>
      <c r="I29" t="s">
        <v>243</v>
      </c>
      <c r="J29" s="25" t="s">
        <v>244</v>
      </c>
      <c r="K29" t="s">
        <v>245</v>
      </c>
      <c r="L29">
        <v>2022</v>
      </c>
    </row>
    <row r="30" spans="1:12" hidden="1" x14ac:dyDescent="0.2">
      <c r="A30" t="s">
        <v>44</v>
      </c>
      <c r="B30" t="s">
        <v>45</v>
      </c>
      <c r="C30">
        <v>842.09</v>
      </c>
      <c r="D30" t="s">
        <v>89</v>
      </c>
      <c r="E30">
        <f t="shared" si="0"/>
        <v>0.82235351562500003</v>
      </c>
      <c r="F30">
        <v>36.270000000000003</v>
      </c>
      <c r="G30" t="s">
        <v>46</v>
      </c>
      <c r="H30">
        <v>36.270000000000003</v>
      </c>
      <c r="I30" t="s">
        <v>246</v>
      </c>
      <c r="J30" s="25" t="s">
        <v>247</v>
      </c>
      <c r="K30" t="s">
        <v>248</v>
      </c>
      <c r="L30">
        <v>2024</v>
      </c>
    </row>
    <row r="31" spans="1:12" hidden="1" x14ac:dyDescent="0.2">
      <c r="A31" t="s">
        <v>44</v>
      </c>
      <c r="B31" t="s">
        <v>45</v>
      </c>
      <c r="C31">
        <v>916.59</v>
      </c>
      <c r="D31" t="s">
        <v>89</v>
      </c>
      <c r="E31">
        <f t="shared" si="0"/>
        <v>0.89510742187500003</v>
      </c>
      <c r="F31">
        <v>8.27</v>
      </c>
      <c r="G31" t="s">
        <v>46</v>
      </c>
      <c r="H31">
        <v>8.27</v>
      </c>
      <c r="I31" t="s">
        <v>258</v>
      </c>
      <c r="J31" s="25" t="s">
        <v>259</v>
      </c>
      <c r="K31" t="s">
        <v>260</v>
      </c>
      <c r="L31">
        <v>2021</v>
      </c>
    </row>
  </sheetData>
  <autoFilter ref="A1:L31" xr:uid="{FC8A866B-DC90-48D7-BBD8-8FA1DC0C3011}">
    <filterColumn colId="11">
      <filters>
        <filter val="2025"/>
      </filters>
    </filterColumn>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f657b41-5f83-49f8-b457-4609c3cc111d" xsi:nil="true"/>
    <lcf76f155ced4ddcb4097134ff3c332f xmlns="a0b71926-12cf-480f-bde0-7068ac63f92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3BEF0F4152283479A61B19A7600720B" ma:contentTypeVersion="12" ma:contentTypeDescription="Een nieuw document maken." ma:contentTypeScope="" ma:versionID="cbf16cdec428a4aa0f66ae26695c65c0">
  <xsd:schema xmlns:xsd="http://www.w3.org/2001/XMLSchema" xmlns:xs="http://www.w3.org/2001/XMLSchema" xmlns:p="http://schemas.microsoft.com/office/2006/metadata/properties" xmlns:ns2="a0b71926-12cf-480f-bde0-7068ac63f926" xmlns:ns3="4f657b41-5f83-49f8-b457-4609c3cc111d" targetNamespace="http://schemas.microsoft.com/office/2006/metadata/properties" ma:root="true" ma:fieldsID="f47d55cf20b7ff6d3dfe93adc982a268" ns2:_="" ns3:_="">
    <xsd:import namespace="a0b71926-12cf-480f-bde0-7068ac63f926"/>
    <xsd:import namespace="4f657b41-5f83-49f8-b457-4609c3cc11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b71926-12cf-480f-bde0-7068ac63f9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af1b232-8950-420c-a310-57ce6f91c71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657b41-5f83-49f8-b457-4609c3cc11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536398-1ba1-460b-a2aa-f5035aa86010}" ma:internalName="TaxCatchAll" ma:showField="CatchAllData" ma:web="4f657b41-5f83-49f8-b457-4609c3cc11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AEB575-739F-4D05-90D3-9E92A531A43C}">
  <ds:schemaRefs>
    <ds:schemaRef ds:uri="http://schemas.microsoft.com/sharepoint/v3/contenttype/forms"/>
  </ds:schemaRefs>
</ds:datastoreItem>
</file>

<file path=customXml/itemProps2.xml><?xml version="1.0" encoding="utf-8"?>
<ds:datastoreItem xmlns:ds="http://schemas.openxmlformats.org/officeDocument/2006/customXml" ds:itemID="{7186C525-FB6A-4D48-BB1D-D4BA4713EB14}">
  <ds:schemaRefs>
    <ds:schemaRef ds:uri="a0b71926-12cf-480f-bde0-7068ac63f926"/>
    <ds:schemaRef ds:uri="4f657b41-5f83-49f8-b457-4609c3cc111d"/>
    <ds:schemaRef ds:uri="http://schemas.openxmlformats.org/package/2006/metadata/core-properties"/>
    <ds:schemaRef ds:uri="http://schemas.microsoft.com/office/2006/metadata/properties"/>
    <ds:schemaRef ds:uri="http://purl.org/dc/elements/1.1/"/>
    <ds:schemaRef ds:uri="http://www.w3.org/XML/1998/namespace"/>
    <ds:schemaRef ds:uri="http://schemas.microsoft.com/office/2006/documentManagement/types"/>
    <ds:schemaRef ds:uri="http://purl.org/dc/dcmitype/"/>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E4AD580C-7CE4-4076-BC4B-FC7B232E84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b71926-12cf-480f-bde0-7068ac63f926"/>
    <ds:schemaRef ds:uri="4f657b41-5f83-49f8-b457-4609c3cc11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samenvatting</vt:lpstr>
      <vt:lpstr>data</vt:lpstr>
      <vt:lpstr>samenvatting 1e vijf maanden 20</vt:lpstr>
      <vt:lpstr>data 1e vijf maanden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van Kessel</dc:creator>
  <cp:keywords/>
  <dc:description/>
  <cp:lastModifiedBy>Rob van Kessel</cp:lastModifiedBy>
  <cp:revision/>
  <dcterms:created xsi:type="dcterms:W3CDTF">2025-06-19T12:36:57Z</dcterms:created>
  <dcterms:modified xsi:type="dcterms:W3CDTF">2025-12-22T13:48:49Z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29f4804-9ab0-4527-a877-f7a87100f5fc_Enabled">
    <vt:lpwstr>true</vt:lpwstr>
  </property>
  <property fmtid="{D5CDD505-2E9C-101B-9397-08002B2CF9AE}" pid="3" name="MSIP_Label_b29f4804-9ab0-4527-a877-f7a87100f5fc_SetDate">
    <vt:lpwstr>2025-06-23T08:09:07Z</vt:lpwstr>
  </property>
  <property fmtid="{D5CDD505-2E9C-101B-9397-08002B2CF9AE}" pid="4" name="MSIP_Label_b29f4804-9ab0-4527-a877-f7a87100f5fc_Method">
    <vt:lpwstr>Standard</vt:lpwstr>
  </property>
  <property fmtid="{D5CDD505-2E9C-101B-9397-08002B2CF9AE}" pid="5" name="MSIP_Label_b29f4804-9ab0-4527-a877-f7a87100f5fc_Name">
    <vt:lpwstr>General</vt:lpwstr>
  </property>
  <property fmtid="{D5CDD505-2E9C-101B-9397-08002B2CF9AE}" pid="6" name="MSIP_Label_b29f4804-9ab0-4527-a877-f7a87100f5fc_SiteId">
    <vt:lpwstr>7a5561df-6599-4898-8a20-cce41db3b44f</vt:lpwstr>
  </property>
  <property fmtid="{D5CDD505-2E9C-101B-9397-08002B2CF9AE}" pid="7" name="MSIP_Label_b29f4804-9ab0-4527-a877-f7a87100f5fc_ActionId">
    <vt:lpwstr>1c6482e8-a080-44a4-9340-ea6e1a8cbd2d</vt:lpwstr>
  </property>
  <property fmtid="{D5CDD505-2E9C-101B-9397-08002B2CF9AE}" pid="8" name="MSIP_Label_b29f4804-9ab0-4527-a877-f7a87100f5fc_ContentBits">
    <vt:lpwstr>0</vt:lpwstr>
  </property>
  <property fmtid="{D5CDD505-2E9C-101B-9397-08002B2CF9AE}" pid="9" name="MSIP_Label_b29f4804-9ab0-4527-a877-f7a87100f5fc_Tag">
    <vt:lpwstr>10, 3, 0, 2</vt:lpwstr>
  </property>
  <property fmtid="{D5CDD505-2E9C-101B-9397-08002B2CF9AE}" pid="10" name="ContentTypeId">
    <vt:lpwstr>0x010100F3BEF0F4152283479A61B19A7600720B</vt:lpwstr>
  </property>
  <property fmtid="{D5CDD505-2E9C-101B-9397-08002B2CF9AE}" pid="11" name="MediaServiceImageTags">
    <vt:lpwstr/>
  </property>
</Properties>
</file>