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V:\HLNDomein\Organisatie - JUZ\66100 I&amp;A\1A Aanbestedingen\1. Lopende\7621 Tuin en Park\3.1 NvI\"/>
    </mc:Choice>
  </mc:AlternateContent>
  <xr:revisionPtr revIDLastSave="0" documentId="13_ncr:1_{F6863436-C415-4F5E-9B8D-5E0763177C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taal prijzen_korting" sheetId="8" r:id="rId1"/>
    <sheet name="Perceel 1 " sheetId="3" r:id="rId2"/>
    <sheet name="Perceel 2" sheetId="6" r:id="rId3"/>
    <sheet name="Keuringskst. perc 1" sheetId="9" r:id="rId4"/>
    <sheet name="Keuringskst. perc 2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F21" i="3"/>
  <c r="F22" i="3"/>
  <c r="F23" i="3"/>
  <c r="F24" i="3"/>
  <c r="F20" i="3"/>
  <c r="F6" i="3"/>
  <c r="F7" i="3"/>
  <c r="F8" i="3"/>
  <c r="F9" i="3"/>
  <c r="F10" i="3"/>
  <c r="F11" i="3"/>
  <c r="F12" i="3"/>
  <c r="F13" i="3"/>
  <c r="F14" i="3"/>
  <c r="F15" i="3"/>
  <c r="F5" i="3"/>
  <c r="H29" i="3" l="1"/>
  <c r="H30" i="3" s="1"/>
  <c r="G30" i="3"/>
  <c r="E16" i="9" l="1"/>
  <c r="E17" i="9"/>
  <c r="E18" i="9"/>
  <c r="E19" i="9"/>
  <c r="E15" i="9"/>
  <c r="E4" i="9"/>
  <c r="E5" i="9"/>
  <c r="E6" i="9"/>
  <c r="E7" i="9"/>
  <c r="E8" i="9"/>
  <c r="E9" i="9"/>
  <c r="E10" i="9"/>
  <c r="E11" i="9"/>
  <c r="E12" i="9"/>
  <c r="E13" i="9"/>
  <c r="A16" i="9"/>
  <c r="A17" i="9"/>
  <c r="A18" i="9"/>
  <c r="A19" i="9"/>
  <c r="A15" i="9"/>
  <c r="A4" i="9"/>
  <c r="A5" i="9"/>
  <c r="A6" i="9"/>
  <c r="A7" i="9"/>
  <c r="A8" i="9"/>
  <c r="A9" i="9"/>
  <c r="A10" i="9"/>
  <c r="A11" i="9"/>
  <c r="A12" i="9"/>
  <c r="A13" i="9"/>
  <c r="A3" i="9"/>
  <c r="G18" i="12"/>
  <c r="G19" i="12"/>
  <c r="G20" i="12"/>
  <c r="G21" i="12"/>
  <c r="G22" i="12"/>
  <c r="L19" i="6"/>
  <c r="L20" i="6"/>
  <c r="L21" i="6"/>
  <c r="L22" i="6"/>
  <c r="L23" i="6"/>
  <c r="G19" i="6"/>
  <c r="G20" i="6"/>
  <c r="G21" i="6"/>
  <c r="G22" i="6"/>
  <c r="G23" i="6"/>
  <c r="L16" i="6"/>
  <c r="L17" i="6"/>
  <c r="L18" i="6"/>
  <c r="G16" i="6"/>
  <c r="G17" i="6"/>
  <c r="G18" i="6"/>
  <c r="G15" i="12" l="1"/>
  <c r="G16" i="12"/>
  <c r="G17" i="12"/>
  <c r="G14" i="12" l="1"/>
  <c r="G13" i="12"/>
  <c r="G12" i="12"/>
  <c r="G11" i="12"/>
  <c r="G10" i="12"/>
  <c r="G9" i="12"/>
  <c r="G8" i="12"/>
  <c r="G7" i="12"/>
  <c r="G6" i="12"/>
  <c r="G5" i="12"/>
  <c r="G4" i="12"/>
  <c r="G3" i="12"/>
  <c r="E3" i="9"/>
  <c r="E20" i="9" l="1"/>
  <c r="G24" i="12"/>
  <c r="E34" i="8" s="1"/>
  <c r="E14" i="9"/>
  <c r="E22" i="9" s="1"/>
  <c r="H5" i="3"/>
  <c r="G25" i="3"/>
  <c r="G16" i="3"/>
  <c r="H15" i="3" l="1"/>
  <c r="H14" i="3"/>
  <c r="H13" i="3"/>
  <c r="H12" i="3"/>
  <c r="H11" i="3"/>
  <c r="H10" i="3"/>
  <c r="H9" i="3"/>
  <c r="H24" i="3"/>
  <c r="H23" i="3"/>
  <c r="H22" i="3"/>
  <c r="H21" i="3"/>
  <c r="H20" i="3"/>
  <c r="H8" i="3"/>
  <c r="H7" i="3"/>
  <c r="H6" i="3"/>
  <c r="L15" i="6"/>
  <c r="L14" i="6"/>
  <c r="L13" i="6"/>
  <c r="L12" i="6"/>
  <c r="L11" i="6"/>
  <c r="L10" i="6"/>
  <c r="L9" i="6"/>
  <c r="L8" i="6"/>
  <c r="L7" i="6"/>
  <c r="L6" i="6"/>
  <c r="L5" i="6"/>
  <c r="L4" i="6"/>
  <c r="G15" i="6"/>
  <c r="G14" i="6"/>
  <c r="G13" i="6"/>
  <c r="G12" i="6"/>
  <c r="G11" i="6"/>
  <c r="G10" i="6"/>
  <c r="G9" i="6"/>
  <c r="G8" i="6"/>
  <c r="G7" i="6"/>
  <c r="G6" i="6"/>
  <c r="G5" i="6"/>
  <c r="G4" i="6"/>
  <c r="H16" i="3" l="1"/>
  <c r="C34" i="8"/>
  <c r="G25" i="6"/>
  <c r="E33" i="8" s="1"/>
  <c r="E36" i="8" s="1"/>
  <c r="L25" i="6"/>
  <c r="H25" i="3"/>
  <c r="H32" i="3" l="1"/>
  <c r="C33" i="8" s="1"/>
  <c r="C36" i="8" s="1"/>
  <c r="T27" i="3" l="1"/>
</calcChain>
</file>

<file path=xl/sharedStrings.xml><?xml version="1.0" encoding="utf-8"?>
<sst xmlns="http://schemas.openxmlformats.org/spreadsheetml/2006/main" count="279" uniqueCount="179">
  <si>
    <t>totaal</t>
  </si>
  <si>
    <t>Artikel</t>
  </si>
  <si>
    <t>Merk</t>
  </si>
  <si>
    <t>Type</t>
  </si>
  <si>
    <t>Accudoorslijpmachine</t>
  </si>
  <si>
    <t>Bladblazer</t>
  </si>
  <si>
    <t>Super-snellader</t>
  </si>
  <si>
    <t>Accu</t>
  </si>
  <si>
    <t>Aantal</t>
  </si>
  <si>
    <t>Heerlen</t>
  </si>
  <si>
    <t xml:space="preserve">Aantal </t>
  </si>
  <si>
    <t>Maastricht</t>
  </si>
  <si>
    <t>prijs</t>
  </si>
  <si>
    <t>Korting</t>
  </si>
  <si>
    <t>%</t>
  </si>
  <si>
    <t>prijs/st.</t>
  </si>
  <si>
    <t>Zoutstrooier</t>
  </si>
  <si>
    <t>driehoekborstel</t>
  </si>
  <si>
    <t>fieldmaster</t>
  </si>
  <si>
    <t>surfacemaster</t>
  </si>
  <si>
    <t>sitemaster</t>
  </si>
  <si>
    <t>AT</t>
  </si>
  <si>
    <t>Kunstmeststrooier</t>
  </si>
  <si>
    <t>Trilo</t>
  </si>
  <si>
    <t>Gamberini</t>
  </si>
  <si>
    <t>1250 Hydromot</t>
  </si>
  <si>
    <t>ZA X 602</t>
  </si>
  <si>
    <t>TR B7</t>
  </si>
  <si>
    <t>3 bezems van elk 150cm</t>
  </si>
  <si>
    <t>Amazonen</t>
  </si>
  <si>
    <t>Rugbladblazer</t>
  </si>
  <si>
    <t>Accu Bosmaaier</t>
  </si>
  <si>
    <t>Bosmaaier</t>
  </si>
  <si>
    <t>Grondfrees</t>
  </si>
  <si>
    <t>Ferrari</t>
  </si>
  <si>
    <t>Schoffelmachine (appendage)</t>
  </si>
  <si>
    <t>Gamo</t>
  </si>
  <si>
    <t>B09-62</t>
  </si>
  <si>
    <t>Sneeuwborstel</t>
  </si>
  <si>
    <t>Tielburger</t>
  </si>
  <si>
    <t>TK48 Prof</t>
  </si>
  <si>
    <t>Schliesing</t>
  </si>
  <si>
    <t>425 TX</t>
  </si>
  <si>
    <t>Versnipperaar (getrokken)</t>
  </si>
  <si>
    <t>760i</t>
  </si>
  <si>
    <t>Avant</t>
  </si>
  <si>
    <t xml:space="preserve">Weedcontrol </t>
  </si>
  <si>
    <t>Kniklader</t>
  </si>
  <si>
    <t>Branderplaat</t>
  </si>
  <si>
    <t xml:space="preserve">Ecoflame </t>
  </si>
  <si>
    <t xml:space="preserve">Brander </t>
  </si>
  <si>
    <t>Artikel *</t>
  </si>
  <si>
    <t>Indien sprake is van een accu machine dient u een prijs op te geven excl. de aanschaf van een accu.</t>
  </si>
  <si>
    <t>rake master</t>
  </si>
  <si>
    <t>Air Combi comfort 100</t>
  </si>
  <si>
    <t>Air  combi compact incl Traction K1500</t>
  </si>
  <si>
    <t>Kettingzaag 35 cm</t>
  </si>
  <si>
    <t>Kortingspercentages per productgroep</t>
  </si>
  <si>
    <t>Wij verzoeken u om hieronder de kortingspercentages per leverancier en per productgroep op te geven.</t>
  </si>
  <si>
    <t>(incl. BTW)</t>
  </si>
  <si>
    <t>Brandstoffen en smeermiddelen</t>
  </si>
  <si>
    <t>groep</t>
  </si>
  <si>
    <t>nr</t>
  </si>
  <si>
    <t>Prijs/st.</t>
  </si>
  <si>
    <t xml:space="preserve"> (incl. BTW)</t>
  </si>
  <si>
    <t>Totaal</t>
  </si>
  <si>
    <t>Algemene instructie invulformulier:</t>
  </si>
  <si>
    <t>De standaard opgevoerde producten/machines zijn de producten/machines waar de gemeente nu mee werkt.</t>
  </si>
  <si>
    <t>De door u opgegeven kortingspercentages voor de productgroepen zoals hieronder omschreven en door u opgegeven kortingspercentages gelden ook voor artkelen die nu niet zijn genoemd in de percelen</t>
  </si>
  <si>
    <t>De lijst met producten in de tabbladen van de twee percelen is niet limitatief</t>
  </si>
  <si>
    <t>Productgroep</t>
  </si>
  <si>
    <t>Subtotaal groep 1</t>
  </si>
  <si>
    <t>Subtotaal groep 3</t>
  </si>
  <si>
    <t>Subtotaal groep 2</t>
  </si>
  <si>
    <t>Netto totaal</t>
  </si>
  <si>
    <t>Keuringskosten/jr.</t>
  </si>
  <si>
    <t>Keuringskosten /jr.</t>
  </si>
  <si>
    <t>Totaal keuringskosten perceel 1 per jaar</t>
  </si>
  <si>
    <t>Wel dient u machines aan te bieden waarvan de accu die ook op de andere accu aangedreven apparaten past</t>
  </si>
  <si>
    <t>Totaal keuringskosten perceel 2 per jaar:</t>
  </si>
  <si>
    <t>Opmerking:</t>
  </si>
  <si>
    <t>De door u gehanteerde kortingspercentages voor de gereedschappen in perceel 1 dient u ook te hanteren voor de levering van onderdelen bij reparaties.</t>
  </si>
  <si>
    <t>Bijv. U levert een nieuwe ketting voor een kettingzaag. Indien u heeft aangegeven dat de kettingzaag 20% korting heeft, levert u de ketting ook met 20% korting op de adviesprijs.</t>
  </si>
  <si>
    <t>incl. BTW (totaal)</t>
  </si>
  <si>
    <t>incl. BTW (stuk)</t>
  </si>
  <si>
    <t>Adviesprijs</t>
  </si>
  <si>
    <t>p.st. incl. BTW</t>
  </si>
  <si>
    <t>prijs incl. BTW</t>
  </si>
  <si>
    <t>BIJLAGE 5 - PRIJZENBLAD</t>
  </si>
  <si>
    <t>KENMERK 66100 / I&amp;A 7621</t>
  </si>
  <si>
    <t xml:space="preserve">Inkoop, onderhoud en keuring t.b.v. tuin- en parkonderhoud </t>
  </si>
  <si>
    <t>A</t>
  </si>
  <si>
    <t>B</t>
  </si>
  <si>
    <t>C</t>
  </si>
  <si>
    <t>D</t>
  </si>
  <si>
    <t>NR</t>
  </si>
  <si>
    <t>GROEP</t>
  </si>
  <si>
    <t>Naam bedrijf:</t>
  </si>
  <si>
    <t>Naam rechtsgeldig ondertekenaar:</t>
  </si>
  <si>
    <t>Functie:</t>
  </si>
  <si>
    <t>Handtekening:</t>
  </si>
  <si>
    <t>Indien u op beide percelen inschrijft kunt u in één formulier voor alle twee de percelen invullen.</t>
  </si>
  <si>
    <t>In de vervolgbladen wordt hier mee gerekend en wordt per perceel een totale prijs berekend, gebaseerd op een geschat jaarvolume.</t>
  </si>
  <si>
    <t>PERCEEL 1:  KLEIN TUINGEREEDSCHAP</t>
  </si>
  <si>
    <t>NAAM INSCHRIJVER</t>
  </si>
  <si>
    <t>PERCEEL 2: GROOT TUINGEREEDSCHAP EN APPENDAGES</t>
  </si>
  <si>
    <t>Specificaties:  (Koppeling naar webadres van betreffende product).</t>
  </si>
  <si>
    <t>TOTAALPRIJS PER PERCEEL PER JAAR</t>
  </si>
  <si>
    <t>AANSCHAFKOSTEN</t>
  </si>
  <si>
    <t>KEURINGSKOSTEN</t>
  </si>
  <si>
    <t>PERCEEL 1</t>
  </si>
  <si>
    <t>PERCEEL 2</t>
  </si>
  <si>
    <t>TOTAALPRIJS INCLUSIEF BTW</t>
  </si>
  <si>
    <t xml:space="preserve">MAXIMAAL 250 PUNTEN PER PERCEEL </t>
  </si>
  <si>
    <t>MAXIMAAL 50 PUNTEN PER PERCEEL</t>
  </si>
  <si>
    <t>TOTAAL MAXIMAAL 300 PUNTEN PER PERCEEL</t>
  </si>
  <si>
    <t>Werktuigdrager (T rijbewijs)</t>
  </si>
  <si>
    <t>Ladog</t>
  </si>
  <si>
    <t>E 1400</t>
  </si>
  <si>
    <t>T 1400</t>
  </si>
  <si>
    <t>Minigraver</t>
  </si>
  <si>
    <t>Kubota</t>
  </si>
  <si>
    <t>Bladreiniger</t>
  </si>
  <si>
    <t>GKB</t>
  </si>
  <si>
    <t>U17-3A</t>
  </si>
  <si>
    <t>Aerator</t>
  </si>
  <si>
    <t>Aerator AR150</t>
  </si>
  <si>
    <t>Leaf Clean LC150</t>
  </si>
  <si>
    <t>Accugereedschap</t>
  </si>
  <si>
    <t>Motoraangedreven</t>
  </si>
  <si>
    <t>gereedschap</t>
  </si>
  <si>
    <t>Minimale functionele</t>
  </si>
  <si>
    <t>eisen</t>
  </si>
  <si>
    <t>Aangeboden merk / type + evt.</t>
  </si>
  <si>
    <t xml:space="preserve"> specificaties</t>
  </si>
  <si>
    <t>LITHIUM-ION accu energie-inhoud minimaal 300 Wh, een nominale spanning van 36V een capaciteit van 8,5 AH met een levensduur van minimaal 1200 laadbeurten</t>
  </si>
  <si>
    <t>Acculader</t>
  </si>
  <si>
    <t>Nominale spanning 230V, nominale stroom 2,3 A. Laadstroom minimaal 6,0 A. Geschikt om accu's op te laden in maximaal 90 minuten.</t>
  </si>
  <si>
    <t>Nominale spanning 230V, nominale stroom 2,6 A. Laadstroom minimaal 12 A. Geschikt om accu's op te laden in maximaal 60 minuten.</t>
  </si>
  <si>
    <t>Accudraaggordel compleet met accutas en kabel</t>
  </si>
  <si>
    <t>Kabellengte minimaal 110cm. Voorzien van geïntegreerde elektronische stroomonderbrekeing in geval van overbelasting.</t>
  </si>
  <si>
    <t>Accupack rugmodel</t>
  </si>
  <si>
    <t>Accubladblazer zonder accu</t>
  </si>
  <si>
    <r>
      <rPr>
        <b/>
        <sz val="9"/>
        <color theme="1"/>
        <rFont val="Verdana"/>
        <family val="2"/>
      </rPr>
      <t>Handgedragen</t>
    </r>
    <r>
      <rPr>
        <sz val="9"/>
        <color theme="1"/>
        <rFont val="Verdana"/>
        <family val="2"/>
      </rPr>
      <t>. Luchtverplaatsing minimaal 700 m3/uur en een gewicht van maximaal 3,2 kilo zonder accu. Trillingswaarde maximaal 1,0 m/s²</t>
    </r>
  </si>
  <si>
    <t>Accu Heggenschaar</t>
  </si>
  <si>
    <t>Nominale spanning minimaal 36v. Gewicht zonder accu: 4,0 kg. Zaagbladlengte 600-750mm. Vermogen minimaal 0,4Kw. Trillingswaarde maximaal 1,0 m/s²</t>
  </si>
  <si>
    <t>Accu Kettingzaag</t>
  </si>
  <si>
    <t>Nominale spanning minimaal 36v. Gewicht zonder accu: 3,0 kg. Bladlengte 300-350mm. Vermogen minimaal 1,7kW. Trillingswaarde maximaal 3,5 m/s²</t>
  </si>
  <si>
    <r>
      <rPr>
        <b/>
        <sz val="9"/>
        <color theme="1"/>
        <rFont val="Verdana"/>
        <family val="2"/>
      </rPr>
      <t>Handgedragen</t>
    </r>
    <r>
      <rPr>
        <sz val="9"/>
        <color theme="1"/>
        <rFont val="Verdana"/>
        <family val="2"/>
      </rPr>
      <t>. Luchtverplaatsing minimaal 700 m3/uur en een gewicht van maximaal 4,6 kilo. Trillingswaarde maximaal 1,8 m/s²</t>
    </r>
  </si>
  <si>
    <t>Heggeschaar</t>
  </si>
  <si>
    <t>Gewicht zonder brandstof: maximaal 5,5 kilo. Zaagbladlengte 600-750mm.  Trillingswaarde maximaal 3,6 m/s². Geluidsniveau max. 107 dB(A).</t>
  </si>
  <si>
    <t>Gewicht zonder brandstof: maximaal 4,2 kilo. Bladlengte 300-350mm. Trillingswaarde maximaal 3,5 m/s². Geluidsniveau max. 110 dB(A).</t>
  </si>
  <si>
    <t>Nominale spanning minimaal 36v. Gewicht zonder accu: max. 7,5 kg. Snijcirkel: 380-440 mm. Lengte tussen 175-195 cm.
Trillingsnivo met kunststof snijgarnituur: max. 3,8 m/s2</t>
  </si>
  <si>
    <t>Nominale spanning minimaal 36v. Gewicht zonder accu: 4,0 kg. Diameter slijpschijf 220-230 mm. Vermogen minimaal 1,15kW. Trillingswaarde maximaal 4,5 m/s²</t>
  </si>
  <si>
    <t>Alkylaatbrandstoffen</t>
  </si>
  <si>
    <t xml:space="preserve">Alkylaat 2takt Loodvrij kan 5L (levering per pallet)   </t>
  </si>
  <si>
    <t>nr groep</t>
  </si>
  <si>
    <t>Aantal 5 liter kannen Heerlen</t>
  </si>
  <si>
    <t>Aantal 5 liter kannen Maastricht</t>
  </si>
  <si>
    <t>TOTAAL</t>
  </si>
  <si>
    <t>Korting %</t>
  </si>
  <si>
    <t>Aangeboden merk / type</t>
  </si>
  <si>
    <t>Adviesprijs p.st. incl. BTW</t>
  </si>
  <si>
    <t>Netto totaal prijs incl. 
BTW</t>
  </si>
  <si>
    <t>Motor aangedreven gereedschap</t>
  </si>
  <si>
    <t>Aan de geprognosticeerde aantallen van Tuinmachines, onderdelen, verbruiksartikelen en alkylaatbrandstoffen gedurende de looptijd van de Raamovereenkomst, kunnen geen rechten worden ontleend.</t>
  </si>
  <si>
    <t>U kunt deze prijslijst voor perceel 1 en perceel 2 invullen. Indien u maar op één van de twee percelen wenst in te schrijven, vult u het andere perceel niet in.</t>
  </si>
  <si>
    <r>
      <t>Alle door u opgegeven prijzen zijn</t>
    </r>
    <r>
      <rPr>
        <b/>
        <sz val="11"/>
        <color theme="1"/>
        <rFont val="Calibri"/>
        <family val="2"/>
        <scheme val="minor"/>
      </rPr>
      <t xml:space="preserve"> INCLUSIEF BTW</t>
    </r>
  </si>
  <si>
    <t>E</t>
  </si>
  <si>
    <t>F</t>
  </si>
  <si>
    <t>G</t>
  </si>
  <si>
    <t>H</t>
  </si>
  <si>
    <t>Merken die u opgeeft moeten A-merken zijn. Hievoor geld de onderstaande definitie:
*Een A-merk is een merk met een hoge naamsbekendheid en een goede reputatie. 
*Het A-merk is “top of the line”, loopt voorop in technologische innovaties en innovaties op het gebied van duurzaamheid. 
*De kwaliteit van de gebruikte componenten is hoog en constant. Producten van het A-merk worden in grote aantallen geleverd in de grootzakelijke markt.</t>
  </si>
  <si>
    <r>
      <t>U dient alleen de "</t>
    </r>
    <r>
      <rPr>
        <b/>
        <sz val="11"/>
        <color theme="1"/>
        <rFont val="Calibri"/>
        <family val="2"/>
        <scheme val="minor"/>
      </rPr>
      <t>gele velden"</t>
    </r>
    <r>
      <rPr>
        <sz val="11"/>
        <color theme="1"/>
        <rFont val="Calibri"/>
        <family val="2"/>
        <scheme val="minor"/>
      </rPr>
      <t xml:space="preserve"> in te vullen in. De overige velden mag u niet wijzigen!</t>
    </r>
  </si>
  <si>
    <t>LITHIUM-ION accu energie-inhoud van minimaal 1.500 Wh, een nominale spanning van 36V een capaciteit van 30 Ah.</t>
  </si>
  <si>
    <r>
      <rPr>
        <b/>
        <sz val="9"/>
        <color theme="1"/>
        <rFont val="Verdana"/>
        <family val="2"/>
      </rPr>
      <t>Ruggedragen</t>
    </r>
    <r>
      <rPr>
        <sz val="9"/>
        <color theme="1"/>
        <rFont val="Verdana"/>
        <family val="2"/>
      </rPr>
      <t>. Luchtverplaatsing minimaal 900 m3/uur en een gewicht van maximaal 11 kilo zonder accu. Trillingswaarde maximaal 0,3 m/s²</t>
    </r>
  </si>
  <si>
    <r>
      <rPr>
        <b/>
        <sz val="9"/>
        <color theme="1"/>
        <rFont val="Verdana"/>
        <family val="2"/>
      </rPr>
      <t>Ruggedragen</t>
    </r>
    <r>
      <rPr>
        <sz val="9"/>
        <color theme="1"/>
        <rFont val="Verdana"/>
        <family val="2"/>
      </rPr>
      <t>. Luchtverplaatsing minimaal 1100 m3/uur en een gewicht van maximaal 11,5 kilo. Trillingswaarde maximaal 2,0 m/s²</t>
    </r>
  </si>
  <si>
    <t>Gewicht zonder brandsto: maximaal 5,5 kilo. Snijcirkel: 420 mm. Lengte tussen 175-195 cm.
Trillingsnivo met kunststof snijgarnituur: max. 4,7 m/s2. Geluidsniveau max. 105 dB(A).</t>
  </si>
  <si>
    <t>Accu gereedschap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</si>
</sst>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413]\ * #,##0.0_ ;_ [$€-413]\ * \-#,##0.0_ ;_ [$€-413]\ * &quot;-&quot;??_ ;_ @_ "/>
    <numFmt numFmtId="166" formatCode="&quot;€&quot;\ #,##0.00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4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 Light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0" xfId="0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3" fillId="3" borderId="9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0" fontId="0" fillId="0" borderId="0" xfId="0" applyAlignment="1"/>
    <xf numFmtId="0" fontId="3" fillId="3" borderId="3" xfId="0" applyFont="1" applyFill="1" applyBorder="1" applyAlignment="1">
      <alignment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164" fontId="3" fillId="3" borderId="20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9" fontId="2" fillId="4" borderId="13" xfId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3" fillId="4" borderId="13" xfId="0" applyNumberFormat="1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7" fillId="5" borderId="21" xfId="0" applyFont="1" applyFill="1" applyBorder="1"/>
    <xf numFmtId="0" fontId="7" fillId="5" borderId="21" xfId="0" applyFont="1" applyFill="1" applyBorder="1" applyAlignment="1">
      <alignment vertical="center"/>
    </xf>
    <xf numFmtId="166" fontId="7" fillId="5" borderId="0" xfId="0" applyNumberFormat="1" applyFont="1" applyFill="1" applyAlignment="1">
      <alignment horizontal="left" vertical="center"/>
    </xf>
    <xf numFmtId="0" fontId="7" fillId="0" borderId="21" xfId="0" applyFont="1" applyFill="1" applyBorder="1"/>
    <xf numFmtId="0" fontId="8" fillId="0" borderId="0" xfId="0" applyFont="1"/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9" fillId="5" borderId="0" xfId="0" applyFont="1" applyFill="1"/>
    <xf numFmtId="0" fontId="6" fillId="5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9" fontId="6" fillId="5" borderId="0" xfId="1" applyFont="1" applyFill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9" fontId="5" fillId="5" borderId="0" xfId="1" applyFont="1" applyFill="1" applyAlignment="1">
      <alignment horizontal="center"/>
    </xf>
    <xf numFmtId="164" fontId="5" fillId="5" borderId="0" xfId="0" applyNumberFormat="1" applyFont="1" applyFill="1"/>
    <xf numFmtId="164" fontId="9" fillId="5" borderId="0" xfId="0" applyNumberFormat="1" applyFont="1" applyFill="1"/>
    <xf numFmtId="44" fontId="0" fillId="0" borderId="0" xfId="0" applyNumberFormat="1"/>
    <xf numFmtId="44" fontId="9" fillId="5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2" fillId="2" borderId="10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44" fontId="1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2" borderId="22" xfId="1" applyFont="1" applyFill="1" applyBorder="1" applyAlignment="1" applyProtection="1">
      <alignment horizontal="center"/>
      <protection locked="0"/>
    </xf>
    <xf numFmtId="9" fontId="0" fillId="2" borderId="0" xfId="1" applyFont="1" applyFill="1" applyBorder="1" applyAlignment="1" applyProtection="1">
      <alignment horizontal="center"/>
      <protection locked="0"/>
    </xf>
    <xf numFmtId="0" fontId="2" fillId="0" borderId="23" xfId="0" applyFont="1" applyFill="1" applyBorder="1" applyAlignment="1">
      <alignment horizontal="center" vertical="center" wrapText="1"/>
    </xf>
    <xf numFmtId="9" fontId="0" fillId="2" borderId="7" xfId="1" applyFont="1" applyFill="1" applyBorder="1" applyAlignment="1" applyProtection="1">
      <alignment horizontal="center"/>
      <protection locked="0"/>
    </xf>
    <xf numFmtId="9" fontId="0" fillId="2" borderId="21" xfId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2" fillId="0" borderId="23" xfId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8" xfId="0" applyFont="1" applyBorder="1" applyAlignment="1">
      <alignment vertical="top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/>
    <xf numFmtId="0" fontId="0" fillId="0" borderId="0" xfId="0" applyAlignment="1">
      <alignment horizontal="center"/>
    </xf>
    <xf numFmtId="44" fontId="15" fillId="7" borderId="26" xfId="2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164" fontId="9" fillId="5" borderId="0" xfId="0" applyNumberFormat="1" applyFont="1" applyFill="1" applyAlignment="1">
      <alignment vertic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0" fontId="2" fillId="0" borderId="0" xfId="0" applyFont="1"/>
    <xf numFmtId="44" fontId="2" fillId="2" borderId="18" xfId="0" applyNumberFormat="1" applyFont="1" applyFill="1" applyBorder="1" applyProtection="1">
      <protection locked="0"/>
    </xf>
    <xf numFmtId="44" fontId="2" fillId="0" borderId="27" xfId="0" applyNumberFormat="1" applyFont="1" applyBorder="1"/>
    <xf numFmtId="44" fontId="2" fillId="0" borderId="18" xfId="0" applyNumberFormat="1" applyFont="1" applyBorder="1"/>
    <xf numFmtId="0" fontId="17" fillId="5" borderId="0" xfId="0" applyFont="1" applyFill="1" applyAlignment="1">
      <alignment vertical="center"/>
    </xf>
    <xf numFmtId="0" fontId="18" fillId="5" borderId="0" xfId="0" applyFont="1" applyFill="1"/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center"/>
    </xf>
    <xf numFmtId="0" fontId="18" fillId="5" borderId="0" xfId="0" applyFont="1" applyFill="1" applyAlignment="1"/>
    <xf numFmtId="0" fontId="17" fillId="5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2" fillId="0" borderId="18" xfId="0" applyFont="1" applyBorder="1" applyAlignment="1">
      <alignment horizontal="center"/>
    </xf>
    <xf numFmtId="164" fontId="2" fillId="2" borderId="18" xfId="0" applyNumberFormat="1" applyFont="1" applyFill="1" applyBorder="1" applyProtection="1">
      <protection locked="0"/>
    </xf>
    <xf numFmtId="164" fontId="2" fillId="0" borderId="18" xfId="0" applyNumberFormat="1" applyFont="1" applyBorder="1"/>
    <xf numFmtId="0" fontId="2" fillId="2" borderId="18" xfId="0" applyFont="1" applyFill="1" applyBorder="1" applyProtection="1">
      <protection locked="0"/>
    </xf>
    <xf numFmtId="165" fontId="2" fillId="2" borderId="18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0" fillId="6" borderId="0" xfId="0" applyFill="1"/>
    <xf numFmtId="0" fontId="3" fillId="4" borderId="30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3" fontId="16" fillId="0" borderId="29" xfId="0" applyNumberFormat="1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33" xfId="1" applyFont="1" applyFill="1" applyBorder="1" applyAlignment="1">
      <alignment horizontal="center" vertical="center" wrapText="1"/>
    </xf>
    <xf numFmtId="164" fontId="3" fillId="4" borderId="34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2" borderId="28" xfId="0" applyFill="1" applyBorder="1" applyAlignment="1">
      <alignment horizontal="center"/>
    </xf>
    <xf numFmtId="164" fontId="0" fillId="2" borderId="28" xfId="0" applyNumberFormat="1" applyFill="1" applyBorder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5" fillId="5" borderId="0" xfId="0" applyNumberFormat="1" applyFont="1" applyFill="1" applyAlignment="1">
      <alignment horizontal="center"/>
    </xf>
    <xf numFmtId="0" fontId="0" fillId="2" borderId="0" xfId="1" applyNumberFormat="1" applyFont="1" applyFill="1" applyAlignment="1" applyProtection="1">
      <alignment horizontal="center" vertical="center"/>
      <protection locked="0"/>
    </xf>
    <xf numFmtId="9" fontId="0" fillId="2" borderId="0" xfId="1" applyFont="1" applyFill="1" applyAlignment="1" applyProtection="1">
      <alignment horizontal="center" vertical="center"/>
      <protection locked="0"/>
    </xf>
    <xf numFmtId="0" fontId="0" fillId="0" borderId="0" xfId="0"/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7" fillId="5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/>
    <xf numFmtId="0" fontId="0" fillId="0" borderId="0" xfId="0" applyAlignment="1"/>
    <xf numFmtId="0" fontId="0" fillId="0" borderId="0" xfId="0" applyFill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9" fontId="2" fillId="2" borderId="22" xfId="1" applyFont="1" applyFill="1" applyBorder="1" applyAlignment="1" applyProtection="1">
      <alignment horizontal="center"/>
      <protection locked="0"/>
    </xf>
    <xf numFmtId="9" fontId="2" fillId="2" borderId="0" xfId="1" applyFont="1" applyFill="1" applyBorder="1" applyAlignment="1" applyProtection="1">
      <alignment horizontal="center"/>
      <protection locked="0"/>
    </xf>
    <xf numFmtId="0" fontId="9" fillId="5" borderId="0" xfId="0" applyFont="1" applyFill="1" applyBorder="1" applyAlignment="1">
      <alignment vertical="center" wrapText="1"/>
    </xf>
  </cellXfs>
  <cellStyles count="4">
    <cellStyle name="Procent" xfId="1" builtinId="5"/>
    <cellStyle name="Standaard" xfId="0" builtinId="0"/>
    <cellStyle name="Valuta" xfId="2" builtinId="4"/>
    <cellStyle name="Valuta 2" xfId="3" xr:uid="{AF5BE33B-CF4B-4240-81F5-359FAB06B2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A10" workbookViewId="0">
      <selection activeCell="B22" sqref="B22"/>
    </sheetView>
  </sheetViews>
  <sheetFormatPr defaultRowHeight="14.4" x14ac:dyDescent="0.3"/>
  <cols>
    <col min="1" max="1" width="8.33203125" style="32" customWidth="1"/>
    <col min="2" max="2" width="52.109375" customWidth="1"/>
    <col min="3" max="3" width="18" customWidth="1"/>
    <col min="4" max="4" width="1.5546875" customWidth="1"/>
    <col min="5" max="5" width="19" customWidth="1"/>
    <col min="6" max="6" width="22.77734375" customWidth="1"/>
    <col min="7" max="7" width="60.6640625" customWidth="1"/>
    <col min="12" max="12" width="10.109375" bestFit="1" customWidth="1"/>
  </cols>
  <sheetData>
    <row r="1" spans="1:11" ht="33.6" customHeight="1" thickBot="1" x14ac:dyDescent="0.35">
      <c r="A1" s="58" t="s">
        <v>88</v>
      </c>
      <c r="B1" s="57"/>
      <c r="C1" s="157" t="s">
        <v>90</v>
      </c>
      <c r="D1" s="157"/>
      <c r="E1" s="157"/>
      <c r="F1" s="157"/>
      <c r="G1" s="59" t="s">
        <v>89</v>
      </c>
      <c r="H1" s="60"/>
      <c r="I1" s="60"/>
      <c r="J1" s="60"/>
      <c r="K1" s="60"/>
    </row>
    <row r="2" spans="1:11" x14ac:dyDescent="0.3">
      <c r="A2" s="81"/>
      <c r="B2" s="61" t="s">
        <v>66</v>
      </c>
    </row>
    <row r="3" spans="1:11" x14ac:dyDescent="0.3">
      <c r="A3" s="81"/>
    </row>
    <row r="4" spans="1:11" x14ac:dyDescent="0.3">
      <c r="A4" s="31" t="s">
        <v>91</v>
      </c>
      <c r="B4" t="s">
        <v>166</v>
      </c>
    </row>
    <row r="5" spans="1:11" x14ac:dyDescent="0.3">
      <c r="A5" s="31" t="s">
        <v>92</v>
      </c>
      <c r="B5" t="s">
        <v>101</v>
      </c>
    </row>
    <row r="6" spans="1:11" x14ac:dyDescent="0.3">
      <c r="A6" s="62" t="s">
        <v>93</v>
      </c>
      <c r="B6" s="159" t="s">
        <v>173</v>
      </c>
      <c r="C6" s="159"/>
      <c r="D6" s="159"/>
      <c r="E6" s="159"/>
      <c r="F6" s="159"/>
    </row>
    <row r="7" spans="1:11" x14ac:dyDescent="0.3">
      <c r="A7" s="62" t="s">
        <v>94</v>
      </c>
      <c r="B7" s="160" t="s">
        <v>67</v>
      </c>
      <c r="C7" s="160"/>
      <c r="D7" s="160"/>
      <c r="E7" s="160"/>
      <c r="F7" s="160"/>
    </row>
    <row r="8" spans="1:11" ht="29.25" customHeight="1" x14ac:dyDescent="0.3">
      <c r="A8" s="62" t="s">
        <v>168</v>
      </c>
      <c r="B8" s="158" t="s">
        <v>68</v>
      </c>
      <c r="C8" s="158"/>
      <c r="D8" s="158"/>
      <c r="E8" s="158"/>
      <c r="F8" s="158"/>
    </row>
    <row r="9" spans="1:11" x14ac:dyDescent="0.3">
      <c r="A9" s="62" t="s">
        <v>169</v>
      </c>
      <c r="B9" s="158" t="s">
        <v>69</v>
      </c>
      <c r="C9" s="158"/>
      <c r="D9" s="158"/>
      <c r="E9" s="158"/>
      <c r="F9" s="158"/>
    </row>
    <row r="10" spans="1:11" ht="62.4" customHeight="1" x14ac:dyDescent="0.3">
      <c r="A10" s="62" t="s">
        <v>170</v>
      </c>
      <c r="B10" s="161" t="s">
        <v>172</v>
      </c>
      <c r="C10" s="161"/>
      <c r="D10" s="161"/>
      <c r="E10" s="161"/>
      <c r="F10" s="161"/>
      <c r="G10" s="161"/>
    </row>
    <row r="11" spans="1:11" x14ac:dyDescent="0.3">
      <c r="A11" s="31" t="s">
        <v>171</v>
      </c>
      <c r="B11" t="s">
        <v>167</v>
      </c>
    </row>
    <row r="12" spans="1:11" x14ac:dyDescent="0.3">
      <c r="A12" s="31"/>
    </row>
    <row r="13" spans="1:11" x14ac:dyDescent="0.3">
      <c r="A13" s="81"/>
    </row>
    <row r="14" spans="1:11" x14ac:dyDescent="0.3">
      <c r="A14" s="64"/>
      <c r="B14" s="65" t="s">
        <v>57</v>
      </c>
      <c r="C14" s="66"/>
      <c r="D14" s="66"/>
      <c r="E14" s="66"/>
      <c r="F14" s="66"/>
      <c r="G14" s="66"/>
    </row>
    <row r="15" spans="1:11" x14ac:dyDescent="0.3">
      <c r="A15" s="81"/>
    </row>
    <row r="16" spans="1:11" x14ac:dyDescent="0.3">
      <c r="A16" s="81"/>
      <c r="B16" t="s">
        <v>58</v>
      </c>
    </row>
    <row r="17" spans="1:12" x14ac:dyDescent="0.3">
      <c r="A17" s="81"/>
      <c r="B17" t="s">
        <v>102</v>
      </c>
    </row>
    <row r="18" spans="1:12" x14ac:dyDescent="0.3">
      <c r="A18" s="81"/>
      <c r="B18" s="30"/>
    </row>
    <row r="19" spans="1:12" x14ac:dyDescent="0.3">
      <c r="A19" s="63" t="s">
        <v>95</v>
      </c>
      <c r="B19" s="61" t="s">
        <v>70</v>
      </c>
      <c r="C19" s="63" t="s">
        <v>2</v>
      </c>
      <c r="D19" s="31"/>
      <c r="F19" s="63" t="s">
        <v>13</v>
      </c>
      <c r="L19" s="30"/>
    </row>
    <row r="20" spans="1:12" x14ac:dyDescent="0.3">
      <c r="A20" s="63" t="s">
        <v>96</v>
      </c>
      <c r="C20" s="63"/>
      <c r="D20" s="31"/>
      <c r="E20" s="82"/>
      <c r="F20" s="107"/>
      <c r="G20" s="30"/>
      <c r="L20" s="30"/>
    </row>
    <row r="21" spans="1:12" ht="9" customHeight="1" x14ac:dyDescent="0.3">
      <c r="A21" s="81"/>
      <c r="C21" s="31"/>
      <c r="D21" s="31"/>
      <c r="L21" s="30"/>
    </row>
    <row r="22" spans="1:12" x14ac:dyDescent="0.3">
      <c r="A22" s="31">
        <v>1</v>
      </c>
      <c r="B22" t="s">
        <v>178</v>
      </c>
      <c r="C22" s="152"/>
      <c r="D22" s="81"/>
      <c r="F22" s="153"/>
      <c r="L22" s="30"/>
    </row>
    <row r="23" spans="1:12" x14ac:dyDescent="0.3">
      <c r="A23" s="31">
        <v>2</v>
      </c>
      <c r="B23" t="s">
        <v>164</v>
      </c>
      <c r="C23" s="152"/>
      <c r="D23" s="81"/>
      <c r="F23" s="153"/>
      <c r="L23" s="30"/>
    </row>
    <row r="24" spans="1:12" x14ac:dyDescent="0.3">
      <c r="A24" s="31">
        <v>3</v>
      </c>
      <c r="B24" t="s">
        <v>60</v>
      </c>
      <c r="C24" s="152"/>
      <c r="D24" s="81"/>
      <c r="F24" s="153"/>
    </row>
    <row r="25" spans="1:12" x14ac:dyDescent="0.3">
      <c r="A25" s="81"/>
    </row>
    <row r="26" spans="1:12" x14ac:dyDescent="0.3">
      <c r="A26" s="81"/>
      <c r="B26" s="61" t="s">
        <v>80</v>
      </c>
    </row>
    <row r="27" spans="1:12" x14ac:dyDescent="0.3">
      <c r="A27" s="81"/>
      <c r="B27" t="s">
        <v>81</v>
      </c>
    </row>
    <row r="28" spans="1:12" x14ac:dyDescent="0.3">
      <c r="A28" s="81"/>
      <c r="B28" t="s">
        <v>82</v>
      </c>
    </row>
    <row r="29" spans="1:12" ht="15.75" customHeight="1" x14ac:dyDescent="0.3">
      <c r="A29" s="81"/>
      <c r="B29" s="154" t="s">
        <v>165</v>
      </c>
      <c r="C29" s="154"/>
      <c r="D29" s="154"/>
      <c r="E29" s="154"/>
      <c r="F29" s="154"/>
      <c r="G29" s="154"/>
      <c r="H29" s="154"/>
      <c r="I29" s="154"/>
    </row>
    <row r="30" spans="1:12" x14ac:dyDescent="0.3">
      <c r="A30" s="64"/>
      <c r="B30" s="65" t="s">
        <v>107</v>
      </c>
      <c r="C30" s="66"/>
      <c r="D30" s="66"/>
      <c r="E30" s="66"/>
      <c r="F30" s="66"/>
      <c r="G30" s="66"/>
    </row>
    <row r="31" spans="1:12" x14ac:dyDescent="0.3">
      <c r="A31" s="81"/>
      <c r="C31" s="108" t="s">
        <v>110</v>
      </c>
      <c r="D31" s="108"/>
      <c r="E31" s="30" t="s">
        <v>111</v>
      </c>
      <c r="G31" s="66"/>
    </row>
    <row r="32" spans="1:12" x14ac:dyDescent="0.3">
      <c r="A32" s="85"/>
      <c r="C32" s="30"/>
      <c r="E32" s="30"/>
      <c r="G32" s="66"/>
    </row>
    <row r="33" spans="1:7" x14ac:dyDescent="0.3">
      <c r="A33" s="81"/>
      <c r="B33" s="82" t="s">
        <v>108</v>
      </c>
      <c r="C33" s="79">
        <f>'Perceel 1 '!H32</f>
        <v>0</v>
      </c>
      <c r="E33" s="12">
        <f>'Perceel 2'!G25</f>
        <v>0</v>
      </c>
      <c r="G33" s="74" t="s">
        <v>113</v>
      </c>
    </row>
    <row r="34" spans="1:7" x14ac:dyDescent="0.3">
      <c r="A34" s="81"/>
      <c r="B34" s="82" t="s">
        <v>109</v>
      </c>
      <c r="C34" s="79">
        <f>'Keuringskst. perc 1'!E22</f>
        <v>0</v>
      </c>
      <c r="E34" s="12">
        <f>'Keuringskst. perc 2'!G24</f>
        <v>0</v>
      </c>
      <c r="G34" s="74" t="s">
        <v>114</v>
      </c>
    </row>
    <row r="35" spans="1:7" x14ac:dyDescent="0.3">
      <c r="A35" s="81"/>
      <c r="B35" s="82"/>
      <c r="E35" s="12"/>
      <c r="G35" s="66"/>
    </row>
    <row r="36" spans="1:7" x14ac:dyDescent="0.3">
      <c r="A36" s="81"/>
      <c r="B36" s="82" t="s">
        <v>112</v>
      </c>
      <c r="C36" s="86">
        <f>SUM(C33:C34)</f>
        <v>0</v>
      </c>
      <c r="E36" s="83">
        <f>SUM(E33:E34)</f>
        <v>0</v>
      </c>
      <c r="G36" s="74" t="s">
        <v>115</v>
      </c>
    </row>
    <row r="37" spans="1:7" x14ac:dyDescent="0.3">
      <c r="A37" s="81"/>
      <c r="C37" s="156"/>
      <c r="D37" s="156"/>
      <c r="E37" s="156"/>
      <c r="F37" s="156"/>
    </row>
    <row r="38" spans="1:7" ht="18" x14ac:dyDescent="0.35">
      <c r="A38" s="81"/>
      <c r="B38" s="67" t="s">
        <v>97</v>
      </c>
      <c r="C38" s="155"/>
      <c r="D38" s="155"/>
      <c r="E38" s="155"/>
      <c r="F38" s="155"/>
    </row>
    <row r="39" spans="1:7" x14ac:dyDescent="0.3">
      <c r="A39" s="81"/>
      <c r="B39" s="68"/>
      <c r="C39" s="156"/>
      <c r="D39" s="156"/>
      <c r="E39" s="156"/>
      <c r="F39" s="156"/>
    </row>
    <row r="40" spans="1:7" ht="18" x14ac:dyDescent="0.35">
      <c r="A40" s="81"/>
      <c r="B40" s="67" t="s">
        <v>98</v>
      </c>
      <c r="C40" s="155"/>
      <c r="D40" s="155"/>
      <c r="E40" s="155"/>
      <c r="F40" s="155"/>
    </row>
    <row r="41" spans="1:7" ht="18" x14ac:dyDescent="0.35">
      <c r="A41" s="81"/>
      <c r="B41" s="67"/>
      <c r="C41" s="156"/>
      <c r="D41" s="156"/>
      <c r="E41" s="156"/>
      <c r="F41" s="156"/>
    </row>
    <row r="42" spans="1:7" ht="18" x14ac:dyDescent="0.35">
      <c r="A42" s="81"/>
      <c r="B42" s="69" t="s">
        <v>99</v>
      </c>
      <c r="C42" s="155"/>
      <c r="D42" s="155"/>
      <c r="E42" s="155"/>
      <c r="F42" s="155"/>
    </row>
    <row r="43" spans="1:7" ht="15.6" x14ac:dyDescent="0.3">
      <c r="A43" s="81"/>
      <c r="B43" s="70"/>
      <c r="C43" s="156"/>
      <c r="D43" s="156"/>
      <c r="E43" s="156"/>
      <c r="F43" s="156"/>
    </row>
    <row r="44" spans="1:7" ht="18" x14ac:dyDescent="0.35">
      <c r="A44" s="81"/>
      <c r="B44" s="69" t="s">
        <v>100</v>
      </c>
      <c r="C44" s="155"/>
      <c r="D44" s="155"/>
      <c r="E44" s="155"/>
      <c r="F44" s="155"/>
    </row>
    <row r="45" spans="1:7" x14ac:dyDescent="0.3">
      <c r="A45" s="81"/>
      <c r="C45" s="155"/>
      <c r="D45" s="155"/>
      <c r="E45" s="155"/>
      <c r="F45" s="155"/>
    </row>
    <row r="46" spans="1:7" x14ac:dyDescent="0.3">
      <c r="A46" s="81"/>
      <c r="C46" s="155"/>
      <c r="D46" s="155"/>
      <c r="E46" s="155"/>
      <c r="F46" s="155"/>
    </row>
    <row r="47" spans="1:7" x14ac:dyDescent="0.3">
      <c r="A47" s="81"/>
      <c r="C47" s="155"/>
      <c r="D47" s="155"/>
      <c r="E47" s="155"/>
      <c r="F47" s="155"/>
    </row>
  </sheetData>
  <mergeCells count="14">
    <mergeCell ref="C1:F1"/>
    <mergeCell ref="C38:F38"/>
    <mergeCell ref="C40:F40"/>
    <mergeCell ref="B8:F8"/>
    <mergeCell ref="B9:F9"/>
    <mergeCell ref="B6:F6"/>
    <mergeCell ref="B7:F7"/>
    <mergeCell ref="B10:G10"/>
    <mergeCell ref="C42:F42"/>
    <mergeCell ref="C44:F47"/>
    <mergeCell ref="C37:F37"/>
    <mergeCell ref="C39:F39"/>
    <mergeCell ref="C41:F41"/>
    <mergeCell ref="C43:F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3"/>
  <sheetViews>
    <sheetView zoomScaleNormal="100" workbookViewId="0">
      <selection activeCell="D22" sqref="D22"/>
    </sheetView>
  </sheetViews>
  <sheetFormatPr defaultRowHeight="14.4" x14ac:dyDescent="0.3"/>
  <cols>
    <col min="1" max="1" width="1.109375" style="1" customWidth="1"/>
    <col min="2" max="2" width="22.6640625" customWidth="1"/>
    <col min="3" max="3" width="6.44140625" style="32" bestFit="1" customWidth="1"/>
    <col min="4" max="4" width="49.44140625" style="1" customWidth="1"/>
    <col min="5" max="5" width="32.33203125" style="1" bestFit="1" customWidth="1"/>
    <col min="6" max="6" width="8.44140625" style="33" bestFit="1" customWidth="1"/>
    <col min="7" max="7" width="15" style="2" customWidth="1"/>
    <col min="8" max="8" width="26.77734375" style="2" customWidth="1"/>
    <col min="9" max="9" width="1.109375" style="13" customWidth="1"/>
    <col min="10" max="10" width="13.6640625" style="1" customWidth="1"/>
    <col min="11" max="11" width="11.33203125" style="1" customWidth="1"/>
    <col min="12" max="12" width="1.6640625" style="33" customWidth="1"/>
    <col min="13" max="13" width="20" style="2" customWidth="1"/>
    <col min="14" max="14" width="20.109375" style="2" customWidth="1"/>
    <col min="15" max="15" width="9.109375" style="1"/>
    <col min="16" max="16" width="11.109375" style="1" bestFit="1" customWidth="1"/>
    <col min="17" max="17" width="1.44140625" customWidth="1"/>
    <col min="18" max="18" width="14.5546875" style="2" bestFit="1" customWidth="1"/>
    <col min="19" max="19" width="11.5546875" style="1" bestFit="1" customWidth="1"/>
    <col min="20" max="20" width="13.6640625" style="2" bestFit="1" customWidth="1"/>
    <col min="21" max="21" width="1.44140625" customWidth="1"/>
  </cols>
  <sheetData>
    <row r="1" spans="1:13" ht="25.95" customHeight="1" x14ac:dyDescent="0.3">
      <c r="B1" s="167" t="s">
        <v>103</v>
      </c>
      <c r="C1" s="167"/>
      <c r="D1" s="167"/>
      <c r="E1" s="73"/>
      <c r="F1" s="71"/>
      <c r="G1" s="163" t="s">
        <v>104</v>
      </c>
      <c r="H1" s="164"/>
      <c r="I1" s="72"/>
      <c r="J1" s="89"/>
      <c r="K1" s="90"/>
      <c r="L1" s="90"/>
      <c r="M1" s="90"/>
    </row>
    <row r="2" spans="1:13" ht="15" thickBot="1" x14ac:dyDescent="0.35">
      <c r="B2" s="74"/>
      <c r="C2" s="75"/>
      <c r="D2" s="64"/>
      <c r="E2" s="151"/>
      <c r="F2" s="76"/>
      <c r="G2" s="165"/>
      <c r="H2" s="166"/>
      <c r="I2" s="71"/>
      <c r="J2" s="92"/>
      <c r="K2" s="93"/>
      <c r="L2" s="93"/>
      <c r="M2" s="90"/>
    </row>
    <row r="3" spans="1:13" x14ac:dyDescent="0.3">
      <c r="B3" s="3" t="s">
        <v>128</v>
      </c>
      <c r="C3" s="55" t="s">
        <v>62</v>
      </c>
      <c r="D3" s="4" t="s">
        <v>131</v>
      </c>
      <c r="E3" s="16" t="s">
        <v>133</v>
      </c>
      <c r="F3" s="34" t="s">
        <v>13</v>
      </c>
      <c r="G3" s="18" t="s">
        <v>85</v>
      </c>
      <c r="H3" s="18" t="s">
        <v>74</v>
      </c>
      <c r="I3" s="15"/>
      <c r="J3" s="20" t="s">
        <v>8</v>
      </c>
      <c r="K3" s="20" t="s">
        <v>10</v>
      </c>
      <c r="L3"/>
      <c r="M3" s="162"/>
    </row>
    <row r="4" spans="1:13" ht="15" thickBot="1" x14ac:dyDescent="0.35">
      <c r="B4" s="6"/>
      <c r="C4" s="56" t="s">
        <v>61</v>
      </c>
      <c r="D4" s="7" t="s">
        <v>132</v>
      </c>
      <c r="E4" s="17" t="s">
        <v>134</v>
      </c>
      <c r="F4" s="35" t="s">
        <v>14</v>
      </c>
      <c r="G4" s="19" t="s">
        <v>86</v>
      </c>
      <c r="H4" s="19" t="s">
        <v>87</v>
      </c>
      <c r="I4" s="15"/>
      <c r="J4" s="21" t="s">
        <v>9</v>
      </c>
      <c r="K4" s="21" t="s">
        <v>11</v>
      </c>
      <c r="L4"/>
      <c r="M4" s="162"/>
    </row>
    <row r="5" spans="1:13" ht="35.4" x14ac:dyDescent="0.3">
      <c r="B5" s="95" t="s">
        <v>7</v>
      </c>
      <c r="C5" s="23">
        <v>1</v>
      </c>
      <c r="D5" s="94" t="s">
        <v>135</v>
      </c>
      <c r="E5" s="104"/>
      <c r="F5" s="38">
        <f>VLOOKUP(C5,'Totaal prijzen_korting'!$A$22:$F$24,6,FALSE)</f>
        <v>0</v>
      </c>
      <c r="G5" s="102"/>
      <c r="H5" s="24">
        <f t="shared" ref="H5:H15" si="0">G5*(1-F5)*(J5+K5)</f>
        <v>0</v>
      </c>
      <c r="I5" s="15"/>
      <c r="J5" s="28">
        <v>6</v>
      </c>
      <c r="K5" s="23">
        <v>6</v>
      </c>
      <c r="L5"/>
      <c r="M5" s="97"/>
    </row>
    <row r="6" spans="1:13" ht="35.4" x14ac:dyDescent="0.3">
      <c r="B6" s="95" t="s">
        <v>136</v>
      </c>
      <c r="C6" s="26">
        <v>1</v>
      </c>
      <c r="D6" s="94" t="s">
        <v>137</v>
      </c>
      <c r="E6" s="105"/>
      <c r="F6" s="38">
        <f>VLOOKUP(C6,'Totaal prijzen_korting'!$A$22:$F$24,6,FALSE)</f>
        <v>0</v>
      </c>
      <c r="G6" s="103"/>
      <c r="H6" s="27">
        <f t="shared" si="0"/>
        <v>0</v>
      </c>
      <c r="I6" s="15"/>
      <c r="J6" s="29">
        <v>5</v>
      </c>
      <c r="K6" s="26">
        <v>25</v>
      </c>
      <c r="L6"/>
      <c r="M6" s="97"/>
    </row>
    <row r="7" spans="1:13" ht="35.4" x14ac:dyDescent="0.3">
      <c r="B7" s="95" t="s">
        <v>6</v>
      </c>
      <c r="C7" s="26">
        <v>1</v>
      </c>
      <c r="D7" s="94" t="s">
        <v>138</v>
      </c>
      <c r="E7" s="105"/>
      <c r="F7" s="38">
        <f>VLOOKUP(C7,'Totaal prijzen_korting'!$A$22:$F$24,6,FALSE)</f>
        <v>0</v>
      </c>
      <c r="G7" s="103"/>
      <c r="H7" s="27">
        <f t="shared" si="0"/>
        <v>0</v>
      </c>
      <c r="I7" s="15"/>
      <c r="J7" s="29">
        <v>2</v>
      </c>
      <c r="K7" s="26">
        <v>20</v>
      </c>
      <c r="L7"/>
      <c r="M7" s="97"/>
    </row>
    <row r="8" spans="1:13" ht="35.4" x14ac:dyDescent="0.3">
      <c r="B8" s="95" t="s">
        <v>139</v>
      </c>
      <c r="C8" s="26">
        <v>1</v>
      </c>
      <c r="D8" s="94" t="s">
        <v>140</v>
      </c>
      <c r="E8" s="105"/>
      <c r="F8" s="38">
        <f>VLOOKUP(C8,'Totaal prijzen_korting'!$A$22:$F$24,6,FALSE)</f>
        <v>0</v>
      </c>
      <c r="G8" s="103"/>
      <c r="H8" s="27">
        <f t="shared" si="0"/>
        <v>0</v>
      </c>
      <c r="I8" s="15"/>
      <c r="J8" s="29">
        <v>5</v>
      </c>
      <c r="K8" s="26">
        <v>10</v>
      </c>
      <c r="L8"/>
      <c r="M8" s="97"/>
    </row>
    <row r="9" spans="1:13" ht="34.200000000000003" x14ac:dyDescent="0.3">
      <c r="B9" s="95" t="s">
        <v>141</v>
      </c>
      <c r="C9" s="26">
        <v>1</v>
      </c>
      <c r="D9" s="101" t="s">
        <v>174</v>
      </c>
      <c r="E9" s="105"/>
      <c r="F9" s="38">
        <f>VLOOKUP(C9,'Totaal prijzen_korting'!$A$22:$F$24,6,FALSE)</f>
        <v>0</v>
      </c>
      <c r="G9" s="103"/>
      <c r="H9" s="27">
        <f t="shared" si="0"/>
        <v>0</v>
      </c>
      <c r="I9" s="14"/>
      <c r="J9" s="29">
        <v>4</v>
      </c>
      <c r="K9" s="26">
        <v>6</v>
      </c>
      <c r="L9"/>
      <c r="M9" s="106"/>
    </row>
    <row r="10" spans="1:13" ht="35.4" x14ac:dyDescent="0.3">
      <c r="B10" s="95" t="s">
        <v>142</v>
      </c>
      <c r="C10" s="26">
        <v>1</v>
      </c>
      <c r="D10" s="94" t="s">
        <v>143</v>
      </c>
      <c r="E10" s="105"/>
      <c r="F10" s="38">
        <f>VLOOKUP(C10,'Totaal prijzen_korting'!$A$22:$F$24,6,FALSE)</f>
        <v>0</v>
      </c>
      <c r="G10" s="103"/>
      <c r="H10" s="27">
        <f t="shared" si="0"/>
        <v>0</v>
      </c>
      <c r="I10" s="14"/>
      <c r="J10" s="29">
        <v>4</v>
      </c>
      <c r="K10" s="26">
        <v>36</v>
      </c>
      <c r="L10"/>
      <c r="M10" s="106"/>
    </row>
    <row r="11" spans="1:13" ht="35.4" x14ac:dyDescent="0.3">
      <c r="B11" s="95" t="s">
        <v>142</v>
      </c>
      <c r="C11" s="26">
        <v>1</v>
      </c>
      <c r="D11" s="94" t="s">
        <v>175</v>
      </c>
      <c r="E11" s="105"/>
      <c r="F11" s="38">
        <f>VLOOKUP(C11,'Totaal prijzen_korting'!$A$22:$F$24,6,FALSE)</f>
        <v>0</v>
      </c>
      <c r="G11" s="103"/>
      <c r="H11" s="27">
        <f t="shared" si="0"/>
        <v>0</v>
      </c>
      <c r="I11" s="15"/>
      <c r="J11" s="29">
        <v>1</v>
      </c>
      <c r="K11" s="26">
        <v>5</v>
      </c>
      <c r="L11"/>
      <c r="M11" s="97"/>
    </row>
    <row r="12" spans="1:13" ht="47.4" thickBot="1" x14ac:dyDescent="0.35">
      <c r="B12" s="95" t="s">
        <v>31</v>
      </c>
      <c r="C12" s="26">
        <v>1</v>
      </c>
      <c r="D12" s="94" t="s">
        <v>152</v>
      </c>
      <c r="E12" s="105"/>
      <c r="F12" s="38">
        <f>VLOOKUP(C12,'Totaal prijzen_korting'!$A$22:$F$24,6,FALSE)</f>
        <v>0</v>
      </c>
      <c r="G12" s="103"/>
      <c r="H12" s="27">
        <f t="shared" si="0"/>
        <v>0</v>
      </c>
      <c r="I12" s="15"/>
      <c r="J12" s="29">
        <v>2</v>
      </c>
      <c r="K12" s="26">
        <v>6</v>
      </c>
      <c r="L12"/>
      <c r="M12" s="106"/>
    </row>
    <row r="13" spans="1:13" ht="35.4" x14ac:dyDescent="0.3">
      <c r="B13" s="95" t="s">
        <v>144</v>
      </c>
      <c r="C13" s="23">
        <v>1</v>
      </c>
      <c r="D13" s="94" t="s">
        <v>145</v>
      </c>
      <c r="E13" s="104"/>
      <c r="F13" s="38">
        <f>VLOOKUP(C13,'Totaal prijzen_korting'!$A$22:$F$24,6,FALSE)</f>
        <v>0</v>
      </c>
      <c r="G13" s="102"/>
      <c r="H13" s="24">
        <f t="shared" si="0"/>
        <v>0</v>
      </c>
      <c r="I13" s="15"/>
      <c r="J13" s="28">
        <v>2</v>
      </c>
      <c r="K13" s="23">
        <v>4</v>
      </c>
      <c r="L13"/>
      <c r="M13" s="97"/>
    </row>
    <row r="14" spans="1:13" ht="35.4" x14ac:dyDescent="0.3">
      <c r="B14" s="95" t="s">
        <v>146</v>
      </c>
      <c r="C14" s="26">
        <v>1</v>
      </c>
      <c r="D14" s="94" t="s">
        <v>147</v>
      </c>
      <c r="E14" s="105"/>
      <c r="F14" s="38">
        <f>VLOOKUP(C14,'Totaal prijzen_korting'!$A$22:$F$24,6,FALSE)</f>
        <v>0</v>
      </c>
      <c r="G14" s="103"/>
      <c r="H14" s="27">
        <f t="shared" si="0"/>
        <v>0</v>
      </c>
      <c r="I14" s="15"/>
      <c r="J14" s="29">
        <v>3</v>
      </c>
      <c r="K14" s="26">
        <v>0</v>
      </c>
      <c r="L14"/>
      <c r="M14" s="97"/>
    </row>
    <row r="15" spans="1:13" ht="35.4" x14ac:dyDescent="0.3">
      <c r="B15" s="95" t="s">
        <v>4</v>
      </c>
      <c r="C15" s="26">
        <v>1</v>
      </c>
      <c r="D15" s="94" t="s">
        <v>153</v>
      </c>
      <c r="E15" s="105"/>
      <c r="F15" s="38">
        <f>VLOOKUP(C15,'Totaal prijzen_korting'!$A$22:$F$24,6,FALSE)</f>
        <v>0</v>
      </c>
      <c r="G15" s="103"/>
      <c r="H15" s="27">
        <f t="shared" si="0"/>
        <v>0</v>
      </c>
      <c r="I15" s="14"/>
      <c r="J15" s="29">
        <v>2</v>
      </c>
      <c r="K15" s="26">
        <v>2</v>
      </c>
      <c r="L15"/>
      <c r="M15" s="106"/>
    </row>
    <row r="16" spans="1:13" x14ac:dyDescent="0.3">
      <c r="A16" s="32"/>
      <c r="B16" s="44" t="s">
        <v>71</v>
      </c>
      <c r="C16" s="45"/>
      <c r="D16" s="45"/>
      <c r="E16" s="46"/>
      <c r="F16" s="47"/>
      <c r="G16" s="48">
        <f>SUM(G5:G15)</f>
        <v>0</v>
      </c>
      <c r="H16" s="48">
        <f>SUM(H5:H15)</f>
        <v>0</v>
      </c>
      <c r="I16" s="15"/>
      <c r="J16" s="49"/>
      <c r="K16" s="45"/>
      <c r="L16" s="135"/>
      <c r="M16" s="97"/>
    </row>
    <row r="17" spans="1:20" ht="15" thickBot="1" x14ac:dyDescent="0.35">
      <c r="A17" s="88"/>
      <c r="B17" s="96"/>
      <c r="C17" s="97"/>
      <c r="D17" s="97"/>
      <c r="E17" s="97"/>
      <c r="F17" s="98"/>
      <c r="G17" s="99"/>
      <c r="H17" s="99"/>
      <c r="I17" s="15"/>
      <c r="J17" s="91"/>
      <c r="K17" s="15"/>
      <c r="L17" s="100"/>
      <c r="M17" s="97"/>
      <c r="O17" s="88"/>
      <c r="P17" s="88"/>
      <c r="S17" s="88"/>
    </row>
    <row r="18" spans="1:20" x14ac:dyDescent="0.3">
      <c r="A18" s="88"/>
      <c r="B18" s="3" t="s">
        <v>129</v>
      </c>
      <c r="C18" s="55" t="s">
        <v>62</v>
      </c>
      <c r="D18" s="4" t="s">
        <v>131</v>
      </c>
      <c r="E18" s="16" t="s">
        <v>133</v>
      </c>
      <c r="F18" s="34" t="s">
        <v>13</v>
      </c>
      <c r="G18" s="18" t="s">
        <v>85</v>
      </c>
      <c r="H18" s="18" t="s">
        <v>74</v>
      </c>
      <c r="I18" s="15"/>
      <c r="J18" s="20" t="s">
        <v>8</v>
      </c>
      <c r="K18" s="20" t="s">
        <v>10</v>
      </c>
      <c r="L18"/>
      <c r="M18" s="162"/>
      <c r="O18" s="88"/>
      <c r="P18" s="88"/>
      <c r="S18" s="88"/>
    </row>
    <row r="19" spans="1:20" ht="15" thickBot="1" x14ac:dyDescent="0.35">
      <c r="B19" s="6" t="s">
        <v>130</v>
      </c>
      <c r="C19" s="56" t="s">
        <v>61</v>
      </c>
      <c r="D19" s="7" t="s">
        <v>132</v>
      </c>
      <c r="E19" s="17" t="s">
        <v>134</v>
      </c>
      <c r="F19" s="35" t="s">
        <v>14</v>
      </c>
      <c r="G19" s="19" t="s">
        <v>86</v>
      </c>
      <c r="H19" s="19" t="s">
        <v>87</v>
      </c>
      <c r="I19" s="15"/>
      <c r="J19" s="21" t="s">
        <v>9</v>
      </c>
      <c r="K19" s="21" t="s">
        <v>11</v>
      </c>
      <c r="L19"/>
      <c r="M19" s="162"/>
    </row>
    <row r="20" spans="1:20" ht="35.4" x14ac:dyDescent="0.3">
      <c r="B20" s="25" t="s">
        <v>5</v>
      </c>
      <c r="C20" s="26">
        <v>2</v>
      </c>
      <c r="D20" s="94" t="s">
        <v>148</v>
      </c>
      <c r="E20" s="105"/>
      <c r="F20" s="38">
        <f>VLOOKUP(C20,'Totaal prijzen_korting'!$A$22:$F$24,6,FALSE)</f>
        <v>0</v>
      </c>
      <c r="G20" s="103"/>
      <c r="H20" s="27">
        <f>G20*(1-F20)*(J20+K20)</f>
        <v>0</v>
      </c>
      <c r="I20" s="15"/>
      <c r="J20" s="29">
        <v>3</v>
      </c>
      <c r="K20" s="26">
        <v>7</v>
      </c>
      <c r="L20"/>
      <c r="M20" s="97"/>
    </row>
    <row r="21" spans="1:20" ht="35.4" x14ac:dyDescent="0.3">
      <c r="B21" s="25" t="s">
        <v>30</v>
      </c>
      <c r="C21" s="26">
        <v>2</v>
      </c>
      <c r="D21" s="94" t="s">
        <v>176</v>
      </c>
      <c r="E21" s="105"/>
      <c r="F21" s="38">
        <f>VLOOKUP(C21,'Totaal prijzen_korting'!$A$22:$F$24,6,FALSE)</f>
        <v>0</v>
      </c>
      <c r="G21" s="103"/>
      <c r="H21" s="27">
        <f>G21*(1-F21)*(J21+K21)</f>
        <v>0</v>
      </c>
      <c r="I21" s="15"/>
      <c r="J21" s="29">
        <v>1</v>
      </c>
      <c r="K21" s="26">
        <v>5</v>
      </c>
      <c r="L21"/>
      <c r="M21" s="97"/>
    </row>
    <row r="22" spans="1:20" ht="46.8" x14ac:dyDescent="0.3">
      <c r="B22" s="25" t="s">
        <v>32</v>
      </c>
      <c r="C22" s="26">
        <v>2</v>
      </c>
      <c r="D22" s="94" t="s">
        <v>177</v>
      </c>
      <c r="E22" s="105"/>
      <c r="F22" s="38">
        <f>VLOOKUP(C22,'Totaal prijzen_korting'!$A$22:$F$24,6,FALSE)</f>
        <v>0</v>
      </c>
      <c r="G22" s="103"/>
      <c r="H22" s="27">
        <f>G22*(1-F22)*(J22+K22)</f>
        <v>0</v>
      </c>
      <c r="I22" s="15"/>
      <c r="J22" s="29">
        <v>3</v>
      </c>
      <c r="K22" s="26">
        <v>7</v>
      </c>
      <c r="L22"/>
      <c r="M22" s="97"/>
    </row>
    <row r="23" spans="1:20" ht="35.4" x14ac:dyDescent="0.3">
      <c r="B23" s="25" t="s">
        <v>149</v>
      </c>
      <c r="C23" s="26">
        <v>2</v>
      </c>
      <c r="D23" s="94" t="s">
        <v>150</v>
      </c>
      <c r="E23" s="105"/>
      <c r="F23" s="38">
        <f>VLOOKUP(C23,'Totaal prijzen_korting'!$A$22:$F$24,6,FALSE)</f>
        <v>0</v>
      </c>
      <c r="G23" s="103"/>
      <c r="H23" s="27">
        <f>G23*(1-F23)*(J23+K23)</f>
        <v>0</v>
      </c>
      <c r="I23" s="14"/>
      <c r="J23" s="29">
        <v>2</v>
      </c>
      <c r="K23" s="26">
        <v>3</v>
      </c>
      <c r="L23"/>
      <c r="M23" s="97"/>
    </row>
    <row r="24" spans="1:20" ht="35.4" x14ac:dyDescent="0.3">
      <c r="B24" s="25" t="s">
        <v>56</v>
      </c>
      <c r="C24" s="26">
        <v>2</v>
      </c>
      <c r="D24" s="94" t="s">
        <v>151</v>
      </c>
      <c r="E24" s="105"/>
      <c r="F24" s="38">
        <f>VLOOKUP(C24,'Totaal prijzen_korting'!$A$22:$F$24,6,FALSE)</f>
        <v>0</v>
      </c>
      <c r="G24" s="103"/>
      <c r="H24" s="27">
        <f>G24*(1-F24)*(J24+K24)</f>
        <v>0</v>
      </c>
      <c r="I24" s="14"/>
      <c r="J24" s="29">
        <v>1</v>
      </c>
      <c r="K24" s="26">
        <v>3</v>
      </c>
      <c r="L24"/>
      <c r="M24" s="97"/>
    </row>
    <row r="25" spans="1:20" x14ac:dyDescent="0.3">
      <c r="A25" s="32"/>
      <c r="B25" s="44" t="s">
        <v>73</v>
      </c>
      <c r="C25" s="45"/>
      <c r="D25" s="45"/>
      <c r="E25" s="46"/>
      <c r="F25" s="47"/>
      <c r="G25" s="48">
        <f>SUM(G19:G24)</f>
        <v>0</v>
      </c>
      <c r="H25" s="48">
        <f>SUM(H19:H24)</f>
        <v>0</v>
      </c>
      <c r="I25" s="15"/>
      <c r="J25" s="49"/>
      <c r="K25" s="45"/>
      <c r="L25" s="135"/>
      <c r="M25" s="97"/>
    </row>
    <row r="27" spans="1:20" ht="24.6" customHeight="1" thickBot="1" x14ac:dyDescent="0.35">
      <c r="H27" s="87"/>
      <c r="T27" s="2">
        <f>SUM(T5:T26)/2</f>
        <v>0</v>
      </c>
    </row>
    <row r="28" spans="1:20" ht="46.2" thickBot="1" x14ac:dyDescent="0.35">
      <c r="B28" s="110" t="s">
        <v>154</v>
      </c>
      <c r="C28" s="137" t="s">
        <v>156</v>
      </c>
      <c r="D28" s="137" t="s">
        <v>156</v>
      </c>
      <c r="E28" s="137" t="s">
        <v>161</v>
      </c>
      <c r="F28" s="137" t="s">
        <v>160</v>
      </c>
      <c r="G28" s="137" t="s">
        <v>162</v>
      </c>
      <c r="H28" s="137" t="s">
        <v>163</v>
      </c>
      <c r="J28" s="140" t="s">
        <v>157</v>
      </c>
      <c r="K28" s="141" t="s">
        <v>158</v>
      </c>
    </row>
    <row r="29" spans="1:20" ht="36" thickBot="1" x14ac:dyDescent="0.35">
      <c r="B29" s="111" t="s">
        <v>155</v>
      </c>
      <c r="C29" s="138">
        <v>3</v>
      </c>
      <c r="D29" s="147"/>
      <c r="E29" s="148"/>
      <c r="F29" s="38">
        <f>VLOOKUP(C29,'Totaal prijzen_korting'!$A$22:$F$25,6,FALSE)</f>
        <v>0</v>
      </c>
      <c r="G29" s="149"/>
      <c r="H29" s="27">
        <f>G29*(1-F29)*(J29+K29)</f>
        <v>0</v>
      </c>
      <c r="J29" s="142">
        <v>500</v>
      </c>
      <c r="K29" s="142">
        <v>1000</v>
      </c>
    </row>
    <row r="30" spans="1:20" ht="15" thickBot="1" x14ac:dyDescent="0.35">
      <c r="A30" s="109"/>
      <c r="B30" s="136" t="s">
        <v>72</v>
      </c>
      <c r="C30" s="139"/>
      <c r="D30" s="143"/>
      <c r="E30" s="144"/>
      <c r="F30" s="145"/>
      <c r="G30" s="146">
        <f>SUM(G29)</f>
        <v>0</v>
      </c>
      <c r="H30" s="146">
        <f>SUM(H29)</f>
        <v>0</v>
      </c>
      <c r="I30" s="15"/>
      <c r="J30" s="49"/>
      <c r="K30" s="45"/>
      <c r="L30" s="135"/>
      <c r="M30" s="97"/>
      <c r="O30" s="109"/>
      <c r="P30" s="109"/>
      <c r="S30" s="109"/>
    </row>
    <row r="31" spans="1:20" x14ac:dyDescent="0.3">
      <c r="A31" s="109"/>
      <c r="C31" s="109"/>
      <c r="D31" s="109"/>
      <c r="E31" s="109"/>
      <c r="J31" s="109"/>
      <c r="K31" s="109"/>
      <c r="O31" s="109"/>
      <c r="P31" s="109"/>
      <c r="S31" s="109"/>
    </row>
    <row r="32" spans="1:20" x14ac:dyDescent="0.3">
      <c r="A32" s="109"/>
      <c r="C32" s="109"/>
      <c r="D32" s="109"/>
      <c r="E32" s="109"/>
      <c r="G32" s="150" t="s">
        <v>159</v>
      </c>
      <c r="H32" s="150">
        <f>SUM(H16+H25+H30)</f>
        <v>0</v>
      </c>
      <c r="J32" s="109"/>
      <c r="K32" s="109"/>
      <c r="O32" s="109"/>
      <c r="P32" s="109"/>
      <c r="S32" s="109"/>
    </row>
    <row r="33" spans="2:2" x14ac:dyDescent="0.3">
      <c r="B33" t="s">
        <v>52</v>
      </c>
    </row>
    <row r="34" spans="2:2" x14ac:dyDescent="0.3">
      <c r="B34" t="s">
        <v>78</v>
      </c>
    </row>
    <row r="53" spans="2:2" x14ac:dyDescent="0.3">
      <c r="B53">
        <v>99</v>
      </c>
    </row>
  </sheetData>
  <sortState xmlns:xlrd2="http://schemas.microsoft.com/office/spreadsheetml/2017/richdata2" ref="B5:T33">
    <sortCondition ref="C5:C33"/>
  </sortState>
  <mergeCells count="4">
    <mergeCell ref="M18:M19"/>
    <mergeCell ref="G1:H2"/>
    <mergeCell ref="M3:M4"/>
    <mergeCell ref="B1:D1"/>
  </mergeCells>
  <pageMargins left="0.25" right="0.25" top="0.75" bottom="0.75" header="0.3" footer="0.3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topLeftCell="B1" workbookViewId="0">
      <pane ySplit="3" topLeftCell="A4" activePane="bottomLeft" state="frozen"/>
      <selection pane="bottomLeft" activeCell="F4" sqref="F4"/>
    </sheetView>
  </sheetViews>
  <sheetFormatPr defaultRowHeight="14.4" x14ac:dyDescent="0.3"/>
  <cols>
    <col min="1" max="1" width="28.109375" bestFit="1" customWidth="1"/>
    <col min="2" max="2" width="22.44140625" bestFit="1" customWidth="1"/>
    <col min="3" max="3" width="35.33203125" style="9" bestFit="1" customWidth="1"/>
    <col min="4" max="4" width="9.109375" style="1"/>
    <col min="5" max="5" width="11.109375" style="36" bestFit="1" customWidth="1"/>
    <col min="6" max="6" width="21.33203125" customWidth="1"/>
    <col min="7" max="7" width="24.21875" customWidth="1"/>
    <col min="8" max="8" width="1" customWidth="1"/>
    <col min="9" max="9" width="22.6640625" bestFit="1" customWidth="1"/>
    <col min="10" max="10" width="9.44140625" customWidth="1"/>
    <col min="11" max="11" width="21.109375" style="12" customWidth="1"/>
    <col min="12" max="12" width="26.109375" customWidth="1"/>
    <col min="13" max="13" width="34.44140625" customWidth="1"/>
  </cols>
  <sheetData>
    <row r="1" spans="1:13" ht="25.95" customHeight="1" thickBot="1" x14ac:dyDescent="0.35">
      <c r="A1" s="119" t="s">
        <v>105</v>
      </c>
      <c r="B1" s="120"/>
      <c r="C1" s="121"/>
      <c r="D1" s="122"/>
      <c r="E1" s="123"/>
      <c r="F1" s="120"/>
      <c r="G1" s="120"/>
      <c r="H1" s="120"/>
      <c r="I1" s="124" t="s">
        <v>104</v>
      </c>
      <c r="J1" s="168"/>
      <c r="K1" s="169"/>
      <c r="L1" s="169"/>
      <c r="M1" s="169"/>
    </row>
    <row r="2" spans="1:13" ht="35.4" x14ac:dyDescent="0.3">
      <c r="A2" s="3" t="s">
        <v>1</v>
      </c>
      <c r="B2" s="4" t="s">
        <v>2</v>
      </c>
      <c r="C2" s="10" t="s">
        <v>3</v>
      </c>
      <c r="D2" s="4" t="s">
        <v>8</v>
      </c>
      <c r="E2" s="37" t="s">
        <v>10</v>
      </c>
      <c r="F2" s="5" t="s">
        <v>15</v>
      </c>
      <c r="G2" s="4" t="s">
        <v>0</v>
      </c>
      <c r="H2" s="115"/>
      <c r="I2" s="4" t="s">
        <v>2</v>
      </c>
      <c r="J2" s="10" t="s">
        <v>3</v>
      </c>
      <c r="K2" s="5" t="s">
        <v>63</v>
      </c>
      <c r="L2" s="4" t="s">
        <v>65</v>
      </c>
      <c r="M2" s="125" t="s">
        <v>106</v>
      </c>
    </row>
    <row r="3" spans="1:13" ht="15" thickBot="1" x14ac:dyDescent="0.35">
      <c r="A3" s="39"/>
      <c r="B3" s="40"/>
      <c r="C3" s="41"/>
      <c r="D3" s="40" t="s">
        <v>9</v>
      </c>
      <c r="E3" s="42" t="s">
        <v>11</v>
      </c>
      <c r="F3" s="43" t="s">
        <v>59</v>
      </c>
      <c r="G3" s="40" t="s">
        <v>12</v>
      </c>
      <c r="H3" s="115"/>
      <c r="I3" s="7"/>
      <c r="J3" s="11"/>
      <c r="K3" s="8" t="s">
        <v>64</v>
      </c>
      <c r="L3" s="7" t="s">
        <v>12</v>
      </c>
      <c r="M3" s="126"/>
    </row>
    <row r="4" spans="1:13" x14ac:dyDescent="0.3">
      <c r="A4" s="113" t="s">
        <v>16</v>
      </c>
      <c r="B4" s="113" t="s">
        <v>24</v>
      </c>
      <c r="C4" s="114">
        <v>550</v>
      </c>
      <c r="D4" s="127">
        <v>1</v>
      </c>
      <c r="E4" s="127"/>
      <c r="F4" s="128"/>
      <c r="G4" s="129">
        <f>(D4+E4)*F4</f>
        <v>0</v>
      </c>
      <c r="H4" s="115"/>
      <c r="I4" s="130"/>
      <c r="J4" s="130"/>
      <c r="K4" s="128"/>
      <c r="L4" s="129">
        <f t="shared" ref="L4:L23" si="0">(D4+E4)*K4</f>
        <v>0</v>
      </c>
      <c r="M4" s="130"/>
    </row>
    <row r="5" spans="1:13" x14ac:dyDescent="0.3">
      <c r="A5" s="113" t="s">
        <v>17</v>
      </c>
      <c r="B5" s="113" t="s">
        <v>28</v>
      </c>
      <c r="C5" s="114"/>
      <c r="D5" s="127">
        <v>1</v>
      </c>
      <c r="E5" s="127"/>
      <c r="F5" s="128"/>
      <c r="G5" s="129">
        <f t="shared" ref="G5:G23" si="1">(D5+E5)*F5</f>
        <v>0</v>
      </c>
      <c r="H5" s="115"/>
      <c r="I5" s="130"/>
      <c r="J5" s="130"/>
      <c r="K5" s="128"/>
      <c r="L5" s="129">
        <f t="shared" si="0"/>
        <v>0</v>
      </c>
      <c r="M5" s="130"/>
    </row>
    <row r="6" spans="1:13" x14ac:dyDescent="0.3">
      <c r="A6" s="113" t="s">
        <v>18</v>
      </c>
      <c r="B6" s="113" t="s">
        <v>21</v>
      </c>
      <c r="C6" s="114">
        <v>1600</v>
      </c>
      <c r="D6" s="127">
        <v>1</v>
      </c>
      <c r="E6" s="127"/>
      <c r="F6" s="128"/>
      <c r="G6" s="129">
        <f t="shared" si="1"/>
        <v>0</v>
      </c>
      <c r="H6" s="115"/>
      <c r="I6" s="130"/>
      <c r="J6" s="130"/>
      <c r="K6" s="128"/>
      <c r="L6" s="129">
        <f t="shared" si="0"/>
        <v>0</v>
      </c>
      <c r="M6" s="130"/>
    </row>
    <row r="7" spans="1:13" x14ac:dyDescent="0.3">
      <c r="A7" s="113" t="s">
        <v>19</v>
      </c>
      <c r="B7" s="113" t="s">
        <v>21</v>
      </c>
      <c r="C7" s="114">
        <v>160</v>
      </c>
      <c r="D7" s="127">
        <v>1</v>
      </c>
      <c r="E7" s="127"/>
      <c r="F7" s="128"/>
      <c r="G7" s="129">
        <f t="shared" si="1"/>
        <v>0</v>
      </c>
      <c r="H7" s="115"/>
      <c r="I7" s="130"/>
      <c r="J7" s="130"/>
      <c r="K7" s="128"/>
      <c r="L7" s="129">
        <f t="shared" si="0"/>
        <v>0</v>
      </c>
      <c r="M7" s="130"/>
    </row>
    <row r="8" spans="1:13" x14ac:dyDescent="0.3">
      <c r="A8" s="113" t="s">
        <v>53</v>
      </c>
      <c r="B8" s="113" t="s">
        <v>21</v>
      </c>
      <c r="C8" s="114">
        <v>1800</v>
      </c>
      <c r="D8" s="127">
        <v>1</v>
      </c>
      <c r="E8" s="127"/>
      <c r="F8" s="128"/>
      <c r="G8" s="129">
        <f t="shared" si="1"/>
        <v>0</v>
      </c>
      <c r="H8" s="115"/>
      <c r="I8" s="130"/>
      <c r="J8" s="130"/>
      <c r="K8" s="128"/>
      <c r="L8" s="129">
        <f t="shared" si="0"/>
        <v>0</v>
      </c>
      <c r="M8" s="130"/>
    </row>
    <row r="9" spans="1:13" x14ac:dyDescent="0.3">
      <c r="A9" s="113" t="s">
        <v>20</v>
      </c>
      <c r="B9" s="113" t="s">
        <v>21</v>
      </c>
      <c r="C9" s="114" t="s">
        <v>25</v>
      </c>
      <c r="D9" s="127">
        <v>1</v>
      </c>
      <c r="E9" s="127"/>
      <c r="F9" s="128"/>
      <c r="G9" s="129">
        <f t="shared" si="1"/>
        <v>0</v>
      </c>
      <c r="H9" s="115"/>
      <c r="I9" s="130"/>
      <c r="J9" s="130"/>
      <c r="K9" s="128"/>
      <c r="L9" s="129">
        <f t="shared" si="0"/>
        <v>0</v>
      </c>
      <c r="M9" s="130"/>
    </row>
    <row r="10" spans="1:13" x14ac:dyDescent="0.3">
      <c r="A10" s="113" t="s">
        <v>22</v>
      </c>
      <c r="B10" s="113" t="s">
        <v>29</v>
      </c>
      <c r="C10" s="114" t="s">
        <v>26</v>
      </c>
      <c r="D10" s="127">
        <v>1</v>
      </c>
      <c r="E10" s="127"/>
      <c r="F10" s="128"/>
      <c r="G10" s="129">
        <f t="shared" si="1"/>
        <v>0</v>
      </c>
      <c r="H10" s="115"/>
      <c r="I10" s="130"/>
      <c r="J10" s="130"/>
      <c r="K10" s="128"/>
      <c r="L10" s="129">
        <f t="shared" si="0"/>
        <v>0</v>
      </c>
      <c r="M10" s="130"/>
    </row>
    <row r="11" spans="1:13" x14ac:dyDescent="0.3">
      <c r="A11" s="113" t="s">
        <v>5</v>
      </c>
      <c r="B11" s="113" t="s">
        <v>23</v>
      </c>
      <c r="C11" s="114" t="s">
        <v>27</v>
      </c>
      <c r="D11" s="127">
        <v>1</v>
      </c>
      <c r="E11" s="127"/>
      <c r="F11" s="128"/>
      <c r="G11" s="129">
        <f t="shared" si="1"/>
        <v>0</v>
      </c>
      <c r="H11" s="115"/>
      <c r="I11" s="130"/>
      <c r="J11" s="130"/>
      <c r="K11" s="128"/>
      <c r="L11" s="129">
        <f t="shared" si="0"/>
        <v>0</v>
      </c>
      <c r="M11" s="130"/>
    </row>
    <row r="12" spans="1:13" x14ac:dyDescent="0.3">
      <c r="A12" s="113" t="s">
        <v>33</v>
      </c>
      <c r="B12" s="113" t="s">
        <v>34</v>
      </c>
      <c r="C12" s="114">
        <v>340</v>
      </c>
      <c r="D12" s="127"/>
      <c r="E12" s="127">
        <v>1</v>
      </c>
      <c r="F12" s="128"/>
      <c r="G12" s="129">
        <f t="shared" si="1"/>
        <v>0</v>
      </c>
      <c r="H12" s="115"/>
      <c r="I12" s="130"/>
      <c r="J12" s="130"/>
      <c r="K12" s="128"/>
      <c r="L12" s="129">
        <f t="shared" si="0"/>
        <v>0</v>
      </c>
      <c r="M12" s="130"/>
    </row>
    <row r="13" spans="1:13" x14ac:dyDescent="0.3">
      <c r="A13" s="113" t="s">
        <v>35</v>
      </c>
      <c r="B13" s="113" t="s">
        <v>36</v>
      </c>
      <c r="C13" s="114" t="s">
        <v>37</v>
      </c>
      <c r="D13" s="127"/>
      <c r="E13" s="127">
        <v>1</v>
      </c>
      <c r="F13" s="128"/>
      <c r="G13" s="129">
        <f t="shared" si="1"/>
        <v>0</v>
      </c>
      <c r="H13" s="115"/>
      <c r="I13" s="130"/>
      <c r="J13" s="130"/>
      <c r="K13" s="128"/>
      <c r="L13" s="129">
        <f t="shared" si="0"/>
        <v>0</v>
      </c>
      <c r="M13" s="130"/>
    </row>
    <row r="14" spans="1:13" x14ac:dyDescent="0.3">
      <c r="A14" s="113" t="s">
        <v>38</v>
      </c>
      <c r="B14" s="113" t="s">
        <v>39</v>
      </c>
      <c r="C14" s="114" t="s">
        <v>40</v>
      </c>
      <c r="D14" s="127">
        <v>1</v>
      </c>
      <c r="E14" s="127">
        <v>1</v>
      </c>
      <c r="F14" s="128"/>
      <c r="G14" s="129">
        <f t="shared" si="1"/>
        <v>0</v>
      </c>
      <c r="H14" s="115"/>
      <c r="I14" s="130"/>
      <c r="J14" s="130"/>
      <c r="K14" s="128"/>
      <c r="L14" s="129">
        <f t="shared" si="0"/>
        <v>0</v>
      </c>
      <c r="M14" s="130"/>
    </row>
    <row r="15" spans="1:13" x14ac:dyDescent="0.3">
      <c r="A15" s="113" t="s">
        <v>43</v>
      </c>
      <c r="B15" s="113" t="s">
        <v>41</v>
      </c>
      <c r="C15" s="114" t="s">
        <v>42</v>
      </c>
      <c r="D15" s="127"/>
      <c r="E15" s="127">
        <v>1</v>
      </c>
      <c r="F15" s="128"/>
      <c r="G15" s="129">
        <f t="shared" si="1"/>
        <v>0</v>
      </c>
      <c r="H15" s="115"/>
      <c r="I15" s="130"/>
      <c r="J15" s="130"/>
      <c r="K15" s="128"/>
      <c r="L15" s="129">
        <f t="shared" si="0"/>
        <v>0</v>
      </c>
      <c r="M15" s="130"/>
    </row>
    <row r="16" spans="1:13" x14ac:dyDescent="0.3">
      <c r="A16" s="113" t="s">
        <v>116</v>
      </c>
      <c r="B16" s="113" t="s">
        <v>117</v>
      </c>
      <c r="C16" s="114" t="s">
        <v>118</v>
      </c>
      <c r="D16" s="127"/>
      <c r="E16" s="127">
        <v>1</v>
      </c>
      <c r="F16" s="128"/>
      <c r="G16" s="129">
        <f t="shared" si="1"/>
        <v>0</v>
      </c>
      <c r="H16" s="115"/>
      <c r="I16" s="130"/>
      <c r="J16" s="130"/>
      <c r="K16" s="128"/>
      <c r="L16" s="129">
        <f t="shared" si="0"/>
        <v>0</v>
      </c>
      <c r="M16" s="130"/>
    </row>
    <row r="17" spans="1:13" x14ac:dyDescent="0.3">
      <c r="A17" s="113" t="s">
        <v>116</v>
      </c>
      <c r="B17" s="113" t="s">
        <v>117</v>
      </c>
      <c r="C17" s="114" t="s">
        <v>119</v>
      </c>
      <c r="D17" s="127"/>
      <c r="E17" s="127">
        <v>1</v>
      </c>
      <c r="F17" s="128"/>
      <c r="G17" s="129">
        <f t="shared" si="1"/>
        <v>0</v>
      </c>
      <c r="H17" s="115"/>
      <c r="I17" s="130"/>
      <c r="J17" s="130"/>
      <c r="K17" s="128"/>
      <c r="L17" s="129">
        <f t="shared" si="0"/>
        <v>0</v>
      </c>
      <c r="M17" s="130"/>
    </row>
    <row r="18" spans="1:13" x14ac:dyDescent="0.3">
      <c r="A18" s="113" t="s">
        <v>47</v>
      </c>
      <c r="B18" s="113" t="s">
        <v>45</v>
      </c>
      <c r="C18" s="113" t="s">
        <v>44</v>
      </c>
      <c r="D18" s="113"/>
      <c r="E18" s="127">
        <v>1</v>
      </c>
      <c r="F18" s="131"/>
      <c r="G18" s="129">
        <f t="shared" si="1"/>
        <v>0</v>
      </c>
      <c r="H18" s="115"/>
      <c r="I18" s="130"/>
      <c r="J18" s="130"/>
      <c r="K18" s="128"/>
      <c r="L18" s="129">
        <f t="shared" si="0"/>
        <v>0</v>
      </c>
      <c r="M18" s="130"/>
    </row>
    <row r="19" spans="1:13" x14ac:dyDescent="0.3">
      <c r="A19" s="113" t="s">
        <v>120</v>
      </c>
      <c r="B19" s="113" t="s">
        <v>121</v>
      </c>
      <c r="C19" s="113" t="s">
        <v>124</v>
      </c>
      <c r="D19" s="113">
        <v>1</v>
      </c>
      <c r="E19" s="127"/>
      <c r="F19" s="131"/>
      <c r="G19" s="129">
        <f t="shared" si="1"/>
        <v>0</v>
      </c>
      <c r="H19" s="115"/>
      <c r="I19" s="130"/>
      <c r="J19" s="130"/>
      <c r="K19" s="128"/>
      <c r="L19" s="129">
        <f t="shared" si="0"/>
        <v>0</v>
      </c>
      <c r="M19" s="130"/>
    </row>
    <row r="20" spans="1:13" x14ac:dyDescent="0.3">
      <c r="A20" s="113" t="s">
        <v>48</v>
      </c>
      <c r="B20" s="113" t="s">
        <v>49</v>
      </c>
      <c r="C20" s="113" t="s">
        <v>54</v>
      </c>
      <c r="D20" s="113"/>
      <c r="E20" s="127">
        <v>1</v>
      </c>
      <c r="F20" s="131"/>
      <c r="G20" s="129">
        <f t="shared" si="1"/>
        <v>0</v>
      </c>
      <c r="H20" s="115"/>
      <c r="I20" s="130"/>
      <c r="J20" s="130"/>
      <c r="K20" s="128"/>
      <c r="L20" s="129">
        <f t="shared" si="0"/>
        <v>0</v>
      </c>
      <c r="M20" s="130"/>
    </row>
    <row r="21" spans="1:13" x14ac:dyDescent="0.3">
      <c r="A21" s="113" t="s">
        <v>50</v>
      </c>
      <c r="B21" s="113" t="s">
        <v>46</v>
      </c>
      <c r="C21" s="94" t="s">
        <v>55</v>
      </c>
      <c r="D21" s="113">
        <v>1</v>
      </c>
      <c r="E21" s="127">
        <v>1</v>
      </c>
      <c r="F21" s="131"/>
      <c r="G21" s="129">
        <f t="shared" si="1"/>
        <v>0</v>
      </c>
      <c r="H21" s="115"/>
      <c r="I21" s="130"/>
      <c r="J21" s="130"/>
      <c r="K21" s="128"/>
      <c r="L21" s="129">
        <f t="shared" si="0"/>
        <v>0</v>
      </c>
      <c r="M21" s="130"/>
    </row>
    <row r="22" spans="1:13" x14ac:dyDescent="0.3">
      <c r="A22" s="113" t="s">
        <v>122</v>
      </c>
      <c r="B22" s="113" t="s">
        <v>123</v>
      </c>
      <c r="C22" s="113" t="s">
        <v>127</v>
      </c>
      <c r="D22" s="113">
        <v>1</v>
      </c>
      <c r="E22" s="127"/>
      <c r="F22" s="131"/>
      <c r="G22" s="129">
        <f t="shared" si="1"/>
        <v>0</v>
      </c>
      <c r="H22" s="115"/>
      <c r="I22" s="130"/>
      <c r="J22" s="130"/>
      <c r="K22" s="128"/>
      <c r="L22" s="129">
        <f t="shared" si="0"/>
        <v>0</v>
      </c>
      <c r="M22" s="130"/>
    </row>
    <row r="23" spans="1:13" x14ac:dyDescent="0.3">
      <c r="A23" s="113" t="s">
        <v>125</v>
      </c>
      <c r="B23" s="113" t="s">
        <v>123</v>
      </c>
      <c r="C23" s="94" t="s">
        <v>126</v>
      </c>
      <c r="D23" s="113">
        <v>1</v>
      </c>
      <c r="E23" s="127"/>
      <c r="F23" s="131"/>
      <c r="G23" s="129">
        <f t="shared" si="1"/>
        <v>0</v>
      </c>
      <c r="H23" s="115"/>
      <c r="I23" s="130"/>
      <c r="J23" s="130"/>
      <c r="K23" s="128"/>
      <c r="L23" s="129">
        <f t="shared" si="0"/>
        <v>0</v>
      </c>
      <c r="M23" s="130"/>
    </row>
    <row r="24" spans="1:13" x14ac:dyDescent="0.3">
      <c r="A24" s="115"/>
      <c r="B24" s="115"/>
      <c r="C24" s="132"/>
      <c r="D24" s="133"/>
      <c r="E24" s="133"/>
      <c r="F24" s="115"/>
      <c r="G24" s="115"/>
      <c r="H24" s="115"/>
      <c r="I24" s="115"/>
      <c r="J24" s="115"/>
      <c r="K24" s="134"/>
      <c r="L24" s="115"/>
      <c r="M24" s="115"/>
    </row>
    <row r="25" spans="1:13" x14ac:dyDescent="0.3">
      <c r="E25" s="32"/>
      <c r="F25" s="65" t="s">
        <v>159</v>
      </c>
      <c r="G25" s="78">
        <f>SUM(G4:G24)</f>
        <v>0</v>
      </c>
      <c r="K25" s="78" t="s">
        <v>159</v>
      </c>
      <c r="L25" s="78">
        <f>SUM(L4:L24)</f>
        <v>0</v>
      </c>
    </row>
  </sheetData>
  <mergeCells count="1">
    <mergeCell ref="J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workbookViewId="0">
      <selection activeCell="E22" sqref="E22"/>
    </sheetView>
  </sheetViews>
  <sheetFormatPr defaultRowHeight="14.4" x14ac:dyDescent="0.3"/>
  <cols>
    <col min="1" max="1" width="39.5546875" customWidth="1"/>
    <col min="2" max="2" width="1.5546875" customWidth="1"/>
    <col min="3" max="3" width="21.33203125" style="12" customWidth="1"/>
    <col min="4" max="4" width="1.44140625" style="12" customWidth="1"/>
    <col min="5" max="5" width="21.44140625" style="12" customWidth="1"/>
  </cols>
  <sheetData>
    <row r="1" spans="1:5" x14ac:dyDescent="0.3">
      <c r="A1" s="3" t="s">
        <v>51</v>
      </c>
      <c r="C1" s="50" t="s">
        <v>75</v>
      </c>
      <c r="E1" s="50" t="s">
        <v>76</v>
      </c>
    </row>
    <row r="2" spans="1:5" ht="15" thickBot="1" x14ac:dyDescent="0.35">
      <c r="A2" s="6"/>
      <c r="C2" s="51" t="s">
        <v>84</v>
      </c>
      <c r="E2" s="51" t="s">
        <v>83</v>
      </c>
    </row>
    <row r="3" spans="1:5" ht="15" thickBot="1" x14ac:dyDescent="0.35">
      <c r="A3" s="22" t="str">
        <f>'Perceel 1 '!B5</f>
        <v>Accu</v>
      </c>
      <c r="C3" s="84"/>
      <c r="E3" s="52">
        <f>C3*('Perceel 1 '!J5+'Perceel 1 '!K5)</f>
        <v>0</v>
      </c>
    </row>
    <row r="4" spans="1:5" ht="15" thickBot="1" x14ac:dyDescent="0.35">
      <c r="A4" s="22" t="str">
        <f>'Perceel 1 '!B6</f>
        <v>Acculader</v>
      </c>
      <c r="C4" s="84"/>
      <c r="E4" s="52">
        <f>C4*('Perceel 1 '!J6+'Perceel 1 '!K6)</f>
        <v>0</v>
      </c>
    </row>
    <row r="5" spans="1:5" ht="15" thickBot="1" x14ac:dyDescent="0.35">
      <c r="A5" s="22" t="str">
        <f>'Perceel 1 '!B7</f>
        <v>Super-snellader</v>
      </c>
      <c r="C5" s="84"/>
      <c r="E5" s="52">
        <f>C5*('Perceel 1 '!J7+'Perceel 1 '!K7)</f>
        <v>0</v>
      </c>
    </row>
    <row r="6" spans="1:5" ht="23.4" thickBot="1" x14ac:dyDescent="0.35">
      <c r="A6" s="22" t="str">
        <f>'Perceel 1 '!B8</f>
        <v>Accudraaggordel compleet met accutas en kabel</v>
      </c>
      <c r="C6" s="84"/>
      <c r="E6" s="52">
        <f>C6*('Perceel 1 '!J8+'Perceel 1 '!K8)</f>
        <v>0</v>
      </c>
    </row>
    <row r="7" spans="1:5" ht="15" thickBot="1" x14ac:dyDescent="0.35">
      <c r="A7" s="22" t="str">
        <f>'Perceel 1 '!B9</f>
        <v>Accupack rugmodel</v>
      </c>
      <c r="C7" s="84"/>
      <c r="E7" s="52">
        <f>C7*('Perceel 1 '!J9+'Perceel 1 '!K9)</f>
        <v>0</v>
      </c>
    </row>
    <row r="8" spans="1:5" ht="15" thickBot="1" x14ac:dyDescent="0.35">
      <c r="A8" s="22" t="str">
        <f>'Perceel 1 '!B10</f>
        <v>Accubladblazer zonder accu</v>
      </c>
      <c r="C8" s="84"/>
      <c r="E8" s="52">
        <f>C8*('Perceel 1 '!J10+'Perceel 1 '!K10)</f>
        <v>0</v>
      </c>
    </row>
    <row r="9" spans="1:5" ht="15" thickBot="1" x14ac:dyDescent="0.35">
      <c r="A9" s="22" t="str">
        <f>'Perceel 1 '!B11</f>
        <v>Accubladblazer zonder accu</v>
      </c>
      <c r="C9" s="84"/>
      <c r="E9" s="52">
        <f>C9*('Perceel 1 '!J11+'Perceel 1 '!K11)</f>
        <v>0</v>
      </c>
    </row>
    <row r="10" spans="1:5" ht="15" thickBot="1" x14ac:dyDescent="0.35">
      <c r="A10" s="22" t="str">
        <f>'Perceel 1 '!B12</f>
        <v>Accu Bosmaaier</v>
      </c>
      <c r="C10" s="84"/>
      <c r="E10" s="52">
        <f>C10*('Perceel 1 '!J12+'Perceel 1 '!K12)</f>
        <v>0</v>
      </c>
    </row>
    <row r="11" spans="1:5" ht="15" thickBot="1" x14ac:dyDescent="0.35">
      <c r="A11" s="22" t="str">
        <f>'Perceel 1 '!B13</f>
        <v>Accu Heggenschaar</v>
      </c>
      <c r="C11" s="84"/>
      <c r="E11" s="52">
        <f>C11*('Perceel 1 '!J13+'Perceel 1 '!K13)</f>
        <v>0</v>
      </c>
    </row>
    <row r="12" spans="1:5" ht="15" thickBot="1" x14ac:dyDescent="0.35">
      <c r="A12" s="22" t="str">
        <f>'Perceel 1 '!B14</f>
        <v>Accu Kettingzaag</v>
      </c>
      <c r="C12" s="84"/>
      <c r="E12" s="52">
        <f>C12*('Perceel 1 '!J14+'Perceel 1 '!K14)</f>
        <v>0</v>
      </c>
    </row>
    <row r="13" spans="1:5" x14ac:dyDescent="0.3">
      <c r="A13" s="22" t="str">
        <f>'Perceel 1 '!B15</f>
        <v>Accudoorslijpmachine</v>
      </c>
      <c r="C13" s="84"/>
      <c r="E13" s="52">
        <f>C13*('Perceel 1 '!J15+'Perceel 1 '!K15)</f>
        <v>0</v>
      </c>
    </row>
    <row r="14" spans="1:5" ht="15" thickBot="1" x14ac:dyDescent="0.35">
      <c r="A14" s="44" t="s">
        <v>71</v>
      </c>
      <c r="C14" s="54"/>
      <c r="E14" s="54">
        <f>SUM(E3:E13)</f>
        <v>0</v>
      </c>
    </row>
    <row r="15" spans="1:5" ht="15" thickBot="1" x14ac:dyDescent="0.35">
      <c r="A15" s="25" t="str">
        <f>'Perceel 1 '!B20</f>
        <v>Bladblazer</v>
      </c>
      <c r="C15" s="84"/>
      <c r="E15" s="53">
        <f>C15*('Perceel 1 '!J20+'Perceel 1 '!K20)</f>
        <v>0</v>
      </c>
    </row>
    <row r="16" spans="1:5" ht="15" thickBot="1" x14ac:dyDescent="0.35">
      <c r="A16" s="25" t="str">
        <f>'Perceel 1 '!B21</f>
        <v>Rugbladblazer</v>
      </c>
      <c r="C16" s="84"/>
      <c r="E16" s="53">
        <f>C16*('Perceel 1 '!J21+'Perceel 1 '!K21)</f>
        <v>0</v>
      </c>
    </row>
    <row r="17" spans="1:5" ht="15" thickBot="1" x14ac:dyDescent="0.35">
      <c r="A17" s="25" t="str">
        <f>'Perceel 1 '!B22</f>
        <v>Bosmaaier</v>
      </c>
      <c r="C17" s="84"/>
      <c r="E17" s="53">
        <f>C17*('Perceel 1 '!J22+'Perceel 1 '!K22)</f>
        <v>0</v>
      </c>
    </row>
    <row r="18" spans="1:5" ht="15" thickBot="1" x14ac:dyDescent="0.35">
      <c r="A18" s="25" t="str">
        <f>'Perceel 1 '!B23</f>
        <v>Heggeschaar</v>
      </c>
      <c r="C18" s="84"/>
      <c r="E18" s="53">
        <f>C18*('Perceel 1 '!J23+'Perceel 1 '!K23)</f>
        <v>0</v>
      </c>
    </row>
    <row r="19" spans="1:5" x14ac:dyDescent="0.3">
      <c r="A19" s="25" t="str">
        <f>'Perceel 1 '!B24</f>
        <v>Kettingzaag 35 cm</v>
      </c>
      <c r="C19" s="84"/>
      <c r="E19" s="53">
        <f>C19*('Perceel 1 '!J24+'Perceel 1 '!K24)</f>
        <v>0</v>
      </c>
    </row>
    <row r="20" spans="1:5" x14ac:dyDescent="0.3">
      <c r="A20" s="44" t="s">
        <v>73</v>
      </c>
      <c r="C20" s="54"/>
      <c r="E20" s="54">
        <f>SUM(E15:E19)</f>
        <v>0</v>
      </c>
    </row>
    <row r="22" spans="1:5" s="30" customFormat="1" x14ac:dyDescent="0.3">
      <c r="A22" s="170" t="s">
        <v>77</v>
      </c>
      <c r="B22" s="170"/>
      <c r="C22" s="170"/>
      <c r="D22" s="77"/>
      <c r="E22" s="112">
        <f>SUM(E14,E20)</f>
        <v>0</v>
      </c>
    </row>
  </sheetData>
  <mergeCells count="1">
    <mergeCell ref="A22:C22"/>
  </mergeCells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>
      <selection activeCell="G18" sqref="G18"/>
    </sheetView>
  </sheetViews>
  <sheetFormatPr defaultRowHeight="14.4" x14ac:dyDescent="0.3"/>
  <cols>
    <col min="1" max="1" width="25.44140625" bestFit="1" customWidth="1"/>
    <col min="2" max="2" width="20.6640625" bestFit="1" customWidth="1"/>
    <col min="3" max="3" width="38.6640625" customWidth="1"/>
    <col min="4" max="4" width="1.6640625" customWidth="1"/>
    <col min="5" max="5" width="22.5546875" customWidth="1"/>
    <col min="6" max="6" width="1.33203125" customWidth="1"/>
    <col min="7" max="7" width="21.88671875" customWidth="1"/>
  </cols>
  <sheetData>
    <row r="1" spans="1:7" x14ac:dyDescent="0.3">
      <c r="A1" s="3" t="s">
        <v>1</v>
      </c>
      <c r="B1" s="4" t="s">
        <v>2</v>
      </c>
      <c r="C1" s="10" t="s">
        <v>3</v>
      </c>
      <c r="E1" s="50" t="s">
        <v>75</v>
      </c>
      <c r="F1" s="12"/>
      <c r="G1" s="50" t="s">
        <v>76</v>
      </c>
    </row>
    <row r="2" spans="1:7" ht="15" thickBot="1" x14ac:dyDescent="0.35">
      <c r="A2" s="39"/>
      <c r="B2" s="40"/>
      <c r="C2" s="41"/>
      <c r="E2" s="51" t="s">
        <v>84</v>
      </c>
      <c r="F2" s="12"/>
      <c r="G2" s="51" t="s">
        <v>83</v>
      </c>
    </row>
    <row r="3" spans="1:7" x14ac:dyDescent="0.3">
      <c r="A3" s="113" t="s">
        <v>16</v>
      </c>
      <c r="B3" s="113" t="s">
        <v>24</v>
      </c>
      <c r="C3" s="114">
        <v>550</v>
      </c>
      <c r="D3" s="115"/>
      <c r="E3" s="116"/>
      <c r="F3" s="115"/>
      <c r="G3" s="117">
        <f>E3*('Perceel 2'!D4+'Perceel 2'!E4)</f>
        <v>0</v>
      </c>
    </row>
    <row r="4" spans="1:7" x14ac:dyDescent="0.3">
      <c r="A4" s="113" t="s">
        <v>17</v>
      </c>
      <c r="B4" s="113" t="s">
        <v>28</v>
      </c>
      <c r="C4" s="114"/>
      <c r="D4" s="115"/>
      <c r="E4" s="116"/>
      <c r="F4" s="115"/>
      <c r="G4" s="118">
        <f>E4*('Perceel 2'!D5+'Perceel 2'!E5)</f>
        <v>0</v>
      </c>
    </row>
    <row r="5" spans="1:7" x14ac:dyDescent="0.3">
      <c r="A5" s="113" t="s">
        <v>18</v>
      </c>
      <c r="B5" s="113" t="s">
        <v>21</v>
      </c>
      <c r="C5" s="114">
        <v>1600</v>
      </c>
      <c r="D5" s="115"/>
      <c r="E5" s="116"/>
      <c r="F5" s="115"/>
      <c r="G5" s="118">
        <f>E5*('Perceel 2'!D6+'Perceel 2'!E6)</f>
        <v>0</v>
      </c>
    </row>
    <row r="6" spans="1:7" x14ac:dyDescent="0.3">
      <c r="A6" s="113" t="s">
        <v>19</v>
      </c>
      <c r="B6" s="113" t="s">
        <v>21</v>
      </c>
      <c r="C6" s="114">
        <v>160</v>
      </c>
      <c r="D6" s="115"/>
      <c r="E6" s="116"/>
      <c r="F6" s="115"/>
      <c r="G6" s="118">
        <f>E6*('Perceel 2'!D7+'Perceel 2'!E7)</f>
        <v>0</v>
      </c>
    </row>
    <row r="7" spans="1:7" x14ac:dyDescent="0.3">
      <c r="A7" s="113" t="s">
        <v>53</v>
      </c>
      <c r="B7" s="113" t="s">
        <v>21</v>
      </c>
      <c r="C7" s="114">
        <v>1800</v>
      </c>
      <c r="D7" s="115"/>
      <c r="E7" s="116"/>
      <c r="F7" s="115"/>
      <c r="G7" s="118">
        <f>E7*('Perceel 2'!D8+'Perceel 2'!E8)</f>
        <v>0</v>
      </c>
    </row>
    <row r="8" spans="1:7" x14ac:dyDescent="0.3">
      <c r="A8" s="113" t="s">
        <v>20</v>
      </c>
      <c r="B8" s="113" t="s">
        <v>21</v>
      </c>
      <c r="C8" s="114" t="s">
        <v>25</v>
      </c>
      <c r="D8" s="115"/>
      <c r="E8" s="116"/>
      <c r="F8" s="115"/>
      <c r="G8" s="118">
        <f>E8*('Perceel 2'!D9+'Perceel 2'!E9)</f>
        <v>0</v>
      </c>
    </row>
    <row r="9" spans="1:7" x14ac:dyDescent="0.3">
      <c r="A9" s="113" t="s">
        <v>22</v>
      </c>
      <c r="B9" s="113" t="s">
        <v>29</v>
      </c>
      <c r="C9" s="114" t="s">
        <v>26</v>
      </c>
      <c r="D9" s="115"/>
      <c r="E9" s="116"/>
      <c r="F9" s="115"/>
      <c r="G9" s="118">
        <f>E9*('Perceel 2'!D10+'Perceel 2'!E10)</f>
        <v>0</v>
      </c>
    </row>
    <row r="10" spans="1:7" x14ac:dyDescent="0.3">
      <c r="A10" s="113" t="s">
        <v>5</v>
      </c>
      <c r="B10" s="113" t="s">
        <v>23</v>
      </c>
      <c r="C10" s="114" t="s">
        <v>27</v>
      </c>
      <c r="D10" s="115"/>
      <c r="E10" s="116"/>
      <c r="F10" s="115"/>
      <c r="G10" s="118">
        <f>E10*('Perceel 2'!D11+'Perceel 2'!E11)</f>
        <v>0</v>
      </c>
    </row>
    <row r="11" spans="1:7" x14ac:dyDescent="0.3">
      <c r="A11" s="113" t="s">
        <v>33</v>
      </c>
      <c r="B11" s="113" t="s">
        <v>34</v>
      </c>
      <c r="C11" s="114">
        <v>340</v>
      </c>
      <c r="D11" s="115"/>
      <c r="E11" s="116"/>
      <c r="F11" s="115"/>
      <c r="G11" s="118">
        <f>E11*('Perceel 2'!D12+'Perceel 2'!E12)</f>
        <v>0</v>
      </c>
    </row>
    <row r="12" spans="1:7" x14ac:dyDescent="0.3">
      <c r="A12" s="113" t="s">
        <v>35</v>
      </c>
      <c r="B12" s="113" t="s">
        <v>36</v>
      </c>
      <c r="C12" s="114" t="s">
        <v>37</v>
      </c>
      <c r="D12" s="115"/>
      <c r="E12" s="116"/>
      <c r="F12" s="115"/>
      <c r="G12" s="118">
        <f>E12*('Perceel 2'!D13+'Perceel 2'!E13)</f>
        <v>0</v>
      </c>
    </row>
    <row r="13" spans="1:7" x14ac:dyDescent="0.3">
      <c r="A13" s="113" t="s">
        <v>38</v>
      </c>
      <c r="B13" s="113" t="s">
        <v>39</v>
      </c>
      <c r="C13" s="114" t="s">
        <v>40</v>
      </c>
      <c r="D13" s="115"/>
      <c r="E13" s="116"/>
      <c r="F13" s="115"/>
      <c r="G13" s="118">
        <f>E13*('Perceel 2'!D14+'Perceel 2'!E14)</f>
        <v>0</v>
      </c>
    </row>
    <row r="14" spans="1:7" x14ac:dyDescent="0.3">
      <c r="A14" s="113" t="s">
        <v>43</v>
      </c>
      <c r="B14" s="113" t="s">
        <v>41</v>
      </c>
      <c r="C14" s="114" t="s">
        <v>42</v>
      </c>
      <c r="D14" s="115"/>
      <c r="E14" s="116"/>
      <c r="F14" s="115"/>
      <c r="G14" s="118">
        <f>E14*('Perceel 2'!D15+'Perceel 2'!E15)</f>
        <v>0</v>
      </c>
    </row>
    <row r="15" spans="1:7" x14ac:dyDescent="0.3">
      <c r="A15" s="113" t="s">
        <v>116</v>
      </c>
      <c r="B15" s="113" t="s">
        <v>117</v>
      </c>
      <c r="C15" s="114" t="s">
        <v>118</v>
      </c>
      <c r="D15" s="115"/>
      <c r="E15" s="116"/>
      <c r="F15" s="115"/>
      <c r="G15" s="118">
        <f>E15*('Perceel 2'!D16+'Perceel 2'!E16)</f>
        <v>0</v>
      </c>
    </row>
    <row r="16" spans="1:7" x14ac:dyDescent="0.3">
      <c r="A16" s="113" t="s">
        <v>116</v>
      </c>
      <c r="B16" s="113" t="s">
        <v>117</v>
      </c>
      <c r="C16" s="114" t="s">
        <v>119</v>
      </c>
      <c r="D16" s="115"/>
      <c r="E16" s="116"/>
      <c r="F16" s="115"/>
      <c r="G16" s="118">
        <f>E16*('Perceel 2'!D17+'Perceel 2'!E17)</f>
        <v>0</v>
      </c>
    </row>
    <row r="17" spans="1:7" x14ac:dyDescent="0.3">
      <c r="A17" s="113" t="s">
        <v>47</v>
      </c>
      <c r="B17" s="113" t="s">
        <v>45</v>
      </c>
      <c r="C17" s="113" t="s">
        <v>44</v>
      </c>
      <c r="D17" s="115"/>
      <c r="E17" s="116"/>
      <c r="F17" s="115"/>
      <c r="G17" s="118">
        <f>E17*('Perceel 2'!D18+'Perceel 2'!E18)</f>
        <v>0</v>
      </c>
    </row>
    <row r="18" spans="1:7" x14ac:dyDescent="0.3">
      <c r="A18" s="113" t="s">
        <v>120</v>
      </c>
      <c r="B18" s="113" t="s">
        <v>121</v>
      </c>
      <c r="C18" s="113" t="s">
        <v>124</v>
      </c>
      <c r="D18" s="115"/>
      <c r="E18" s="116"/>
      <c r="F18" s="115"/>
      <c r="G18" s="118">
        <f>E18*('Perceel 2'!D19+'Perceel 2'!E19)</f>
        <v>0</v>
      </c>
    </row>
    <row r="19" spans="1:7" x14ac:dyDescent="0.3">
      <c r="A19" s="113" t="s">
        <v>48</v>
      </c>
      <c r="B19" s="113" t="s">
        <v>49</v>
      </c>
      <c r="C19" s="113" t="s">
        <v>54</v>
      </c>
      <c r="D19" s="115"/>
      <c r="E19" s="116"/>
      <c r="F19" s="115"/>
      <c r="G19" s="118">
        <f>E19*('Perceel 2'!D20+'Perceel 2'!E20)</f>
        <v>0</v>
      </c>
    </row>
    <row r="20" spans="1:7" x14ac:dyDescent="0.3">
      <c r="A20" s="113" t="s">
        <v>50</v>
      </c>
      <c r="B20" s="113" t="s">
        <v>46</v>
      </c>
      <c r="C20" s="94" t="s">
        <v>55</v>
      </c>
      <c r="D20" s="115"/>
      <c r="E20" s="116"/>
      <c r="F20" s="115"/>
      <c r="G20" s="118">
        <f>E20*('Perceel 2'!D21+'Perceel 2'!E21)</f>
        <v>0</v>
      </c>
    </row>
    <row r="21" spans="1:7" x14ac:dyDescent="0.3">
      <c r="A21" s="113" t="s">
        <v>122</v>
      </c>
      <c r="B21" s="113" t="s">
        <v>123</v>
      </c>
      <c r="C21" s="113" t="s">
        <v>127</v>
      </c>
      <c r="D21" s="115"/>
      <c r="E21" s="116"/>
      <c r="F21" s="115"/>
      <c r="G21" s="118">
        <f>E21*('Perceel 2'!D22+'Perceel 2'!E22)</f>
        <v>0</v>
      </c>
    </row>
    <row r="22" spans="1:7" x14ac:dyDescent="0.3">
      <c r="A22" s="113" t="s">
        <v>125</v>
      </c>
      <c r="B22" s="113" t="s">
        <v>123</v>
      </c>
      <c r="C22" s="94" t="s">
        <v>126</v>
      </c>
      <c r="D22" s="115"/>
      <c r="E22" s="116"/>
      <c r="F22" s="115"/>
      <c r="G22" s="118">
        <f>E22*('Perceel 2'!D23+'Perceel 2'!E23)</f>
        <v>0</v>
      </c>
    </row>
    <row r="23" spans="1:7" x14ac:dyDescent="0.3">
      <c r="A23" s="115"/>
      <c r="B23" s="115"/>
      <c r="C23" s="115"/>
      <c r="D23" s="115"/>
      <c r="E23" s="115"/>
      <c r="F23" s="115"/>
      <c r="G23" s="115"/>
    </row>
    <row r="24" spans="1:7" s="30" customFormat="1" x14ac:dyDescent="0.3">
      <c r="A24" s="65" t="s">
        <v>79</v>
      </c>
      <c r="B24" s="74"/>
      <c r="C24" s="74"/>
      <c r="D24" s="74"/>
      <c r="E24" s="74"/>
      <c r="F24" s="74"/>
      <c r="G24" s="80">
        <f>SUM(G3:G23)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 prijzen_korting</vt:lpstr>
      <vt:lpstr>Perceel 1 </vt:lpstr>
      <vt:lpstr>Perceel 2</vt:lpstr>
      <vt:lpstr>Keuringskst. perc 1</vt:lpstr>
      <vt:lpstr>Keuringskst. perc 2</vt:lpstr>
    </vt:vector>
  </TitlesOfParts>
  <Company>ICT-Services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Doomen, Jérôme</dc:creator>
  <cp:lastModifiedBy>Janssen, Björn</cp:lastModifiedBy>
  <cp:lastPrinted>2020-04-02T09:33:55Z</cp:lastPrinted>
  <dcterms:created xsi:type="dcterms:W3CDTF">2019-10-16T06:15:32Z</dcterms:created>
  <dcterms:modified xsi:type="dcterms:W3CDTF">2026-01-09T10:15:00Z</dcterms:modified>
</cp:coreProperties>
</file>